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45" windowWidth="15195" windowHeight="8445" tabRatio="931" activeTab="1"/>
  </bookViews>
  <sheets>
    <sheet name="ICINDEKILER" sheetId="86" r:id="rId1"/>
    <sheet name="CONTENTS" sheetId="92" r:id="rId2"/>
    <sheet name="1A" sheetId="29" r:id="rId3"/>
    <sheet name="1B" sheetId="28" r:id="rId4"/>
    <sheet name="2A" sheetId="27" r:id="rId5"/>
    <sheet name="2B" sheetId="26" r:id="rId6"/>
    <sheet name="3A" sheetId="25" r:id="rId7"/>
    <sheet name="3B" sheetId="24" r:id="rId8"/>
    <sheet name="3C" sheetId="23" r:id="rId9"/>
    <sheet name="4A" sheetId="22" r:id="rId10"/>
    <sheet name="4B" sheetId="21" r:id="rId11"/>
    <sheet name="5" sheetId="20" r:id="rId12"/>
    <sheet name="6" sheetId="19" r:id="rId13"/>
    <sheet name="7A" sheetId="18" r:id="rId14"/>
    <sheet name="7B" sheetId="17" r:id="rId15"/>
    <sheet name="7C" sheetId="16" r:id="rId16"/>
    <sheet name="8A" sheetId="94" r:id="rId17"/>
    <sheet name="8B" sheetId="93" r:id="rId18"/>
    <sheet name="9" sheetId="15" r:id="rId19"/>
    <sheet name="10" sheetId="14" r:id="rId20"/>
    <sheet name="11" sheetId="13" r:id="rId21"/>
    <sheet name="12" sheetId="12" r:id="rId22"/>
    <sheet name="13" sheetId="11" r:id="rId23"/>
    <sheet name="14" sheetId="10" r:id="rId24"/>
    <sheet name="15" sheetId="9" r:id="rId25"/>
    <sheet name="16" sheetId="8" r:id="rId26"/>
    <sheet name="17" sheetId="7" r:id="rId27"/>
    <sheet name="18" sheetId="6" r:id="rId28"/>
    <sheet name="19" sheetId="5" r:id="rId29"/>
    <sheet name="20" sheetId="4" r:id="rId30"/>
    <sheet name="21" sheetId="1" r:id="rId31"/>
    <sheet name="22" sheetId="2" r:id="rId32"/>
    <sheet name="23" sheetId="3" r:id="rId33"/>
    <sheet name="24" sheetId="41" r:id="rId34"/>
    <sheet name="25" sheetId="40" r:id="rId35"/>
    <sheet name="26" sheetId="39" r:id="rId36"/>
    <sheet name="27" sheetId="38" r:id="rId37"/>
    <sheet name="28" sheetId="37" r:id="rId38"/>
    <sheet name="29" sheetId="36" r:id="rId39"/>
    <sheet name="30" sheetId="35" r:id="rId40"/>
    <sheet name="31" sheetId="34" r:id="rId41"/>
    <sheet name="32" sheetId="33" r:id="rId42"/>
    <sheet name="33A" sheetId="32" r:id="rId43"/>
    <sheet name="33B" sheetId="31" r:id="rId44"/>
    <sheet name="34" sheetId="30" r:id="rId45"/>
    <sheet name="35" sheetId="49" r:id="rId46"/>
    <sheet name="36" sheetId="48" r:id="rId47"/>
    <sheet name="37" sheetId="47" r:id="rId48"/>
    <sheet name="38" sheetId="46" r:id="rId49"/>
    <sheet name="39" sheetId="45" r:id="rId50"/>
    <sheet name="40" sheetId="44" r:id="rId51"/>
    <sheet name="41A" sheetId="43" r:id="rId52"/>
    <sheet name="41B" sheetId="42" r:id="rId53"/>
    <sheet name="42A" sheetId="56" r:id="rId54"/>
    <sheet name="42B" sheetId="55" r:id="rId55"/>
    <sheet name="43" sheetId="72" r:id="rId56"/>
    <sheet name="44" sheetId="73" r:id="rId57"/>
    <sheet name="45" sheetId="74" r:id="rId58"/>
    <sheet name="46" sheetId="75" r:id="rId59"/>
    <sheet name="47" sheetId="76" r:id="rId60"/>
    <sheet name="48A" sheetId="87" r:id="rId61"/>
    <sheet name="48B" sheetId="88" r:id="rId62"/>
    <sheet name="49" sheetId="89" r:id="rId63"/>
    <sheet name="50" sheetId="90" r:id="rId64"/>
    <sheet name="51" sheetId="91" r:id="rId65"/>
    <sheet name="52A" sheetId="96" r:id="rId66"/>
    <sheet name="52B" sheetId="95" r:id="rId67"/>
    <sheet name="53" sheetId="79" r:id="rId68"/>
    <sheet name="54" sheetId="80" r:id="rId69"/>
    <sheet name="55" sheetId="84" r:id="rId70"/>
    <sheet name="56" sheetId="85" r:id="rId71"/>
    <sheet name="57A" sheetId="82" r:id="rId72"/>
    <sheet name="57B" sheetId="83" r:id="rId73"/>
    <sheet name="58" sheetId="81" r:id="rId74"/>
  </sheets>
  <definedNames>
    <definedName name="_xlnm.Print_Area" localSheetId="23">'14'!$A$1:$AD$50</definedName>
    <definedName name="_xlnm.Print_Area" localSheetId="24">'15'!$A$1:$AB$50</definedName>
    <definedName name="_xlnm.Print_Area" localSheetId="25">'16'!$A$1:$AB$50</definedName>
    <definedName name="_xlnm.Print_Area" localSheetId="26">'17'!$A$1:$AB$50</definedName>
    <definedName name="_xlnm.Print_Area" localSheetId="27">'18'!$A$1:$AB$50</definedName>
    <definedName name="_xlnm.Print_Area" localSheetId="2">'1A'!$A$1:$I$60</definedName>
    <definedName name="_xlnm.Print_Area" localSheetId="3">'1B'!$A$1:$H$60</definedName>
    <definedName name="_xlnm.Print_Area" localSheetId="29">'20'!$A$1:$AB$50</definedName>
    <definedName name="_xlnm.Print_Area" localSheetId="30">'21'!$A$1:$O$50</definedName>
    <definedName name="_xlnm.Print_Area" localSheetId="31">'22'!$A$1:$U$50</definedName>
    <definedName name="_xlnm.Print_Area" localSheetId="32">'23'!$A$1:$AB$50</definedName>
    <definedName name="_xlnm.Print_Area" localSheetId="33">'24'!$A$1:$Y$50</definedName>
    <definedName name="_xlnm.Print_Area" localSheetId="35">'26'!$A$1:$AB$60</definedName>
    <definedName name="_xlnm.Print_Area" localSheetId="36">'27'!$A$1:$AB$60</definedName>
    <definedName name="_xlnm.Print_Area" localSheetId="37">'28'!$A$1:$AB$84</definedName>
    <definedName name="_xlnm.Print_Area" localSheetId="4">'2A'!$A$1:$F$74</definedName>
    <definedName name="_xlnm.Print_Area" localSheetId="5">'2B'!$A$1:$G$56</definedName>
    <definedName name="_xlnm.Print_Area" localSheetId="39">'30'!$A$1:$AB$40</definedName>
    <definedName name="_xlnm.Print_Area" localSheetId="40">'31'!$A$1:$AA$75</definedName>
    <definedName name="_xlnm.Print_Area" localSheetId="41">'32'!$A$1:$AA$82</definedName>
    <definedName name="_xlnm.Print_Area" localSheetId="42">'33A'!$A$1:$AA$69</definedName>
    <definedName name="_xlnm.Print_Area" localSheetId="44">'34'!$A$1:$AA$53</definedName>
    <definedName name="_xlnm.Print_Area" localSheetId="45">'35'!$A$1:$U$55</definedName>
    <definedName name="_xlnm.Print_Area" localSheetId="46">'36'!$A$1:$W$50</definedName>
    <definedName name="_xlnm.Print_Area" localSheetId="47">'37'!$A$1:$M$50</definedName>
    <definedName name="_xlnm.Print_Area" localSheetId="48">'38'!$A$1:$U$70</definedName>
    <definedName name="_xlnm.Print_Area" localSheetId="49">'39'!$A$1:$W$61</definedName>
    <definedName name="_xlnm.Print_Area" localSheetId="6">'3A'!$A$1:$AA$77</definedName>
    <definedName name="_xlnm.Print_Area" localSheetId="7">'3B'!$A$1:$V$73</definedName>
    <definedName name="_xlnm.Print_Area" localSheetId="8">'3C'!$A$1:$Z$73</definedName>
    <definedName name="_xlnm.Print_Area" localSheetId="50">'40'!$A$1:$V$74</definedName>
    <definedName name="_xlnm.Print_Area" localSheetId="51">'41A'!$A$1:$T$73</definedName>
    <definedName name="_xlnm.Print_Area" localSheetId="52">'41B'!$A$1:$V$56</definedName>
    <definedName name="_xlnm.Print_Area" localSheetId="53">'42A'!$A$1:$I$47</definedName>
    <definedName name="_xlnm.Print_Area" localSheetId="54">'42B'!$A$1:$L$113</definedName>
    <definedName name="_xlnm.Print_Area" localSheetId="55">'43'!$A$1:$K$43</definedName>
    <definedName name="_xlnm.Print_Area" localSheetId="57">'45'!$A$1:$N$115</definedName>
    <definedName name="_xlnm.Print_Area" localSheetId="58">'46'!$A$1:$L$88</definedName>
    <definedName name="_xlnm.Print_Area" localSheetId="59">'47'!$A$1:$J$88</definedName>
    <definedName name="_xlnm.Print_Area" localSheetId="9">'4A'!$A$1:$V$73</definedName>
    <definedName name="_xlnm.Print_Area" localSheetId="10">'4B'!$A$1:$Z$73</definedName>
    <definedName name="_xlnm.Print_Area" localSheetId="11">'5'!$A$1:$P$75</definedName>
    <definedName name="_xlnm.Print_Area" localSheetId="69">'55'!$A$1:$I$66</definedName>
    <definedName name="_xlnm.Print_Area" localSheetId="70">'56'!$A$1:$G$10</definedName>
    <definedName name="_xlnm.Print_Area" localSheetId="71">'57A'!$A$1:$N$73</definedName>
    <definedName name="_xlnm.Print_Area" localSheetId="72">'57B'!$A$1:$N$68</definedName>
    <definedName name="_xlnm.Print_Area" localSheetId="73">'58'!$A$1:$D$56</definedName>
    <definedName name="_xlnm.Print_Area" localSheetId="12">'6'!$A$1:$J$75</definedName>
    <definedName name="_xlnm.Print_Area" localSheetId="18">'9'!$A$1:$J$73</definedName>
  </definedNames>
  <calcPr calcId="145621"/>
</workbook>
</file>

<file path=xl/calcChain.xml><?xml version="1.0" encoding="utf-8"?>
<calcChain xmlns="http://schemas.openxmlformats.org/spreadsheetml/2006/main">
  <c r="P10" i="91" l="1"/>
  <c r="P11" i="91"/>
  <c r="P12" i="91"/>
  <c r="P13" i="91"/>
  <c r="P14" i="91"/>
  <c r="P15" i="91"/>
  <c r="P16" i="91"/>
  <c r="P17" i="91"/>
  <c r="P18" i="91"/>
  <c r="P19" i="91"/>
  <c r="P20" i="91"/>
  <c r="P21" i="91"/>
  <c r="P22" i="91"/>
  <c r="P23" i="91"/>
  <c r="P24" i="91"/>
  <c r="P25" i="91"/>
  <c r="P26" i="91"/>
  <c r="P27" i="91"/>
  <c r="P28" i="91"/>
  <c r="P29" i="91"/>
  <c r="P30" i="91"/>
  <c r="P31" i="91"/>
  <c r="P32" i="91"/>
  <c r="P33" i="91"/>
  <c r="P34" i="91"/>
  <c r="P35" i="91"/>
  <c r="P36" i="91"/>
  <c r="P37" i="91"/>
  <c r="P38" i="91"/>
  <c r="P39" i="91"/>
  <c r="P40" i="91"/>
  <c r="P41" i="91"/>
  <c r="P42" i="91"/>
  <c r="P43" i="91"/>
  <c r="P44" i="91"/>
  <c r="P45" i="91"/>
  <c r="P46" i="91"/>
  <c r="P47" i="91"/>
  <c r="P51" i="91"/>
  <c r="P9" i="91"/>
  <c r="H10" i="91"/>
  <c r="H11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H31" i="91"/>
  <c r="H32" i="91"/>
  <c r="H33" i="91"/>
  <c r="H34" i="91"/>
  <c r="H35" i="91"/>
  <c r="H36" i="91"/>
  <c r="H37" i="91"/>
  <c r="H38" i="91"/>
  <c r="H39" i="91"/>
  <c r="H40" i="91"/>
  <c r="H41" i="91"/>
  <c r="H42" i="91"/>
  <c r="H43" i="91"/>
  <c r="H44" i="91"/>
  <c r="H45" i="91"/>
  <c r="H46" i="91"/>
  <c r="H47" i="91"/>
  <c r="H48" i="91"/>
  <c r="H49" i="91"/>
  <c r="H50" i="91"/>
  <c r="H9" i="91"/>
  <c r="D11" i="9"/>
  <c r="D10" i="9"/>
  <c r="D23" i="9"/>
  <c r="D50" i="9" s="1"/>
  <c r="AA28" i="9"/>
  <c r="AA29" i="9"/>
  <c r="AA31" i="9"/>
  <c r="AA32" i="9"/>
  <c r="AA33" i="9"/>
  <c r="AA34" i="9"/>
  <c r="AA35" i="9"/>
  <c r="AA36" i="9"/>
  <c r="AA37" i="9"/>
  <c r="AA38" i="9"/>
  <c r="AA40" i="9"/>
  <c r="AA41" i="9"/>
  <c r="AA42" i="9"/>
  <c r="AA43" i="9"/>
  <c r="AA44" i="9"/>
  <c r="AA45" i="9"/>
  <c r="AA46" i="9"/>
  <c r="AA12" i="9"/>
  <c r="AA13" i="9"/>
  <c r="AA14" i="9"/>
  <c r="AA15" i="9"/>
  <c r="AA16" i="9"/>
  <c r="AA17" i="9"/>
  <c r="AA18" i="9"/>
  <c r="AA19" i="9"/>
  <c r="AA20" i="9"/>
  <c r="AA21" i="9"/>
  <c r="U28" i="48"/>
  <c r="U29" i="48"/>
  <c r="U31" i="48"/>
  <c r="U32" i="48"/>
  <c r="U33" i="48"/>
  <c r="U34" i="48"/>
  <c r="U35" i="48"/>
  <c r="U36" i="48"/>
  <c r="U37" i="48"/>
  <c r="U38" i="48"/>
  <c r="U40" i="48"/>
  <c r="U41" i="48"/>
  <c r="U42" i="48"/>
  <c r="U43" i="48"/>
  <c r="U44" i="48"/>
  <c r="U45" i="48"/>
  <c r="U46" i="48"/>
  <c r="U12" i="48"/>
  <c r="U13" i="48"/>
  <c r="U14" i="48"/>
  <c r="U15" i="48"/>
  <c r="U16" i="48"/>
  <c r="U17" i="48"/>
  <c r="U18" i="48"/>
  <c r="U19" i="48"/>
  <c r="U20" i="48"/>
  <c r="U21" i="48"/>
  <c r="U22" i="48"/>
  <c r="F48" i="48"/>
  <c r="AC65" i="32"/>
  <c r="AC60" i="32"/>
  <c r="AC55" i="32"/>
  <c r="AC50" i="32"/>
  <c r="AC45" i="32"/>
  <c r="AC40" i="32"/>
  <c r="AC35" i="32"/>
  <c r="AC30" i="32"/>
  <c r="AC25" i="32"/>
  <c r="AC20" i="32"/>
  <c r="AC15" i="32"/>
  <c r="AC10" i="32"/>
  <c r="C79" i="33"/>
  <c r="D79" i="33"/>
  <c r="E79" i="33"/>
  <c r="F79" i="33"/>
  <c r="F77" i="33" s="1"/>
  <c r="G79" i="33"/>
  <c r="G77" i="33" s="1"/>
  <c r="H79" i="33"/>
  <c r="I79" i="33"/>
  <c r="J79" i="33"/>
  <c r="K79" i="33"/>
  <c r="L79" i="33"/>
  <c r="M79" i="33"/>
  <c r="M77" i="33" s="1"/>
  <c r="N79" i="33"/>
  <c r="N77" i="33" s="1"/>
  <c r="O79" i="33"/>
  <c r="O77" i="33" s="1"/>
  <c r="P79" i="33"/>
  <c r="Q79" i="33"/>
  <c r="R79" i="33"/>
  <c r="S79" i="33"/>
  <c r="T79" i="33"/>
  <c r="U79" i="33"/>
  <c r="U77" i="33" s="1"/>
  <c r="V79" i="33"/>
  <c r="V77" i="33" s="1"/>
  <c r="W79" i="33"/>
  <c r="W77" i="33" s="1"/>
  <c r="X79" i="33"/>
  <c r="Y79" i="33"/>
  <c r="Z79" i="33"/>
  <c r="AA79" i="33"/>
  <c r="AB79" i="33"/>
  <c r="AA44" i="37"/>
  <c r="AA42" i="37"/>
  <c r="AA40" i="37"/>
  <c r="AA38" i="37"/>
  <c r="AA36" i="37"/>
  <c r="AA34" i="37"/>
  <c r="AA32" i="37"/>
  <c r="AA30" i="37"/>
  <c r="AA28" i="37"/>
  <c r="AA26" i="37"/>
  <c r="AA24" i="37"/>
  <c r="AA22" i="37"/>
  <c r="AA20" i="37"/>
  <c r="AA18" i="37"/>
  <c r="AA16" i="37"/>
  <c r="AA14" i="37"/>
  <c r="AA12" i="37"/>
  <c r="AA10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AA13" i="39"/>
  <c r="AA15" i="39" s="1"/>
  <c r="AA14" i="39"/>
  <c r="AA12" i="39"/>
  <c r="AA27" i="39"/>
  <c r="AA26" i="39"/>
  <c r="AA25" i="39"/>
  <c r="C28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C15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V28" i="40"/>
  <c r="V29" i="40"/>
  <c r="V31" i="40"/>
  <c r="V32" i="40"/>
  <c r="V33" i="40"/>
  <c r="V34" i="40"/>
  <c r="V35" i="40"/>
  <c r="V36" i="40"/>
  <c r="V37" i="40"/>
  <c r="V38" i="40"/>
  <c r="V40" i="40"/>
  <c r="V41" i="40"/>
  <c r="V42" i="40"/>
  <c r="V43" i="40"/>
  <c r="V44" i="40"/>
  <c r="V45" i="40"/>
  <c r="V46" i="40"/>
  <c r="V12" i="40"/>
  <c r="V13" i="40"/>
  <c r="V14" i="40"/>
  <c r="V15" i="40"/>
  <c r="V16" i="40"/>
  <c r="V17" i="40"/>
  <c r="V18" i="40"/>
  <c r="V19" i="40"/>
  <c r="V20" i="40"/>
  <c r="V21" i="40"/>
  <c r="X28" i="41"/>
  <c r="X29" i="41"/>
  <c r="X31" i="41"/>
  <c r="X32" i="41"/>
  <c r="X33" i="41"/>
  <c r="X34" i="41"/>
  <c r="X35" i="41"/>
  <c r="X36" i="41"/>
  <c r="X37" i="41"/>
  <c r="X38" i="41"/>
  <c r="X40" i="41"/>
  <c r="X41" i="41"/>
  <c r="X42" i="41"/>
  <c r="X43" i="41"/>
  <c r="X44" i="41"/>
  <c r="X45" i="41"/>
  <c r="X46" i="41"/>
  <c r="X12" i="41"/>
  <c r="X13" i="41"/>
  <c r="X14" i="41"/>
  <c r="X15" i="41"/>
  <c r="X16" i="41"/>
  <c r="X17" i="41"/>
  <c r="X18" i="41"/>
  <c r="X19" i="41"/>
  <c r="X20" i="41"/>
  <c r="X21" i="41"/>
  <c r="C11" i="41"/>
  <c r="C10" i="41"/>
  <c r="C23" i="41"/>
  <c r="C50" i="41" s="1"/>
  <c r="D11" i="41"/>
  <c r="D10" i="41"/>
  <c r="D23" i="41" s="1"/>
  <c r="E11" i="41"/>
  <c r="E10" i="41"/>
  <c r="E23" i="41"/>
  <c r="AA28" i="3"/>
  <c r="AA29" i="3"/>
  <c r="AA31" i="3"/>
  <c r="AA32" i="3"/>
  <c r="AA33" i="3"/>
  <c r="AA34" i="3"/>
  <c r="AA35" i="3"/>
  <c r="AA36" i="3"/>
  <c r="AA37" i="3"/>
  <c r="AA38" i="3"/>
  <c r="AA40" i="3"/>
  <c r="AA41" i="3"/>
  <c r="AA42" i="3"/>
  <c r="AA43" i="3"/>
  <c r="AA44" i="3"/>
  <c r="AA45" i="3"/>
  <c r="AA46" i="3"/>
  <c r="AA12" i="3"/>
  <c r="AA13" i="3"/>
  <c r="AA14" i="3"/>
  <c r="AA15" i="3"/>
  <c r="AA16" i="3"/>
  <c r="AA17" i="3"/>
  <c r="AA18" i="3"/>
  <c r="AA19" i="3"/>
  <c r="AA20" i="3"/>
  <c r="AA21" i="3"/>
  <c r="C11" i="3"/>
  <c r="D11" i="3"/>
  <c r="E11" i="3"/>
  <c r="F11" i="3"/>
  <c r="G11" i="3"/>
  <c r="H11" i="3"/>
  <c r="I11" i="3"/>
  <c r="I10" i="3" s="1"/>
  <c r="I23" i="3" s="1"/>
  <c r="I50" i="3" s="1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Y10" i="3" s="1"/>
  <c r="Y23" i="3" s="1"/>
  <c r="Y50" i="3" s="1"/>
  <c r="Z11" i="3"/>
  <c r="C10" i="3"/>
  <c r="D10" i="3"/>
  <c r="E10" i="3"/>
  <c r="F10" i="3"/>
  <c r="G10" i="3"/>
  <c r="H10" i="3"/>
  <c r="H23" i="3" s="1"/>
  <c r="H50" i="3" s="1"/>
  <c r="J10" i="3"/>
  <c r="K10" i="3"/>
  <c r="L10" i="3"/>
  <c r="M10" i="3"/>
  <c r="N10" i="3"/>
  <c r="O10" i="3"/>
  <c r="P10" i="3"/>
  <c r="P23" i="3" s="1"/>
  <c r="P50" i="3" s="1"/>
  <c r="Q10" i="3"/>
  <c r="Q23" i="3" s="1"/>
  <c r="Q50" i="3" s="1"/>
  <c r="R10" i="3"/>
  <c r="S10" i="3"/>
  <c r="T10" i="3"/>
  <c r="U10" i="3"/>
  <c r="V10" i="3"/>
  <c r="W10" i="3"/>
  <c r="X10" i="3"/>
  <c r="X23" i="3" s="1"/>
  <c r="X50" i="3" s="1"/>
  <c r="Z10" i="3"/>
  <c r="AC11" i="33"/>
  <c r="AC32" i="33"/>
  <c r="AC39" i="33"/>
  <c r="S35" i="2"/>
  <c r="S36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C30" i="2"/>
  <c r="D30" i="2"/>
  <c r="E30" i="2"/>
  <c r="F30" i="2"/>
  <c r="G30" i="2"/>
  <c r="H30" i="2"/>
  <c r="I30" i="2"/>
  <c r="I26" i="2"/>
  <c r="I48" i="2" s="1"/>
  <c r="J30" i="2"/>
  <c r="K30" i="2"/>
  <c r="L30" i="2"/>
  <c r="M30" i="2"/>
  <c r="M26" i="2"/>
  <c r="M48" i="2" s="1"/>
  <c r="N30" i="2"/>
  <c r="O30" i="2"/>
  <c r="P30" i="2"/>
  <c r="Q30" i="2"/>
  <c r="Q26" i="2"/>
  <c r="Q48" i="2" s="1"/>
  <c r="R30" i="2"/>
  <c r="C27" i="2"/>
  <c r="D27" i="2"/>
  <c r="E27" i="2"/>
  <c r="E26" i="2"/>
  <c r="E48" i="2" s="1"/>
  <c r="F27" i="2"/>
  <c r="F26" i="2" s="1"/>
  <c r="F48" i="2"/>
  <c r="F50" i="2" s="1"/>
  <c r="G27" i="2"/>
  <c r="G26" i="2" s="1"/>
  <c r="G48" i="2" s="1"/>
  <c r="H27" i="2"/>
  <c r="H26" i="2" s="1"/>
  <c r="H48" i="2" s="1"/>
  <c r="I27" i="2"/>
  <c r="J27" i="2"/>
  <c r="K27" i="2"/>
  <c r="K26" i="2" s="1"/>
  <c r="L27" i="2"/>
  <c r="M27" i="2"/>
  <c r="N27" i="2"/>
  <c r="N26" i="2" s="1"/>
  <c r="N48" i="2" s="1"/>
  <c r="O27" i="2"/>
  <c r="O26" i="2" s="1"/>
  <c r="O48" i="2" s="1"/>
  <c r="P27" i="2"/>
  <c r="P26" i="2" s="1"/>
  <c r="P48" i="2"/>
  <c r="Q27" i="2"/>
  <c r="R27" i="2"/>
  <c r="C11" i="2"/>
  <c r="C10" i="2" s="1"/>
  <c r="C23" i="2" s="1"/>
  <c r="D11" i="2"/>
  <c r="D10" i="2"/>
  <c r="D23" i="2" s="1"/>
  <c r="E11" i="2"/>
  <c r="E10" i="2"/>
  <c r="E23" i="2" s="1"/>
  <c r="E50" i="2" s="1"/>
  <c r="F11" i="2"/>
  <c r="F10" i="2"/>
  <c r="F23" i="2" s="1"/>
  <c r="G11" i="2"/>
  <c r="G10" i="2"/>
  <c r="G23" i="2" s="1"/>
  <c r="G50" i="2" s="1"/>
  <c r="H11" i="2"/>
  <c r="H10" i="2" s="1"/>
  <c r="H23" i="2" s="1"/>
  <c r="I11" i="2"/>
  <c r="I10" i="2" s="1"/>
  <c r="I23" i="2" s="1"/>
  <c r="I50" i="2" s="1"/>
  <c r="J11" i="2"/>
  <c r="J10" i="2" s="1"/>
  <c r="J23" i="2" s="1"/>
  <c r="K11" i="2"/>
  <c r="K10" i="2" s="1"/>
  <c r="K23" i="2"/>
  <c r="L11" i="2"/>
  <c r="L10" i="2" s="1"/>
  <c r="L23" i="2" s="1"/>
  <c r="M11" i="2"/>
  <c r="M10" i="2"/>
  <c r="M23" i="2" s="1"/>
  <c r="N11" i="2"/>
  <c r="N10" i="2"/>
  <c r="N23" i="2" s="1"/>
  <c r="O11" i="2"/>
  <c r="O10" i="2" s="1"/>
  <c r="O23" i="2" s="1"/>
  <c r="O50" i="2" s="1"/>
  <c r="P11" i="2"/>
  <c r="P10" i="2" s="1"/>
  <c r="P23" i="2" s="1"/>
  <c r="P50" i="2" s="1"/>
  <c r="Q11" i="2"/>
  <c r="Q10" i="2" s="1"/>
  <c r="Q23" i="2"/>
  <c r="R11" i="2"/>
  <c r="R10" i="2" s="1"/>
  <c r="R23" i="2" s="1"/>
  <c r="S28" i="2"/>
  <c r="S29" i="2"/>
  <c r="S27" i="2"/>
  <c r="S31" i="2"/>
  <c r="S32" i="2"/>
  <c r="S33" i="2"/>
  <c r="S34" i="2"/>
  <c r="S37" i="2"/>
  <c r="S38" i="2"/>
  <c r="S40" i="2"/>
  <c r="S41" i="2"/>
  <c r="S42" i="2"/>
  <c r="S43" i="2"/>
  <c r="S44" i="2"/>
  <c r="S45" i="2"/>
  <c r="S46" i="2"/>
  <c r="S12" i="2"/>
  <c r="S11" i="2" s="1"/>
  <c r="S13" i="2"/>
  <c r="S14" i="2"/>
  <c r="S15" i="2"/>
  <c r="S16" i="2"/>
  <c r="S17" i="2"/>
  <c r="S18" i="2"/>
  <c r="S19" i="2"/>
  <c r="S20" i="2"/>
  <c r="S21" i="2"/>
  <c r="F39" i="1"/>
  <c r="M40" i="1"/>
  <c r="C39" i="1"/>
  <c r="D39" i="1"/>
  <c r="E39" i="1"/>
  <c r="G39" i="1"/>
  <c r="H39" i="1"/>
  <c r="I39" i="1"/>
  <c r="J39" i="1"/>
  <c r="K39" i="1"/>
  <c r="L39" i="1"/>
  <c r="C30" i="1"/>
  <c r="D30" i="1"/>
  <c r="D26" i="1" s="1"/>
  <c r="E30" i="1"/>
  <c r="F30" i="1"/>
  <c r="G30" i="1"/>
  <c r="H30" i="1"/>
  <c r="I30" i="1"/>
  <c r="J30" i="1"/>
  <c r="K30" i="1"/>
  <c r="L30" i="1"/>
  <c r="C27" i="1"/>
  <c r="D27" i="1"/>
  <c r="E27" i="1"/>
  <c r="E26" i="1" s="1"/>
  <c r="E48" i="1" s="1"/>
  <c r="F27" i="1"/>
  <c r="F26" i="1"/>
  <c r="F48" i="1" s="1"/>
  <c r="G27" i="1"/>
  <c r="H27" i="1"/>
  <c r="H26" i="1" s="1"/>
  <c r="H48" i="1" s="1"/>
  <c r="I27" i="1"/>
  <c r="I26" i="1" s="1"/>
  <c r="I48" i="1" s="1"/>
  <c r="J27" i="1"/>
  <c r="K27" i="1"/>
  <c r="L27" i="1"/>
  <c r="C11" i="1"/>
  <c r="C10" i="1" s="1"/>
  <c r="C23" i="1"/>
  <c r="D11" i="1"/>
  <c r="D10" i="1"/>
  <c r="D23" i="1" s="1"/>
  <c r="E11" i="1"/>
  <c r="E10" i="1" s="1"/>
  <c r="E23" i="1" s="1"/>
  <c r="F11" i="1"/>
  <c r="F10" i="1"/>
  <c r="F23" i="1" s="1"/>
  <c r="G11" i="1"/>
  <c r="G10" i="1"/>
  <c r="G23" i="1" s="1"/>
  <c r="H11" i="1"/>
  <c r="H10" i="1" s="1"/>
  <c r="H23" i="1" s="1"/>
  <c r="H50" i="1" s="1"/>
  <c r="I11" i="1"/>
  <c r="I10" i="1"/>
  <c r="I23" i="1"/>
  <c r="J11" i="1"/>
  <c r="J10" i="1" s="1"/>
  <c r="J23" i="1" s="1"/>
  <c r="K11" i="1"/>
  <c r="K10" i="1"/>
  <c r="K23" i="1" s="1"/>
  <c r="L11" i="1"/>
  <c r="L10" i="1" s="1"/>
  <c r="L23" i="1" s="1"/>
  <c r="J26" i="1"/>
  <c r="J48" i="1" s="1"/>
  <c r="L26" i="1"/>
  <c r="L48" i="1" s="1"/>
  <c r="M28" i="1"/>
  <c r="M29" i="1"/>
  <c r="M31" i="1"/>
  <c r="M30" i="1"/>
  <c r="M32" i="1"/>
  <c r="M33" i="1"/>
  <c r="M34" i="1"/>
  <c r="M35" i="1"/>
  <c r="M36" i="1"/>
  <c r="M37" i="1"/>
  <c r="M38" i="1"/>
  <c r="M41" i="1"/>
  <c r="M42" i="1"/>
  <c r="M43" i="1"/>
  <c r="M39" i="1" s="1"/>
  <c r="M44" i="1"/>
  <c r="M45" i="1"/>
  <c r="M46" i="1"/>
  <c r="M12" i="1"/>
  <c r="M13" i="1"/>
  <c r="M11" i="1" s="1"/>
  <c r="M14" i="1"/>
  <c r="M15" i="1"/>
  <c r="M16" i="1"/>
  <c r="M17" i="1"/>
  <c r="M18" i="1"/>
  <c r="M19" i="1"/>
  <c r="M20" i="1"/>
  <c r="M21" i="1"/>
  <c r="AA28" i="4"/>
  <c r="AA29" i="4"/>
  <c r="AA31" i="4"/>
  <c r="AA32" i="4"/>
  <c r="AA33" i="4"/>
  <c r="AA34" i="4"/>
  <c r="AA35" i="4"/>
  <c r="AA36" i="4"/>
  <c r="AA37" i="4"/>
  <c r="AA38" i="4"/>
  <c r="AA40" i="4"/>
  <c r="AA41" i="4"/>
  <c r="AA42" i="4"/>
  <c r="AA43" i="4"/>
  <c r="AA44" i="4"/>
  <c r="AA45" i="4"/>
  <c r="AA46" i="4"/>
  <c r="AA12" i="4"/>
  <c r="AA13" i="4"/>
  <c r="AA14" i="4"/>
  <c r="AA15" i="4"/>
  <c r="AA16" i="4"/>
  <c r="AA17" i="4"/>
  <c r="AA18" i="4"/>
  <c r="AA19" i="4"/>
  <c r="AA20" i="4"/>
  <c r="AA21" i="4"/>
  <c r="AA28" i="5"/>
  <c r="AA29" i="5"/>
  <c r="AA31" i="5"/>
  <c r="AA32" i="5"/>
  <c r="AA33" i="5"/>
  <c r="AA34" i="5"/>
  <c r="AA35" i="5"/>
  <c r="AA36" i="5"/>
  <c r="AA37" i="5"/>
  <c r="AA38" i="5"/>
  <c r="AA40" i="5"/>
  <c r="AA41" i="5"/>
  <c r="AA42" i="5"/>
  <c r="AA43" i="5"/>
  <c r="AA44" i="5"/>
  <c r="AA45" i="5"/>
  <c r="AA46" i="5"/>
  <c r="AA21" i="5"/>
  <c r="AA12" i="5"/>
  <c r="AA13" i="5"/>
  <c r="AA14" i="5"/>
  <c r="AA15" i="5"/>
  <c r="AA16" i="5"/>
  <c r="AA17" i="5"/>
  <c r="AA18" i="5"/>
  <c r="AA19" i="5"/>
  <c r="AA20" i="5"/>
  <c r="AA28" i="6"/>
  <c r="AA29" i="6"/>
  <c r="AA31" i="6"/>
  <c r="AA32" i="6"/>
  <c r="AA33" i="6"/>
  <c r="AA34" i="6"/>
  <c r="AA35" i="6"/>
  <c r="AA36" i="6"/>
  <c r="AA37" i="6"/>
  <c r="AA38" i="6"/>
  <c r="AA40" i="6"/>
  <c r="AA41" i="6"/>
  <c r="AA42" i="6"/>
  <c r="AA43" i="6"/>
  <c r="AA44" i="6"/>
  <c r="AA45" i="6"/>
  <c r="AA46" i="6"/>
  <c r="AA12" i="6"/>
  <c r="AA13" i="6"/>
  <c r="AA14" i="6"/>
  <c r="AA15" i="6"/>
  <c r="AA16" i="6"/>
  <c r="AA17" i="6"/>
  <c r="AA18" i="6"/>
  <c r="AA19" i="6"/>
  <c r="AA20" i="6"/>
  <c r="AA21" i="6"/>
  <c r="AA28" i="7"/>
  <c r="AA29" i="7"/>
  <c r="AA31" i="7"/>
  <c r="AA32" i="7"/>
  <c r="AA33" i="7"/>
  <c r="AA34" i="7"/>
  <c r="AA35" i="7"/>
  <c r="AA36" i="7"/>
  <c r="AA37" i="7"/>
  <c r="AA38" i="7"/>
  <c r="AA40" i="7"/>
  <c r="AA41" i="7"/>
  <c r="AA42" i="7"/>
  <c r="AA43" i="7"/>
  <c r="AA44" i="7"/>
  <c r="AA45" i="7"/>
  <c r="AA46" i="7"/>
  <c r="AA12" i="7"/>
  <c r="AA13" i="7"/>
  <c r="AA14" i="7"/>
  <c r="AA15" i="7"/>
  <c r="AA16" i="7"/>
  <c r="AA17" i="7"/>
  <c r="AA18" i="7"/>
  <c r="AA19" i="7"/>
  <c r="AA20" i="7"/>
  <c r="AA21" i="7"/>
  <c r="AA28" i="8"/>
  <c r="AA29" i="8"/>
  <c r="AA31" i="8"/>
  <c r="AA32" i="8"/>
  <c r="AA33" i="8"/>
  <c r="AA34" i="8"/>
  <c r="AA35" i="8"/>
  <c r="AA36" i="8"/>
  <c r="AA37" i="8"/>
  <c r="AA38" i="8"/>
  <c r="AA40" i="8"/>
  <c r="AA41" i="8"/>
  <c r="AA42" i="8"/>
  <c r="AA43" i="8"/>
  <c r="AA44" i="8"/>
  <c r="AA45" i="8"/>
  <c r="AA46" i="8"/>
  <c r="AA12" i="8"/>
  <c r="AA13" i="8"/>
  <c r="AA14" i="8"/>
  <c r="AA15" i="8"/>
  <c r="AA16" i="8"/>
  <c r="AA17" i="8"/>
  <c r="AA18" i="8"/>
  <c r="AA19" i="8"/>
  <c r="AA20" i="8"/>
  <c r="AA21" i="8"/>
  <c r="X55" i="42"/>
  <c r="X52" i="42"/>
  <c r="X49" i="42"/>
  <c r="X44" i="42"/>
  <c r="X41" i="42"/>
  <c r="X38" i="42"/>
  <c r="X31" i="42"/>
  <c r="X28" i="42"/>
  <c r="X25" i="42"/>
  <c r="X20" i="42"/>
  <c r="X17" i="42"/>
  <c r="X14" i="42"/>
  <c r="V73" i="43"/>
  <c r="V70" i="43"/>
  <c r="V71" i="43"/>
  <c r="V72" i="43"/>
  <c r="V69" i="43"/>
  <c r="V58" i="43"/>
  <c r="V59" i="43"/>
  <c r="V60" i="43"/>
  <c r="V61" i="43"/>
  <c r="V62" i="43"/>
  <c r="V63" i="43"/>
  <c r="V64" i="43"/>
  <c r="V65" i="43"/>
  <c r="V66" i="43"/>
  <c r="V67" i="43"/>
  <c r="V57" i="43"/>
  <c r="V53" i="43"/>
  <c r="V54" i="43"/>
  <c r="V55" i="43"/>
  <c r="V52" i="43"/>
  <c r="V47" i="43"/>
  <c r="V48" i="43"/>
  <c r="V49" i="43"/>
  <c r="V50" i="43"/>
  <c r="V46" i="43"/>
  <c r="V41" i="43"/>
  <c r="V38" i="43"/>
  <c r="V39" i="43"/>
  <c r="V40" i="43"/>
  <c r="V37" i="43"/>
  <c r="V26" i="43"/>
  <c r="V27" i="43"/>
  <c r="V28" i="43"/>
  <c r="V29" i="43"/>
  <c r="V30" i="43"/>
  <c r="V31" i="43"/>
  <c r="V32" i="43"/>
  <c r="V33" i="43"/>
  <c r="V34" i="43"/>
  <c r="V35" i="43"/>
  <c r="V25" i="43"/>
  <c r="V21" i="43"/>
  <c r="V22" i="43"/>
  <c r="V23" i="43"/>
  <c r="V20" i="43"/>
  <c r="V15" i="43"/>
  <c r="V16" i="43"/>
  <c r="V17" i="43"/>
  <c r="V18" i="43"/>
  <c r="V14" i="43"/>
  <c r="B25" i="79"/>
  <c r="B20" i="79"/>
  <c r="B16" i="79"/>
  <c r="B202" i="79"/>
  <c r="B209" i="79"/>
  <c r="B214" i="79"/>
  <c r="V33" i="45"/>
  <c r="V32" i="45"/>
  <c r="C32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B32" i="46"/>
  <c r="V38" i="46"/>
  <c r="V37" i="46"/>
  <c r="V32" i="46" s="1"/>
  <c r="C38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B38" i="46"/>
  <c r="C27" i="46"/>
  <c r="D27" i="46"/>
  <c r="E27" i="46"/>
  <c r="F27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U27" i="46"/>
  <c r="V27" i="46"/>
  <c r="B27" i="46"/>
  <c r="C82" i="33"/>
  <c r="D82" i="33"/>
  <c r="E82" i="33"/>
  <c r="F82" i="33"/>
  <c r="G82" i="33"/>
  <c r="H82" i="33"/>
  <c r="AC82" i="33" s="1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X82" i="33"/>
  <c r="Y82" i="33"/>
  <c r="Z82" i="33"/>
  <c r="AA82" i="33"/>
  <c r="AB82" i="33"/>
  <c r="B82" i="33"/>
  <c r="C78" i="33"/>
  <c r="D78" i="33"/>
  <c r="E78" i="33"/>
  <c r="F78" i="33"/>
  <c r="G78" i="33"/>
  <c r="H78" i="33"/>
  <c r="I78" i="33"/>
  <c r="J78" i="33"/>
  <c r="K78" i="33"/>
  <c r="L78" i="33"/>
  <c r="L77" i="33" s="1"/>
  <c r="M78" i="33"/>
  <c r="N78" i="33"/>
  <c r="O78" i="33"/>
  <c r="P78" i="33"/>
  <c r="Q78" i="33"/>
  <c r="R78" i="33"/>
  <c r="S78" i="33"/>
  <c r="T78" i="33"/>
  <c r="U78" i="33"/>
  <c r="V78" i="33"/>
  <c r="W78" i="33"/>
  <c r="X78" i="33"/>
  <c r="Y78" i="33"/>
  <c r="Z78" i="33"/>
  <c r="AA78" i="33"/>
  <c r="AB78" i="33"/>
  <c r="C80" i="33"/>
  <c r="D80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X80" i="33"/>
  <c r="Y80" i="33"/>
  <c r="Z80" i="33"/>
  <c r="AA80" i="33"/>
  <c r="AB80" i="33"/>
  <c r="C81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T81" i="33"/>
  <c r="U81" i="33"/>
  <c r="V81" i="33"/>
  <c r="W81" i="33"/>
  <c r="X81" i="33"/>
  <c r="Y81" i="33"/>
  <c r="Z81" i="33"/>
  <c r="AA81" i="33"/>
  <c r="AB81" i="33"/>
  <c r="B79" i="33"/>
  <c r="B77" i="33" s="1"/>
  <c r="B80" i="33"/>
  <c r="AC80" i="33"/>
  <c r="B81" i="33"/>
  <c r="B78" i="33"/>
  <c r="AC78" i="33"/>
  <c r="AC12" i="33"/>
  <c r="AC13" i="33"/>
  <c r="AC14" i="33"/>
  <c r="AC17" i="33"/>
  <c r="AC18" i="33"/>
  <c r="AC19" i="33"/>
  <c r="AC20" i="33"/>
  <c r="AC21" i="33"/>
  <c r="AC24" i="33"/>
  <c r="AC25" i="33"/>
  <c r="AC26" i="33"/>
  <c r="AC27" i="33"/>
  <c r="AC28" i="33"/>
  <c r="D30" i="33"/>
  <c r="AC31" i="33"/>
  <c r="AC33" i="33"/>
  <c r="AC34" i="33"/>
  <c r="AC35" i="33"/>
  <c r="D37" i="33"/>
  <c r="AC38" i="33"/>
  <c r="AC40" i="33"/>
  <c r="AC41" i="33"/>
  <c r="AC42" i="33"/>
  <c r="AC45" i="33"/>
  <c r="AC46" i="33"/>
  <c r="AC47" i="33"/>
  <c r="AC48" i="33"/>
  <c r="AC51" i="33"/>
  <c r="AC52" i="33"/>
  <c r="AC53" i="33"/>
  <c r="AC54" i="33"/>
  <c r="AC55" i="33"/>
  <c r="AC58" i="33"/>
  <c r="AC59" i="33"/>
  <c r="AC60" i="33"/>
  <c r="AC61" i="33"/>
  <c r="AC62" i="33"/>
  <c r="AC65" i="33"/>
  <c r="AC66" i="33"/>
  <c r="AC67" i="33"/>
  <c r="AC68" i="33"/>
  <c r="AC71" i="33"/>
  <c r="AC72" i="33"/>
  <c r="AC73" i="33"/>
  <c r="AC74" i="33"/>
  <c r="AC75" i="33"/>
  <c r="C77" i="33"/>
  <c r="D77" i="33"/>
  <c r="K77" i="33"/>
  <c r="S77" i="33"/>
  <c r="T77" i="33"/>
  <c r="AA77" i="33"/>
  <c r="AB77" i="33"/>
  <c r="AC10" i="33"/>
  <c r="AC9" i="33" s="1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AC57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AA50" i="33"/>
  <c r="AB50" i="33"/>
  <c r="B50" i="33"/>
  <c r="C37" i="33"/>
  <c r="E37" i="33"/>
  <c r="F37" i="33"/>
  <c r="G37" i="33"/>
  <c r="AC37" i="33" s="1"/>
  <c r="H37" i="33"/>
  <c r="I37" i="33"/>
  <c r="J37" i="33"/>
  <c r="K37" i="33"/>
  <c r="L37" i="33"/>
  <c r="M37" i="33"/>
  <c r="N37" i="33"/>
  <c r="O37" i="33"/>
  <c r="P37" i="33"/>
  <c r="Q37" i="33"/>
  <c r="R37" i="33"/>
  <c r="S37" i="33"/>
  <c r="T37" i="33"/>
  <c r="U37" i="33"/>
  <c r="V37" i="33"/>
  <c r="W37" i="33"/>
  <c r="X37" i="33"/>
  <c r="Y37" i="33"/>
  <c r="Z37" i="33"/>
  <c r="AA37" i="33"/>
  <c r="AB37" i="33"/>
  <c r="B37" i="33"/>
  <c r="C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X30" i="33"/>
  <c r="Y30" i="33"/>
  <c r="Z30" i="33"/>
  <c r="AA30" i="33"/>
  <c r="AB30" i="33"/>
  <c r="B30" i="33"/>
  <c r="AC30" i="33"/>
  <c r="C23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X23" i="33"/>
  <c r="Y23" i="33"/>
  <c r="Z23" i="33"/>
  <c r="AA23" i="33"/>
  <c r="AB23" i="33"/>
  <c r="B23" i="33"/>
  <c r="C16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P16" i="33"/>
  <c r="Q16" i="33"/>
  <c r="R16" i="33"/>
  <c r="S16" i="33"/>
  <c r="T16" i="33"/>
  <c r="U16" i="33"/>
  <c r="V16" i="33"/>
  <c r="W16" i="33"/>
  <c r="X16" i="33"/>
  <c r="Y16" i="33"/>
  <c r="Z16" i="33"/>
  <c r="AA16" i="33"/>
  <c r="AB16" i="33"/>
  <c r="B16" i="33"/>
  <c r="C9" i="33"/>
  <c r="D9" i="33"/>
  <c r="E9" i="33"/>
  <c r="F9" i="33"/>
  <c r="G9" i="33"/>
  <c r="H9" i="33"/>
  <c r="I9" i="33"/>
  <c r="J9" i="33"/>
  <c r="K9" i="33"/>
  <c r="L9" i="33"/>
  <c r="M9" i="33"/>
  <c r="N9" i="33"/>
  <c r="O9" i="33"/>
  <c r="P9" i="33"/>
  <c r="Q9" i="33"/>
  <c r="R9" i="33"/>
  <c r="S9" i="33"/>
  <c r="T9" i="33"/>
  <c r="U9" i="33"/>
  <c r="V9" i="33"/>
  <c r="W9" i="33"/>
  <c r="X9" i="33"/>
  <c r="Y9" i="33"/>
  <c r="Z9" i="33"/>
  <c r="AA9" i="33"/>
  <c r="AB9" i="33"/>
  <c r="B9" i="33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8" i="16"/>
  <c r="R59" i="16"/>
  <c r="R60" i="16"/>
  <c r="R61" i="16"/>
  <c r="R62" i="16"/>
  <c r="R63" i="16"/>
  <c r="R64" i="16"/>
  <c r="R65" i="16"/>
  <c r="R66" i="16"/>
  <c r="R67" i="16"/>
  <c r="R70" i="16"/>
  <c r="R71" i="16"/>
  <c r="R14" i="16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8" i="19"/>
  <c r="K59" i="19"/>
  <c r="K60" i="19"/>
  <c r="K61" i="19"/>
  <c r="K62" i="19"/>
  <c r="K63" i="19"/>
  <c r="K64" i="19"/>
  <c r="K65" i="19"/>
  <c r="K66" i="19"/>
  <c r="K67" i="19"/>
  <c r="K70" i="19"/>
  <c r="K71" i="19"/>
  <c r="K14" i="19"/>
  <c r="Q15" i="20"/>
  <c r="Q16" i="20"/>
  <c r="R16" i="20" s="1"/>
  <c r="Q17" i="20"/>
  <c r="Q18" i="20"/>
  <c r="R18" i="20" s="1"/>
  <c r="Q19" i="20"/>
  <c r="Q20" i="20"/>
  <c r="Q21" i="20"/>
  <c r="R21" i="20" s="1"/>
  <c r="Q22" i="20"/>
  <c r="Q23" i="20"/>
  <c r="Q24" i="20"/>
  <c r="Q25" i="20"/>
  <c r="Q26" i="20"/>
  <c r="R26" i="20"/>
  <c r="Q27" i="20"/>
  <c r="R27" i="20" s="1"/>
  <c r="Q28" i="20"/>
  <c r="Q29" i="20"/>
  <c r="Q30" i="20"/>
  <c r="R30" i="20" s="1"/>
  <c r="Q31" i="20"/>
  <c r="Q32" i="20"/>
  <c r="Q33" i="20"/>
  <c r="Q34" i="20"/>
  <c r="R34" i="20" s="1"/>
  <c r="Q35" i="20"/>
  <c r="Q36" i="20"/>
  <c r="Q37" i="20"/>
  <c r="R37" i="20"/>
  <c r="Q38" i="20"/>
  <c r="Q39" i="20"/>
  <c r="Q40" i="20"/>
  <c r="Q41" i="20"/>
  <c r="R41" i="20" s="1"/>
  <c r="Q44" i="20"/>
  <c r="R44" i="20" s="1"/>
  <c r="Q45" i="20"/>
  <c r="Q46" i="20"/>
  <c r="Q47" i="20"/>
  <c r="Q48" i="20"/>
  <c r="Q49" i="20"/>
  <c r="Q50" i="20"/>
  <c r="Q51" i="20"/>
  <c r="R51" i="20" s="1"/>
  <c r="Q52" i="20"/>
  <c r="R52" i="20" s="1"/>
  <c r="Q53" i="20"/>
  <c r="Q54" i="20"/>
  <c r="Q55" i="20"/>
  <c r="Q58" i="20"/>
  <c r="Q59" i="20"/>
  <c r="Q60" i="20"/>
  <c r="Q61" i="20"/>
  <c r="Q62" i="20"/>
  <c r="Q63" i="20"/>
  <c r="Q64" i="20"/>
  <c r="Q65" i="20"/>
  <c r="R65" i="20"/>
  <c r="Q66" i="20"/>
  <c r="Q67" i="20"/>
  <c r="Q70" i="20"/>
  <c r="Q71" i="20"/>
  <c r="Q14" i="20"/>
  <c r="R14" i="20"/>
  <c r="M15" i="20"/>
  <c r="M16" i="20"/>
  <c r="M17" i="20"/>
  <c r="M18" i="20"/>
  <c r="M19" i="20"/>
  <c r="M20" i="20"/>
  <c r="R20" i="20" s="1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R35" i="20"/>
  <c r="M36" i="20"/>
  <c r="M37" i="20"/>
  <c r="M38" i="20"/>
  <c r="M39" i="20"/>
  <c r="R39" i="20"/>
  <c r="M40" i="20"/>
  <c r="M41" i="20"/>
  <c r="M44" i="20"/>
  <c r="M45" i="20"/>
  <c r="M46" i="20"/>
  <c r="M47" i="20"/>
  <c r="M48" i="20"/>
  <c r="R48" i="20" s="1"/>
  <c r="M49" i="20"/>
  <c r="M50" i="20"/>
  <c r="M51" i="20"/>
  <c r="M52" i="20"/>
  <c r="M53" i="20"/>
  <c r="R53" i="20" s="1"/>
  <c r="M54" i="20"/>
  <c r="M55" i="20"/>
  <c r="R55" i="20" s="1"/>
  <c r="M58" i="20"/>
  <c r="M59" i="20"/>
  <c r="M60" i="20"/>
  <c r="M61" i="20"/>
  <c r="M62" i="20"/>
  <c r="R62" i="20" s="1"/>
  <c r="M63" i="20"/>
  <c r="R63" i="20" s="1"/>
  <c r="M64" i="20"/>
  <c r="M65" i="20"/>
  <c r="M66" i="20"/>
  <c r="M67" i="20"/>
  <c r="R67" i="20" s="1"/>
  <c r="M70" i="20"/>
  <c r="M71" i="20"/>
  <c r="M14" i="20"/>
  <c r="I15" i="20"/>
  <c r="I16" i="20"/>
  <c r="I17" i="20"/>
  <c r="I18" i="20"/>
  <c r="I19" i="20"/>
  <c r="R19" i="20" s="1"/>
  <c r="I20" i="20"/>
  <c r="I21" i="20"/>
  <c r="I22" i="20"/>
  <c r="I23" i="20"/>
  <c r="I24" i="20"/>
  <c r="I25" i="20"/>
  <c r="I26" i="20"/>
  <c r="I27" i="20"/>
  <c r="I28" i="20"/>
  <c r="R28" i="20"/>
  <c r="I29" i="20"/>
  <c r="I30" i="20"/>
  <c r="I31" i="20"/>
  <c r="I32" i="20"/>
  <c r="I33" i="20"/>
  <c r="I34" i="20"/>
  <c r="I35" i="20"/>
  <c r="I36" i="20"/>
  <c r="R36" i="20" s="1"/>
  <c r="I37" i="20"/>
  <c r="I38" i="20"/>
  <c r="I39" i="20"/>
  <c r="I40" i="20"/>
  <c r="I41" i="20"/>
  <c r="I44" i="20"/>
  <c r="I45" i="20"/>
  <c r="I46" i="20"/>
  <c r="R46" i="20"/>
  <c r="I47" i="20"/>
  <c r="I48" i="20"/>
  <c r="I49" i="20"/>
  <c r="I50" i="20"/>
  <c r="I51" i="20"/>
  <c r="I52" i="20"/>
  <c r="I53" i="20"/>
  <c r="I54" i="20"/>
  <c r="I55" i="20"/>
  <c r="I58" i="20"/>
  <c r="R58" i="20" s="1"/>
  <c r="I59" i="20"/>
  <c r="R59" i="20" s="1"/>
  <c r="I60" i="20"/>
  <c r="I61" i="20"/>
  <c r="I62" i="20"/>
  <c r="I63" i="20"/>
  <c r="I64" i="20"/>
  <c r="R64" i="20"/>
  <c r="I65" i="20"/>
  <c r="I66" i="20"/>
  <c r="R66" i="20" s="1"/>
  <c r="I67" i="20"/>
  <c r="I70" i="20"/>
  <c r="I71" i="20"/>
  <c r="I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4" i="20"/>
  <c r="E45" i="20"/>
  <c r="E46" i="20"/>
  <c r="E47" i="20"/>
  <c r="E48" i="20"/>
  <c r="E49" i="20"/>
  <c r="R49" i="20" s="1"/>
  <c r="E50" i="20"/>
  <c r="E51" i="20"/>
  <c r="E52" i="20"/>
  <c r="E53" i="20"/>
  <c r="E54" i="20"/>
  <c r="R54" i="20" s="1"/>
  <c r="E55" i="20"/>
  <c r="E58" i="20"/>
  <c r="E59" i="20"/>
  <c r="E60" i="20"/>
  <c r="E61" i="20"/>
  <c r="E62" i="20"/>
  <c r="E63" i="20"/>
  <c r="E64" i="20"/>
  <c r="E65" i="20"/>
  <c r="E66" i="20"/>
  <c r="E67" i="20"/>
  <c r="E70" i="20"/>
  <c r="E71" i="20"/>
  <c r="E14" i="20"/>
  <c r="C20" i="39"/>
  <c r="D20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18" i="39"/>
  <c r="AA20" i="39" s="1"/>
  <c r="AA19" i="39"/>
  <c r="B20" i="39"/>
  <c r="AA15" i="21"/>
  <c r="AA16" i="21"/>
  <c r="AA17" i="21"/>
  <c r="AA18" i="21"/>
  <c r="AA19" i="21"/>
  <c r="AB19" i="21" s="1"/>
  <c r="AA20" i="21"/>
  <c r="AA21" i="21"/>
  <c r="AA22" i="21"/>
  <c r="AA23" i="21"/>
  <c r="AA24" i="21"/>
  <c r="AB24" i="21" s="1"/>
  <c r="AA25" i="21"/>
  <c r="AB25" i="21" s="1"/>
  <c r="AA26" i="21"/>
  <c r="AA27" i="21"/>
  <c r="AB27" i="21" s="1"/>
  <c r="AA28" i="21"/>
  <c r="AA29" i="21"/>
  <c r="AA30" i="21"/>
  <c r="AA31" i="21"/>
  <c r="AA32" i="21"/>
  <c r="AA33" i="21"/>
  <c r="AB33" i="21" s="1"/>
  <c r="AA34" i="21"/>
  <c r="AA35" i="21"/>
  <c r="AB35" i="21" s="1"/>
  <c r="AA36" i="21"/>
  <c r="AA37" i="21"/>
  <c r="AA38" i="21"/>
  <c r="AA39" i="21"/>
  <c r="AA40" i="21"/>
  <c r="AA41" i="21"/>
  <c r="AB41" i="21" s="1"/>
  <c r="AA43" i="21"/>
  <c r="AA44" i="21"/>
  <c r="AB44" i="21" s="1"/>
  <c r="AA45" i="21"/>
  <c r="AA46" i="21"/>
  <c r="AA47" i="21"/>
  <c r="AA48" i="21"/>
  <c r="AA49" i="21"/>
  <c r="AA50" i="21"/>
  <c r="AB50" i="21" s="1"/>
  <c r="AA51" i="21"/>
  <c r="AA52" i="21"/>
  <c r="AB52" i="21" s="1"/>
  <c r="AA53" i="21"/>
  <c r="AA54" i="21"/>
  <c r="AA55" i="21"/>
  <c r="AA57" i="21"/>
  <c r="AA58" i="21"/>
  <c r="AB58" i="21" s="1"/>
  <c r="AA59" i="21"/>
  <c r="AB59" i="21" s="1"/>
  <c r="AA60" i="21"/>
  <c r="AA61" i="21"/>
  <c r="AB61" i="21" s="1"/>
  <c r="AA62" i="21"/>
  <c r="AA63" i="21"/>
  <c r="AA64" i="21"/>
  <c r="AA65" i="21"/>
  <c r="AA66" i="21"/>
  <c r="AA67" i="21"/>
  <c r="AB67" i="21" s="1"/>
  <c r="AA69" i="21"/>
  <c r="AA70" i="21"/>
  <c r="AB70" i="21" s="1"/>
  <c r="AA71" i="21"/>
  <c r="AA14" i="21"/>
  <c r="V15" i="21"/>
  <c r="AB15" i="21"/>
  <c r="V16" i="21"/>
  <c r="AB16" i="21"/>
  <c r="V17" i="21"/>
  <c r="AB17" i="21"/>
  <c r="V18" i="21"/>
  <c r="V19" i="21"/>
  <c r="V20" i="21"/>
  <c r="AB20" i="21"/>
  <c r="V21" i="21"/>
  <c r="AB21" i="21"/>
  <c r="V22" i="21"/>
  <c r="V23" i="21"/>
  <c r="AB23" i="21"/>
  <c r="V24" i="21"/>
  <c r="V25" i="21"/>
  <c r="V26" i="21"/>
  <c r="V27" i="21"/>
  <c r="V28" i="21"/>
  <c r="AB28" i="21" s="1"/>
  <c r="V29" i="21"/>
  <c r="AB29" i="21"/>
  <c r="V30" i="21"/>
  <c r="V31" i="21"/>
  <c r="AB31" i="21"/>
  <c r="V32" i="21"/>
  <c r="AB32" i="21"/>
  <c r="V33" i="21"/>
  <c r="V34" i="21"/>
  <c r="V35" i="21"/>
  <c r="V36" i="21"/>
  <c r="AB36" i="21" s="1"/>
  <c r="V37" i="21"/>
  <c r="AB37" i="21"/>
  <c r="V38" i="21"/>
  <c r="V39" i="21"/>
  <c r="AB39" i="21"/>
  <c r="V40" i="21"/>
  <c r="AB40" i="21" s="1"/>
  <c r="V41" i="21"/>
  <c r="V43" i="21"/>
  <c r="V44" i="21"/>
  <c r="V45" i="21"/>
  <c r="AB45" i="21"/>
  <c r="V46" i="21"/>
  <c r="AB46" i="21"/>
  <c r="V47" i="21"/>
  <c r="V48" i="21"/>
  <c r="AB48" i="21"/>
  <c r="V49" i="21"/>
  <c r="AB49" i="21"/>
  <c r="V50" i="21"/>
  <c r="V51" i="21"/>
  <c r="V52" i="21"/>
  <c r="V53" i="21"/>
  <c r="AB53" i="21"/>
  <c r="V54" i="21"/>
  <c r="AB54" i="21"/>
  <c r="V55" i="21"/>
  <c r="V57" i="21"/>
  <c r="AB57" i="21"/>
  <c r="V58" i="21"/>
  <c r="V59" i="21"/>
  <c r="V60" i="21"/>
  <c r="V61" i="21"/>
  <c r="V62" i="21"/>
  <c r="AB62" i="21" s="1"/>
  <c r="V63" i="21"/>
  <c r="AB63" i="21"/>
  <c r="V64" i="21"/>
  <c r="V65" i="21"/>
  <c r="AB65" i="21"/>
  <c r="V66" i="21"/>
  <c r="AB66" i="21"/>
  <c r="V67" i="21"/>
  <c r="V69" i="21"/>
  <c r="V70" i="21"/>
  <c r="V71" i="21"/>
  <c r="AB71" i="21" s="1"/>
  <c r="V14" i="21"/>
  <c r="AB14" i="21"/>
  <c r="Q15" i="21"/>
  <c r="Q16" i="21"/>
  <c r="Q17" i="21"/>
  <c r="Q18" i="21"/>
  <c r="AB18" i="21" s="1"/>
  <c r="Q19" i="21"/>
  <c r="Q20" i="21"/>
  <c r="Q21" i="21"/>
  <c r="Q22" i="21"/>
  <c r="AB22" i="21" s="1"/>
  <c r="Q23" i="21"/>
  <c r="Q24" i="21"/>
  <c r="Q25" i="21"/>
  <c r="Q26" i="21"/>
  <c r="AB26" i="21" s="1"/>
  <c r="Q27" i="21"/>
  <c r="Q28" i="21"/>
  <c r="Q29" i="21"/>
  <c r="Q30" i="21"/>
  <c r="AB30" i="21" s="1"/>
  <c r="Q31" i="21"/>
  <c r="Q32" i="21"/>
  <c r="Q33" i="21"/>
  <c r="Q34" i="21"/>
  <c r="AB34" i="21" s="1"/>
  <c r="Q35" i="21"/>
  <c r="Q36" i="21"/>
  <c r="Q37" i="21"/>
  <c r="Q38" i="21"/>
  <c r="AB38" i="21" s="1"/>
  <c r="Q39" i="21"/>
  <c r="Q40" i="21"/>
  <c r="Q41" i="21"/>
  <c r="Q43" i="21"/>
  <c r="AB43" i="21" s="1"/>
  <c r="Q44" i="21"/>
  <c r="Q45" i="21"/>
  <c r="Q46" i="21"/>
  <c r="Q47" i="21"/>
  <c r="AB47" i="21" s="1"/>
  <c r="Q48" i="21"/>
  <c r="Q49" i="21"/>
  <c r="Q50" i="21"/>
  <c r="Q51" i="21"/>
  <c r="AB51" i="21" s="1"/>
  <c r="Q52" i="21"/>
  <c r="Q53" i="21"/>
  <c r="Q54" i="21"/>
  <c r="Q55" i="21"/>
  <c r="AB55" i="21" s="1"/>
  <c r="Q57" i="21"/>
  <c r="Q58" i="21"/>
  <c r="Q59" i="21"/>
  <c r="Q60" i="21"/>
  <c r="AB60" i="21" s="1"/>
  <c r="Q61" i="21"/>
  <c r="Q62" i="21"/>
  <c r="Q63" i="21"/>
  <c r="Q64" i="21"/>
  <c r="AB64" i="21" s="1"/>
  <c r="Q65" i="21"/>
  <c r="Q66" i="21"/>
  <c r="Q67" i="21"/>
  <c r="Q69" i="21"/>
  <c r="AB69" i="21" s="1"/>
  <c r="Q70" i="21"/>
  <c r="Q71" i="21"/>
  <c r="Q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7" i="21"/>
  <c r="L58" i="21"/>
  <c r="L59" i="21"/>
  <c r="L60" i="21"/>
  <c r="L61" i="21"/>
  <c r="L62" i="21"/>
  <c r="L63" i="21"/>
  <c r="L64" i="21"/>
  <c r="L65" i="21"/>
  <c r="L66" i="21"/>
  <c r="L67" i="21"/>
  <c r="L69" i="21"/>
  <c r="L70" i="21"/>
  <c r="L71" i="21"/>
  <c r="L14" i="21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1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8" i="22"/>
  <c r="W59" i="22"/>
  <c r="W60" i="22"/>
  <c r="W61" i="22"/>
  <c r="W62" i="22"/>
  <c r="W63" i="22"/>
  <c r="W64" i="22"/>
  <c r="W65" i="22"/>
  <c r="W66" i="22"/>
  <c r="W67" i="22"/>
  <c r="W70" i="22"/>
  <c r="W71" i="22"/>
  <c r="W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8" i="22"/>
  <c r="L59" i="22"/>
  <c r="L60" i="22"/>
  <c r="L61" i="22"/>
  <c r="L62" i="22"/>
  <c r="L63" i="22"/>
  <c r="L64" i="22"/>
  <c r="L65" i="22"/>
  <c r="L66" i="22"/>
  <c r="L67" i="22"/>
  <c r="L70" i="22"/>
  <c r="L71" i="22"/>
  <c r="L14" i="22"/>
  <c r="Q15" i="23"/>
  <c r="Q16" i="23"/>
  <c r="AA16" i="23" s="1"/>
  <c r="Q17" i="23"/>
  <c r="Q18" i="23"/>
  <c r="Q19" i="23"/>
  <c r="Q20" i="23"/>
  <c r="AA20" i="23" s="1"/>
  <c r="Q21" i="23"/>
  <c r="Q22" i="23"/>
  <c r="Q23" i="23"/>
  <c r="Q24" i="23"/>
  <c r="AA24" i="23" s="1"/>
  <c r="Q25" i="23"/>
  <c r="Q26" i="23"/>
  <c r="Q27" i="23"/>
  <c r="Q28" i="23"/>
  <c r="AA28" i="23" s="1"/>
  <c r="Q29" i="23"/>
  <c r="AA29" i="23" s="1"/>
  <c r="Q30" i="23"/>
  <c r="Q31" i="23"/>
  <c r="Q32" i="23"/>
  <c r="AA32" i="23" s="1"/>
  <c r="Q33" i="23"/>
  <c r="Q34" i="23"/>
  <c r="Q35" i="23"/>
  <c r="Q36" i="23"/>
  <c r="AA36" i="23" s="1"/>
  <c r="Q37" i="23"/>
  <c r="Q38" i="23"/>
  <c r="Q39" i="23"/>
  <c r="Q40" i="23"/>
  <c r="AA40" i="23" s="1"/>
  <c r="Q41" i="23"/>
  <c r="Q44" i="23"/>
  <c r="Q45" i="23"/>
  <c r="Q46" i="23"/>
  <c r="AA46" i="23" s="1"/>
  <c r="Q47" i="23"/>
  <c r="Q48" i="23"/>
  <c r="Q49" i="23"/>
  <c r="Q50" i="23"/>
  <c r="AA50" i="23" s="1"/>
  <c r="Q51" i="23"/>
  <c r="Q52" i="23"/>
  <c r="Q53" i="23"/>
  <c r="Q54" i="23"/>
  <c r="AA54" i="23" s="1"/>
  <c r="Q55" i="23"/>
  <c r="Q58" i="23"/>
  <c r="Q59" i="23"/>
  <c r="Q60" i="23"/>
  <c r="AA60" i="23" s="1"/>
  <c r="Q61" i="23"/>
  <c r="Q62" i="23"/>
  <c r="Q63" i="23"/>
  <c r="Q64" i="23"/>
  <c r="AA64" i="23" s="1"/>
  <c r="Q65" i="23"/>
  <c r="AA65" i="23" s="1"/>
  <c r="Q66" i="23"/>
  <c r="Q67" i="23"/>
  <c r="Q70" i="23"/>
  <c r="AA70" i="23" s="1"/>
  <c r="Q71" i="23"/>
  <c r="Q14" i="23"/>
  <c r="X42" i="23"/>
  <c r="X73" i="23" s="1"/>
  <c r="X56" i="23"/>
  <c r="X68" i="23"/>
  <c r="X72" i="23"/>
  <c r="W15" i="23"/>
  <c r="AA15" i="23" s="1"/>
  <c r="W16" i="23"/>
  <c r="W17" i="23"/>
  <c r="AA17" i="23"/>
  <c r="W18" i="23"/>
  <c r="AA18" i="23" s="1"/>
  <c r="W19" i="23"/>
  <c r="AA19" i="23" s="1"/>
  <c r="W20" i="23"/>
  <c r="W21" i="23"/>
  <c r="AA21" i="23"/>
  <c r="W22" i="23"/>
  <c r="W23" i="23"/>
  <c r="AA23" i="23" s="1"/>
  <c r="W24" i="23"/>
  <c r="W25" i="23"/>
  <c r="AA25" i="23" s="1"/>
  <c r="W26" i="23"/>
  <c r="AA26" i="23" s="1"/>
  <c r="W27" i="23"/>
  <c r="AA27" i="23" s="1"/>
  <c r="W28" i="23"/>
  <c r="W29" i="23"/>
  <c r="W30" i="23"/>
  <c r="W31" i="23"/>
  <c r="AA31" i="23" s="1"/>
  <c r="W32" i="23"/>
  <c r="W33" i="23"/>
  <c r="AA33" i="23" s="1"/>
  <c r="W34" i="23"/>
  <c r="AA34" i="23" s="1"/>
  <c r="W35" i="23"/>
  <c r="AA35" i="23" s="1"/>
  <c r="W36" i="23"/>
  <c r="W37" i="23"/>
  <c r="AA37" i="23"/>
  <c r="W38" i="23"/>
  <c r="W39" i="23"/>
  <c r="AA39" i="23" s="1"/>
  <c r="W40" i="23"/>
  <c r="W41" i="23"/>
  <c r="AA41" i="23" s="1"/>
  <c r="W44" i="23"/>
  <c r="AA44" i="23" s="1"/>
  <c r="W45" i="23"/>
  <c r="AA45" i="23" s="1"/>
  <c r="W46" i="23"/>
  <c r="W47" i="23"/>
  <c r="AA47" i="23"/>
  <c r="W48" i="23"/>
  <c r="W49" i="23"/>
  <c r="AA49" i="23" s="1"/>
  <c r="W50" i="23"/>
  <c r="W51" i="23"/>
  <c r="AA51" i="23"/>
  <c r="W52" i="23"/>
  <c r="AA52" i="23" s="1"/>
  <c r="W53" i="23"/>
  <c r="AA53" i="23" s="1"/>
  <c r="W54" i="23"/>
  <c r="W55" i="23"/>
  <c r="AA55" i="23"/>
  <c r="W58" i="23"/>
  <c r="W59" i="23"/>
  <c r="AA59" i="23" s="1"/>
  <c r="W60" i="23"/>
  <c r="W61" i="23"/>
  <c r="AA61" i="23" s="1"/>
  <c r="W62" i="23"/>
  <c r="AA62" i="23" s="1"/>
  <c r="W63" i="23"/>
  <c r="AA63" i="23" s="1"/>
  <c r="W64" i="23"/>
  <c r="W65" i="23"/>
  <c r="W66" i="23"/>
  <c r="W67" i="23"/>
  <c r="AA67" i="23" s="1"/>
  <c r="W70" i="23"/>
  <c r="W71" i="23"/>
  <c r="AA71" i="23" s="1"/>
  <c r="W14" i="23"/>
  <c r="AA14" i="23" s="1"/>
  <c r="N42" i="23"/>
  <c r="O42" i="23"/>
  <c r="P42" i="23"/>
  <c r="N56" i="23"/>
  <c r="O56" i="23"/>
  <c r="O73" i="23" s="1"/>
  <c r="P56" i="23"/>
  <c r="N68" i="23"/>
  <c r="Q68" i="23" s="1"/>
  <c r="O68" i="23"/>
  <c r="P68" i="23"/>
  <c r="N72" i="23"/>
  <c r="Q72" i="23"/>
  <c r="O72" i="23"/>
  <c r="P72" i="23"/>
  <c r="H15" i="23"/>
  <c r="M15" i="23"/>
  <c r="H16" i="23"/>
  <c r="M16" i="23" s="1"/>
  <c r="H17" i="23"/>
  <c r="M17" i="23" s="1"/>
  <c r="H18" i="23"/>
  <c r="M18" i="23" s="1"/>
  <c r="H19" i="23"/>
  <c r="M19" i="23" s="1"/>
  <c r="H20" i="23"/>
  <c r="M20" i="23" s="1"/>
  <c r="H21" i="23"/>
  <c r="M21" i="23" s="1"/>
  <c r="H22" i="23"/>
  <c r="M22" i="23" s="1"/>
  <c r="H23" i="23"/>
  <c r="M23" i="23" s="1"/>
  <c r="H24" i="23"/>
  <c r="M24" i="23" s="1"/>
  <c r="H25" i="23"/>
  <c r="M25" i="23" s="1"/>
  <c r="H26" i="23"/>
  <c r="M26" i="23" s="1"/>
  <c r="H27" i="23"/>
  <c r="M27" i="23" s="1"/>
  <c r="H28" i="23"/>
  <c r="M28" i="23" s="1"/>
  <c r="H29" i="23"/>
  <c r="M29" i="23" s="1"/>
  <c r="H30" i="23"/>
  <c r="M30" i="23" s="1"/>
  <c r="H31" i="23"/>
  <c r="M31" i="23"/>
  <c r="H32" i="23"/>
  <c r="M32" i="23" s="1"/>
  <c r="H33" i="23"/>
  <c r="M33" i="23" s="1"/>
  <c r="H34" i="23"/>
  <c r="M34" i="23" s="1"/>
  <c r="H35" i="23"/>
  <c r="M35" i="23" s="1"/>
  <c r="H36" i="23"/>
  <c r="M36" i="23" s="1"/>
  <c r="H37" i="23"/>
  <c r="M37" i="23" s="1"/>
  <c r="H38" i="23"/>
  <c r="M38" i="23" s="1"/>
  <c r="H39" i="23"/>
  <c r="M39" i="23" s="1"/>
  <c r="H40" i="23"/>
  <c r="M40" i="23" s="1"/>
  <c r="H41" i="23"/>
  <c r="M41" i="23" s="1"/>
  <c r="B42" i="23"/>
  <c r="C42" i="23"/>
  <c r="D42" i="23"/>
  <c r="D73" i="23" s="1"/>
  <c r="E42" i="23"/>
  <c r="G42" i="23"/>
  <c r="F42" i="23"/>
  <c r="I42" i="23"/>
  <c r="J42" i="23"/>
  <c r="K42" i="23"/>
  <c r="L42" i="23"/>
  <c r="L73" i="23" s="1"/>
  <c r="H43" i="23"/>
  <c r="H44" i="23"/>
  <c r="M44" i="23" s="1"/>
  <c r="H45" i="23"/>
  <c r="M45" i="23"/>
  <c r="H46" i="23"/>
  <c r="M46" i="23" s="1"/>
  <c r="H47" i="23"/>
  <c r="M47" i="23" s="1"/>
  <c r="H48" i="23"/>
  <c r="M48" i="23" s="1"/>
  <c r="H49" i="23"/>
  <c r="M49" i="23" s="1"/>
  <c r="H50" i="23"/>
  <c r="M50" i="23" s="1"/>
  <c r="H51" i="23"/>
  <c r="M51" i="23" s="1"/>
  <c r="H52" i="23"/>
  <c r="M52" i="23" s="1"/>
  <c r="H53" i="23"/>
  <c r="M53" i="23" s="1"/>
  <c r="H54" i="23"/>
  <c r="M54" i="23" s="1"/>
  <c r="H55" i="23"/>
  <c r="M55" i="23" s="1"/>
  <c r="B56" i="23"/>
  <c r="C56" i="23"/>
  <c r="D56" i="23"/>
  <c r="E56" i="23"/>
  <c r="E73" i="23" s="1"/>
  <c r="G56" i="23"/>
  <c r="F56" i="23"/>
  <c r="I56" i="23"/>
  <c r="J56" i="23"/>
  <c r="K56" i="23"/>
  <c r="L56" i="23"/>
  <c r="H57" i="23"/>
  <c r="H58" i="23"/>
  <c r="M58" i="23" s="1"/>
  <c r="H59" i="23"/>
  <c r="M59" i="23" s="1"/>
  <c r="H60" i="23"/>
  <c r="M60" i="23"/>
  <c r="H61" i="23"/>
  <c r="M61" i="23" s="1"/>
  <c r="H62" i="23"/>
  <c r="M62" i="23" s="1"/>
  <c r="H63" i="23"/>
  <c r="M63" i="23" s="1"/>
  <c r="H64" i="23"/>
  <c r="M64" i="23" s="1"/>
  <c r="H65" i="23"/>
  <c r="M65" i="23" s="1"/>
  <c r="H66" i="23"/>
  <c r="M66" i="23" s="1"/>
  <c r="H67" i="23"/>
  <c r="M67" i="23" s="1"/>
  <c r="B68" i="23"/>
  <c r="C68" i="23"/>
  <c r="C73" i="23" s="1"/>
  <c r="D68" i="23"/>
  <c r="E68" i="23"/>
  <c r="G68" i="23"/>
  <c r="H68" i="23" s="1"/>
  <c r="F68" i="23"/>
  <c r="I68" i="23"/>
  <c r="J68" i="23"/>
  <c r="J73" i="23"/>
  <c r="K68" i="23"/>
  <c r="L68" i="23"/>
  <c r="H69" i="23"/>
  <c r="H70" i="23"/>
  <c r="M70" i="23" s="1"/>
  <c r="H71" i="23"/>
  <c r="M71" i="23"/>
  <c r="B72" i="23"/>
  <c r="C72" i="23"/>
  <c r="D72" i="23"/>
  <c r="E72" i="23"/>
  <c r="G72" i="23"/>
  <c r="F72" i="23"/>
  <c r="H72" i="23"/>
  <c r="I72" i="23"/>
  <c r="J72" i="23"/>
  <c r="K72" i="23"/>
  <c r="L72" i="23"/>
  <c r="H14" i="23"/>
  <c r="M14" i="23"/>
  <c r="M61" i="12"/>
  <c r="M60" i="12"/>
  <c r="P60" i="12"/>
  <c r="S15" i="24"/>
  <c r="S16" i="24"/>
  <c r="W16" i="24"/>
  <c r="S17" i="24"/>
  <c r="W17" i="24"/>
  <c r="S18" i="24"/>
  <c r="W18" i="24"/>
  <c r="S19" i="24"/>
  <c r="S20" i="24"/>
  <c r="W20" i="24"/>
  <c r="S21" i="24"/>
  <c r="S22" i="24"/>
  <c r="S23" i="24"/>
  <c r="S24" i="24"/>
  <c r="W24" i="24"/>
  <c r="S25" i="24"/>
  <c r="W25" i="24"/>
  <c r="S26" i="24"/>
  <c r="W26" i="24"/>
  <c r="S27" i="24"/>
  <c r="S28" i="24"/>
  <c r="W28" i="24"/>
  <c r="S29" i="24"/>
  <c r="S30" i="24"/>
  <c r="S31" i="24"/>
  <c r="S32" i="24"/>
  <c r="W32" i="24"/>
  <c r="S33" i="24"/>
  <c r="W33" i="24"/>
  <c r="S34" i="24"/>
  <c r="W34" i="24"/>
  <c r="S35" i="24"/>
  <c r="S36" i="24"/>
  <c r="W36" i="24"/>
  <c r="S37" i="24"/>
  <c r="S38" i="24"/>
  <c r="S39" i="24"/>
  <c r="W39" i="24" s="1"/>
  <c r="S40" i="24"/>
  <c r="W40" i="24"/>
  <c r="S41" i="24"/>
  <c r="W41" i="24" s="1"/>
  <c r="S43" i="24"/>
  <c r="W43" i="24"/>
  <c r="S44" i="24"/>
  <c r="S45" i="24"/>
  <c r="S46" i="24"/>
  <c r="S47" i="24"/>
  <c r="S48" i="24"/>
  <c r="W48" i="24" s="1"/>
  <c r="S49" i="24"/>
  <c r="S50" i="24"/>
  <c r="W50" i="24" s="1"/>
  <c r="S51" i="24"/>
  <c r="W51" i="24" s="1"/>
  <c r="S52" i="24"/>
  <c r="W52" i="24" s="1"/>
  <c r="S53" i="24"/>
  <c r="S54" i="24"/>
  <c r="S55" i="24"/>
  <c r="S57" i="24"/>
  <c r="W57" i="24" s="1"/>
  <c r="S58" i="24"/>
  <c r="W58" i="24" s="1"/>
  <c r="S59" i="24"/>
  <c r="W59" i="24" s="1"/>
  <c r="S60" i="24"/>
  <c r="W60" i="24" s="1"/>
  <c r="S61" i="24"/>
  <c r="W61" i="24" s="1"/>
  <c r="S62" i="24"/>
  <c r="S63" i="24"/>
  <c r="S64" i="24"/>
  <c r="S65" i="24"/>
  <c r="W65" i="24" s="1"/>
  <c r="S66" i="24"/>
  <c r="S67" i="24"/>
  <c r="W67" i="24" s="1"/>
  <c r="S69" i="24"/>
  <c r="W69" i="24" s="1"/>
  <c r="S70" i="24"/>
  <c r="W70" i="24" s="1"/>
  <c r="S71" i="24"/>
  <c r="W71" i="24" s="1"/>
  <c r="S14" i="24"/>
  <c r="H15" i="24"/>
  <c r="W15" i="24" s="1"/>
  <c r="H16" i="24"/>
  <c r="H17" i="24"/>
  <c r="H18" i="24"/>
  <c r="H19" i="24"/>
  <c r="W19" i="24" s="1"/>
  <c r="H20" i="24"/>
  <c r="H21" i="24"/>
  <c r="H22" i="24"/>
  <c r="W22" i="24" s="1"/>
  <c r="H23" i="24"/>
  <c r="W23" i="24" s="1"/>
  <c r="H24" i="24"/>
  <c r="H25" i="24"/>
  <c r="H26" i="24"/>
  <c r="H27" i="24"/>
  <c r="W27" i="24" s="1"/>
  <c r="H28" i="24"/>
  <c r="H29" i="24"/>
  <c r="W29" i="24" s="1"/>
  <c r="H30" i="24"/>
  <c r="W30" i="24" s="1"/>
  <c r="H31" i="24"/>
  <c r="W31" i="24" s="1"/>
  <c r="H32" i="24"/>
  <c r="H33" i="24"/>
  <c r="H34" i="24"/>
  <c r="H35" i="24"/>
  <c r="W35" i="24" s="1"/>
  <c r="H36" i="24"/>
  <c r="H37" i="24"/>
  <c r="W37" i="24" s="1"/>
  <c r="H38" i="24"/>
  <c r="W38" i="24" s="1"/>
  <c r="H39" i="24"/>
  <c r="H40" i="24"/>
  <c r="H41" i="24"/>
  <c r="H43" i="24"/>
  <c r="H44" i="24"/>
  <c r="W44" i="24" s="1"/>
  <c r="H45" i="24"/>
  <c r="H46" i="24"/>
  <c r="W46" i="24" s="1"/>
  <c r="H47" i="24"/>
  <c r="H48" i="24"/>
  <c r="H49" i="24"/>
  <c r="H50" i="24"/>
  <c r="H51" i="24"/>
  <c r="H52" i="24"/>
  <c r="H53" i="24"/>
  <c r="H54" i="24"/>
  <c r="H55" i="24"/>
  <c r="H57" i="24"/>
  <c r="H58" i="24"/>
  <c r="H59" i="24"/>
  <c r="H60" i="24"/>
  <c r="H61" i="24"/>
  <c r="H62" i="24"/>
  <c r="H63" i="24"/>
  <c r="W63" i="24" s="1"/>
  <c r="H64" i="24"/>
  <c r="H65" i="24"/>
  <c r="H66" i="24"/>
  <c r="H67" i="24"/>
  <c r="H69" i="24"/>
  <c r="H70" i="24"/>
  <c r="H71" i="24"/>
  <c r="H14" i="24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7" i="25"/>
  <c r="AB58" i="25"/>
  <c r="AB59" i="25"/>
  <c r="AB60" i="25"/>
  <c r="AB61" i="25"/>
  <c r="AB62" i="25"/>
  <c r="AB63" i="25"/>
  <c r="AB64" i="25"/>
  <c r="AB65" i="25"/>
  <c r="AB66" i="25"/>
  <c r="AB67" i="25"/>
  <c r="AB69" i="25"/>
  <c r="AB70" i="25"/>
  <c r="AB71" i="25"/>
  <c r="AB15" i="25"/>
  <c r="AB14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7" i="25"/>
  <c r="O58" i="25"/>
  <c r="O59" i="25"/>
  <c r="O60" i="25"/>
  <c r="O61" i="25"/>
  <c r="O62" i="25"/>
  <c r="O63" i="25"/>
  <c r="O64" i="25"/>
  <c r="O65" i="25"/>
  <c r="O66" i="25"/>
  <c r="O67" i="25"/>
  <c r="O69" i="25"/>
  <c r="O70" i="25"/>
  <c r="O71" i="25"/>
  <c r="O15" i="25"/>
  <c r="O16" i="25"/>
  <c r="O14" i="25"/>
  <c r="E14" i="27"/>
  <c r="G14" i="27"/>
  <c r="Z68" i="23"/>
  <c r="S68" i="23"/>
  <c r="W68" i="23"/>
  <c r="T68" i="23"/>
  <c r="U68" i="23"/>
  <c r="V68" i="23"/>
  <c r="V68" i="24"/>
  <c r="U68" i="24"/>
  <c r="T68" i="24"/>
  <c r="J68" i="24"/>
  <c r="R68" i="24"/>
  <c r="Q68" i="24"/>
  <c r="P68" i="24"/>
  <c r="O68" i="24"/>
  <c r="N68" i="24"/>
  <c r="M68" i="24"/>
  <c r="L68" i="24"/>
  <c r="K68" i="24"/>
  <c r="I68" i="24"/>
  <c r="G68" i="24"/>
  <c r="F68" i="24"/>
  <c r="E68" i="24"/>
  <c r="D68" i="24"/>
  <c r="C68" i="24"/>
  <c r="H68" i="24" s="1"/>
  <c r="B68" i="24"/>
  <c r="D13" i="28"/>
  <c r="D36" i="28"/>
  <c r="D51" i="28"/>
  <c r="Z56" i="23"/>
  <c r="S56" i="23"/>
  <c r="T56" i="23"/>
  <c r="U56" i="23"/>
  <c r="V56" i="23"/>
  <c r="V56" i="24"/>
  <c r="U56" i="24"/>
  <c r="T56" i="24"/>
  <c r="J56" i="24"/>
  <c r="R56" i="24"/>
  <c r="S56" i="24"/>
  <c r="Q56" i="24"/>
  <c r="P56" i="24"/>
  <c r="O56" i="24"/>
  <c r="N56" i="24"/>
  <c r="M56" i="24"/>
  <c r="L56" i="24"/>
  <c r="K56" i="24"/>
  <c r="I56" i="24"/>
  <c r="G56" i="24"/>
  <c r="F56" i="24"/>
  <c r="E56" i="24"/>
  <c r="D56" i="24"/>
  <c r="C56" i="24"/>
  <c r="B56" i="24"/>
  <c r="C13" i="28"/>
  <c r="C60" i="28" s="1"/>
  <c r="C36" i="28"/>
  <c r="C51" i="28"/>
  <c r="B68" i="19"/>
  <c r="C68" i="19"/>
  <c r="J68" i="20"/>
  <c r="N68" i="20"/>
  <c r="P68" i="20"/>
  <c r="G68" i="20"/>
  <c r="H68" i="20"/>
  <c r="B68" i="20"/>
  <c r="C68" i="20"/>
  <c r="D68" i="20"/>
  <c r="E68" i="20" s="1"/>
  <c r="B56" i="20"/>
  <c r="C56" i="20"/>
  <c r="D56" i="20"/>
  <c r="G56" i="20"/>
  <c r="H56" i="20"/>
  <c r="J56" i="20"/>
  <c r="N56" i="20"/>
  <c r="E56" i="25"/>
  <c r="E68" i="25"/>
  <c r="G56" i="25"/>
  <c r="H56" i="25"/>
  <c r="I56" i="25"/>
  <c r="J56" i="25"/>
  <c r="K56" i="25"/>
  <c r="G68" i="25"/>
  <c r="H68" i="25"/>
  <c r="I68" i="25"/>
  <c r="J68" i="25"/>
  <c r="K68" i="25"/>
  <c r="L56" i="25"/>
  <c r="L68" i="25"/>
  <c r="M68" i="25"/>
  <c r="M56" i="25"/>
  <c r="D68" i="19"/>
  <c r="E68" i="19"/>
  <c r="F68" i="19"/>
  <c r="G68" i="19"/>
  <c r="H68" i="19"/>
  <c r="I68" i="19"/>
  <c r="J68" i="19"/>
  <c r="P68" i="25"/>
  <c r="Q68" i="25"/>
  <c r="R68" i="25"/>
  <c r="S68" i="25"/>
  <c r="T68" i="25"/>
  <c r="U68" i="25"/>
  <c r="V68" i="25"/>
  <c r="W68" i="25"/>
  <c r="Y68" i="25"/>
  <c r="Z68" i="25"/>
  <c r="AA68" i="25"/>
  <c r="D38" i="29"/>
  <c r="P56" i="25"/>
  <c r="Q56" i="25"/>
  <c r="R56" i="25"/>
  <c r="S56" i="25"/>
  <c r="T56" i="25"/>
  <c r="U56" i="25"/>
  <c r="V56" i="25"/>
  <c r="W56" i="25"/>
  <c r="B56" i="19"/>
  <c r="D56" i="19"/>
  <c r="D73" i="19" s="1"/>
  <c r="E56" i="19"/>
  <c r="F56" i="19"/>
  <c r="G56" i="19"/>
  <c r="H56" i="19"/>
  <c r="I56" i="19"/>
  <c r="J56" i="19"/>
  <c r="Y56" i="25"/>
  <c r="Z56" i="25"/>
  <c r="AA56" i="25"/>
  <c r="C38" i="29"/>
  <c r="C60" i="29" s="1"/>
  <c r="B56" i="25"/>
  <c r="C56" i="25"/>
  <c r="D56" i="25"/>
  <c r="C13" i="29"/>
  <c r="B68" i="25"/>
  <c r="C68" i="25"/>
  <c r="D68" i="25"/>
  <c r="D13" i="29"/>
  <c r="D60" i="29"/>
  <c r="L23" i="72"/>
  <c r="L22" i="72"/>
  <c r="L21" i="72" s="1"/>
  <c r="K23" i="72"/>
  <c r="K22" i="72"/>
  <c r="K21" i="72"/>
  <c r="J23" i="72"/>
  <c r="J22" i="72"/>
  <c r="J21" i="72" s="1"/>
  <c r="I23" i="72"/>
  <c r="I22" i="72"/>
  <c r="I21" i="72" s="1"/>
  <c r="H23" i="72"/>
  <c r="H22" i="72"/>
  <c r="H21" i="72"/>
  <c r="G23" i="72"/>
  <c r="G22" i="72"/>
  <c r="G21" i="72" s="1"/>
  <c r="F23" i="72"/>
  <c r="F22" i="72"/>
  <c r="E23" i="72"/>
  <c r="E22" i="72"/>
  <c r="E21" i="72"/>
  <c r="D23" i="72"/>
  <c r="D22" i="72"/>
  <c r="D21" i="72" s="1"/>
  <c r="C23" i="72"/>
  <c r="C22" i="72"/>
  <c r="C21" i="72"/>
  <c r="B23" i="72"/>
  <c r="B22" i="72"/>
  <c r="F21" i="72"/>
  <c r="L38" i="72"/>
  <c r="L39" i="72"/>
  <c r="L40" i="72"/>
  <c r="L41" i="72"/>
  <c r="L42" i="72"/>
  <c r="C43" i="72"/>
  <c r="D43" i="72"/>
  <c r="E43" i="72"/>
  <c r="F43" i="72"/>
  <c r="G43" i="72"/>
  <c r="H43" i="72"/>
  <c r="I43" i="72"/>
  <c r="J43" i="72"/>
  <c r="K43" i="72"/>
  <c r="B43" i="72"/>
  <c r="C35" i="72"/>
  <c r="D35" i="72"/>
  <c r="E35" i="72"/>
  <c r="F35" i="72"/>
  <c r="G35" i="72"/>
  <c r="H35" i="72"/>
  <c r="I35" i="72"/>
  <c r="J35" i="72"/>
  <c r="K35" i="72"/>
  <c r="L27" i="72"/>
  <c r="L28" i="72"/>
  <c r="L35" i="72" s="1"/>
  <c r="L29" i="72"/>
  <c r="L30" i="72"/>
  <c r="L31" i="72"/>
  <c r="L32" i="72"/>
  <c r="L33" i="72"/>
  <c r="L34" i="72"/>
  <c r="B35" i="72"/>
  <c r="L24" i="72"/>
  <c r="L71" i="90"/>
  <c r="L70" i="90"/>
  <c r="L68" i="90"/>
  <c r="L67" i="90"/>
  <c r="L65" i="90"/>
  <c r="L64" i="90"/>
  <c r="L62" i="90"/>
  <c r="L61" i="90"/>
  <c r="L59" i="90"/>
  <c r="L58" i="90"/>
  <c r="L56" i="90"/>
  <c r="L55" i="90"/>
  <c r="L53" i="90"/>
  <c r="L52" i="90"/>
  <c r="L49" i="90"/>
  <c r="L48" i="90"/>
  <c r="L46" i="90"/>
  <c r="L45" i="90"/>
  <c r="L43" i="90"/>
  <c r="L42" i="90"/>
  <c r="L40" i="90"/>
  <c r="L39" i="90"/>
  <c r="L37" i="90"/>
  <c r="L36" i="90"/>
  <c r="L34" i="90"/>
  <c r="L33" i="90"/>
  <c r="L30" i="90"/>
  <c r="L29" i="90"/>
  <c r="L27" i="90"/>
  <c r="L26" i="90"/>
  <c r="L24" i="90"/>
  <c r="L23" i="90"/>
  <c r="L21" i="90"/>
  <c r="L20" i="90"/>
  <c r="L18" i="90"/>
  <c r="L17" i="90"/>
  <c r="L15" i="90"/>
  <c r="L14" i="90"/>
  <c r="L12" i="90"/>
  <c r="L11" i="90"/>
  <c r="C39" i="73"/>
  <c r="D39" i="73"/>
  <c r="E39" i="73"/>
  <c r="F39" i="73"/>
  <c r="G39" i="73"/>
  <c r="H39" i="73"/>
  <c r="I39" i="73"/>
  <c r="J39" i="73"/>
  <c r="K39" i="73"/>
  <c r="B39" i="73"/>
  <c r="C35" i="73"/>
  <c r="D35" i="73"/>
  <c r="E35" i="73"/>
  <c r="F35" i="73"/>
  <c r="G35" i="73"/>
  <c r="H35" i="73"/>
  <c r="I35" i="73"/>
  <c r="J35" i="73"/>
  <c r="K35" i="73"/>
  <c r="B35" i="73"/>
  <c r="C26" i="73"/>
  <c r="D26" i="73"/>
  <c r="E26" i="73"/>
  <c r="F26" i="73"/>
  <c r="G26" i="73"/>
  <c r="H26" i="73"/>
  <c r="I26" i="73"/>
  <c r="J26" i="73"/>
  <c r="K26" i="73"/>
  <c r="B26" i="73"/>
  <c r="C23" i="73"/>
  <c r="D23" i="73"/>
  <c r="E23" i="73"/>
  <c r="F23" i="73"/>
  <c r="G23" i="73"/>
  <c r="H23" i="73"/>
  <c r="I23" i="73"/>
  <c r="J23" i="73"/>
  <c r="K23" i="73"/>
  <c r="B23" i="73"/>
  <c r="C14" i="73"/>
  <c r="D14" i="73"/>
  <c r="E14" i="73"/>
  <c r="F14" i="73"/>
  <c r="G14" i="73"/>
  <c r="H14" i="73"/>
  <c r="I14" i="73"/>
  <c r="J14" i="73"/>
  <c r="K14" i="73"/>
  <c r="B14" i="73"/>
  <c r="C11" i="73"/>
  <c r="D11" i="73"/>
  <c r="E11" i="73"/>
  <c r="F11" i="73"/>
  <c r="G11" i="73"/>
  <c r="H11" i="73"/>
  <c r="I11" i="73"/>
  <c r="J11" i="73"/>
  <c r="K11" i="73"/>
  <c r="B11" i="73"/>
  <c r="L48" i="73"/>
  <c r="L49" i="73"/>
  <c r="L50" i="73"/>
  <c r="L51" i="73"/>
  <c r="L52" i="73"/>
  <c r="L53" i="73"/>
  <c r="L54" i="73"/>
  <c r="L55" i="73"/>
  <c r="L56" i="73"/>
  <c r="L57" i="73"/>
  <c r="L47" i="73"/>
  <c r="L40" i="73"/>
  <c r="L41" i="73"/>
  <c r="L39" i="73" s="1"/>
  <c r="L42" i="73"/>
  <c r="L43" i="73"/>
  <c r="L44" i="73"/>
  <c r="L36" i="73"/>
  <c r="L37" i="73"/>
  <c r="L38" i="73"/>
  <c r="L34" i="73"/>
  <c r="L24" i="73"/>
  <c r="L25" i="73"/>
  <c r="L27" i="73"/>
  <c r="L28" i="73"/>
  <c r="L29" i="73"/>
  <c r="L30" i="73"/>
  <c r="L31" i="73"/>
  <c r="L22" i="73"/>
  <c r="L12" i="73"/>
  <c r="L13" i="73"/>
  <c r="L15" i="73"/>
  <c r="L16" i="73"/>
  <c r="L17" i="73"/>
  <c r="L18" i="73"/>
  <c r="L19" i="73"/>
  <c r="L10" i="73"/>
  <c r="B14" i="86"/>
  <c r="C16" i="95"/>
  <c r="C19" i="95"/>
  <c r="C14" i="95"/>
  <c r="C28" i="95"/>
  <c r="C31" i="95"/>
  <c r="C36" i="95"/>
  <c r="C26" i="95" s="1"/>
  <c r="B16" i="95"/>
  <c r="B19" i="95"/>
  <c r="B14" i="95" s="1"/>
  <c r="B28" i="95"/>
  <c r="B31" i="95"/>
  <c r="B36" i="95"/>
  <c r="C54" i="96"/>
  <c r="B54" i="96"/>
  <c r="C43" i="96"/>
  <c r="C30" i="96" s="1"/>
  <c r="B43" i="96"/>
  <c r="C32" i="96"/>
  <c r="B32" i="96"/>
  <c r="B30" i="96" s="1"/>
  <c r="C20" i="96"/>
  <c r="B20" i="96"/>
  <c r="C12" i="96"/>
  <c r="B12" i="96"/>
  <c r="B10" i="96" s="1"/>
  <c r="C10" i="96"/>
  <c r="C29" i="87"/>
  <c r="B29" i="87"/>
  <c r="M10" i="89"/>
  <c r="N10" i="89"/>
  <c r="M11" i="89"/>
  <c r="N11" i="89"/>
  <c r="M12" i="89"/>
  <c r="N12" i="89"/>
  <c r="M13" i="89"/>
  <c r="N13" i="89"/>
  <c r="M14" i="89"/>
  <c r="N14" i="89"/>
  <c r="M15" i="89"/>
  <c r="N15" i="89"/>
  <c r="M16" i="89"/>
  <c r="N16" i="89"/>
  <c r="M17" i="89"/>
  <c r="N17" i="89"/>
  <c r="M18" i="89"/>
  <c r="N18" i="89"/>
  <c r="M19" i="89"/>
  <c r="N19" i="89"/>
  <c r="M20" i="89"/>
  <c r="N20" i="89"/>
  <c r="M21" i="89"/>
  <c r="N21" i="89"/>
  <c r="M22" i="89"/>
  <c r="N22" i="89"/>
  <c r="M23" i="89"/>
  <c r="N23" i="89"/>
  <c r="M24" i="89"/>
  <c r="N24" i="89"/>
  <c r="M25" i="89"/>
  <c r="N25" i="89"/>
  <c r="M26" i="89"/>
  <c r="N26" i="89"/>
  <c r="M27" i="89"/>
  <c r="N27" i="89"/>
  <c r="M28" i="89"/>
  <c r="N28" i="89"/>
  <c r="M29" i="89"/>
  <c r="N29" i="89"/>
  <c r="M30" i="89"/>
  <c r="N30" i="89"/>
  <c r="M31" i="89"/>
  <c r="N31" i="89"/>
  <c r="M32" i="89"/>
  <c r="N32" i="89"/>
  <c r="M33" i="89"/>
  <c r="N33" i="89"/>
  <c r="M34" i="89"/>
  <c r="N34" i="89"/>
  <c r="M35" i="89"/>
  <c r="N35" i="89"/>
  <c r="M36" i="89"/>
  <c r="N36" i="89"/>
  <c r="M37" i="89"/>
  <c r="N37" i="89"/>
  <c r="M38" i="89"/>
  <c r="N38" i="89"/>
  <c r="M39" i="89"/>
  <c r="N39" i="89"/>
  <c r="M40" i="89"/>
  <c r="N40" i="89"/>
  <c r="M41" i="89"/>
  <c r="N41" i="89"/>
  <c r="M42" i="89"/>
  <c r="N42" i="89"/>
  <c r="M43" i="89"/>
  <c r="N43" i="89"/>
  <c r="M44" i="89"/>
  <c r="N44" i="89"/>
  <c r="M45" i="89"/>
  <c r="N45" i="89"/>
  <c r="M46" i="89"/>
  <c r="N46" i="89"/>
  <c r="M47" i="89"/>
  <c r="N47" i="89"/>
  <c r="M48" i="89"/>
  <c r="N48" i="89"/>
  <c r="M49" i="89"/>
  <c r="N49" i="89"/>
  <c r="N9" i="89"/>
  <c r="M9" i="89"/>
  <c r="F10" i="89"/>
  <c r="G10" i="89"/>
  <c r="F11" i="89"/>
  <c r="G11" i="89"/>
  <c r="F12" i="89"/>
  <c r="G12" i="89"/>
  <c r="F13" i="89"/>
  <c r="G13" i="89"/>
  <c r="F14" i="89"/>
  <c r="G14" i="89"/>
  <c r="F15" i="89"/>
  <c r="G15" i="89"/>
  <c r="F16" i="89"/>
  <c r="G16" i="89"/>
  <c r="F17" i="89"/>
  <c r="G17" i="89"/>
  <c r="F18" i="89"/>
  <c r="G18" i="89"/>
  <c r="F19" i="89"/>
  <c r="G19" i="89"/>
  <c r="F20" i="89"/>
  <c r="G20" i="89"/>
  <c r="F21" i="89"/>
  <c r="G21" i="89"/>
  <c r="F22" i="89"/>
  <c r="G22" i="89"/>
  <c r="F23" i="89"/>
  <c r="G23" i="89"/>
  <c r="F24" i="89"/>
  <c r="G24" i="89"/>
  <c r="F25" i="89"/>
  <c r="G25" i="89"/>
  <c r="F26" i="89"/>
  <c r="G26" i="89"/>
  <c r="F27" i="89"/>
  <c r="G27" i="89"/>
  <c r="F28" i="89"/>
  <c r="G28" i="89"/>
  <c r="F29" i="89"/>
  <c r="G29" i="89"/>
  <c r="F30" i="89"/>
  <c r="G30" i="89"/>
  <c r="F31" i="89"/>
  <c r="G31" i="89"/>
  <c r="F32" i="89"/>
  <c r="G32" i="89"/>
  <c r="F33" i="89"/>
  <c r="G33" i="89"/>
  <c r="F34" i="89"/>
  <c r="G34" i="89"/>
  <c r="F35" i="89"/>
  <c r="G35" i="89"/>
  <c r="F36" i="89"/>
  <c r="G36" i="89"/>
  <c r="F37" i="89"/>
  <c r="G37" i="89"/>
  <c r="F38" i="89"/>
  <c r="G38" i="89"/>
  <c r="F39" i="89"/>
  <c r="G39" i="89"/>
  <c r="F40" i="89"/>
  <c r="G40" i="89"/>
  <c r="F41" i="89"/>
  <c r="G41" i="89"/>
  <c r="F42" i="89"/>
  <c r="G42" i="89"/>
  <c r="F43" i="89"/>
  <c r="G43" i="89"/>
  <c r="F44" i="89"/>
  <c r="G44" i="89"/>
  <c r="F45" i="89"/>
  <c r="G45" i="89"/>
  <c r="F46" i="89"/>
  <c r="G46" i="89"/>
  <c r="F47" i="89"/>
  <c r="G47" i="89"/>
  <c r="F48" i="89"/>
  <c r="G48" i="89"/>
  <c r="F49" i="89"/>
  <c r="G49" i="89"/>
  <c r="F9" i="89"/>
  <c r="G9" i="89"/>
  <c r="M51" i="91"/>
  <c r="M11" i="91"/>
  <c r="M12" i="91"/>
  <c r="M13" i="91"/>
  <c r="M14" i="91"/>
  <c r="M15" i="91"/>
  <c r="M16" i="91"/>
  <c r="M17" i="91"/>
  <c r="M18" i="91"/>
  <c r="M19" i="91"/>
  <c r="M20" i="91"/>
  <c r="M21" i="91"/>
  <c r="M22" i="91"/>
  <c r="M23" i="91"/>
  <c r="M24" i="91"/>
  <c r="M25" i="91"/>
  <c r="M26" i="91"/>
  <c r="M27" i="91"/>
  <c r="M28" i="91"/>
  <c r="M29" i="91"/>
  <c r="M30" i="91"/>
  <c r="M31" i="91"/>
  <c r="M32" i="91"/>
  <c r="M33" i="91"/>
  <c r="M34" i="91"/>
  <c r="M35" i="91"/>
  <c r="M36" i="91"/>
  <c r="M37" i="91"/>
  <c r="M38" i="91"/>
  <c r="M39" i="91"/>
  <c r="M40" i="91"/>
  <c r="M41" i="91"/>
  <c r="M42" i="91"/>
  <c r="M43" i="91"/>
  <c r="M44" i="91"/>
  <c r="M45" i="91"/>
  <c r="M46" i="91"/>
  <c r="M47" i="91"/>
  <c r="M10" i="91"/>
  <c r="M9" i="91"/>
  <c r="E10" i="91"/>
  <c r="E11" i="91"/>
  <c r="E12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41" i="91"/>
  <c r="E42" i="91"/>
  <c r="E43" i="91"/>
  <c r="E44" i="91"/>
  <c r="E45" i="91"/>
  <c r="E46" i="91"/>
  <c r="E47" i="91"/>
  <c r="E48" i="91"/>
  <c r="E49" i="91"/>
  <c r="E50" i="91"/>
  <c r="E9" i="91"/>
  <c r="H48" i="40"/>
  <c r="H50" i="40" s="1"/>
  <c r="H23" i="40"/>
  <c r="B25" i="86"/>
  <c r="B24" i="86"/>
  <c r="B25" i="92"/>
  <c r="B24" i="92"/>
  <c r="M54" i="94"/>
  <c r="L54" i="94"/>
  <c r="K54" i="94"/>
  <c r="J54" i="94"/>
  <c r="I54" i="94"/>
  <c r="H54" i="94"/>
  <c r="G54" i="94"/>
  <c r="F54" i="94"/>
  <c r="E54" i="94"/>
  <c r="D54" i="94"/>
  <c r="C54" i="94"/>
  <c r="B54" i="94"/>
  <c r="M43" i="94"/>
  <c r="L43" i="94"/>
  <c r="K43" i="94"/>
  <c r="J43" i="94"/>
  <c r="I43" i="94"/>
  <c r="H43" i="94"/>
  <c r="G43" i="94"/>
  <c r="F43" i="94"/>
  <c r="E43" i="94"/>
  <c r="D43" i="94"/>
  <c r="D30" i="94" s="1"/>
  <c r="C43" i="94"/>
  <c r="C30" i="94" s="1"/>
  <c r="B43" i="94"/>
  <c r="M32" i="94"/>
  <c r="L32" i="94"/>
  <c r="K32" i="94"/>
  <c r="J32" i="94"/>
  <c r="I32" i="94"/>
  <c r="I30" i="94" s="1"/>
  <c r="H32" i="94"/>
  <c r="G32" i="94"/>
  <c r="G30" i="94" s="1"/>
  <c r="F32" i="94"/>
  <c r="F30" i="94" s="1"/>
  <c r="E32" i="94"/>
  <c r="D32" i="94"/>
  <c r="C32" i="94"/>
  <c r="B32" i="94"/>
  <c r="M30" i="94"/>
  <c r="L30" i="94"/>
  <c r="K30" i="94"/>
  <c r="J30" i="94"/>
  <c r="H30" i="94"/>
  <c r="E30" i="94"/>
  <c r="B30" i="94"/>
  <c r="M20" i="94"/>
  <c r="L20" i="94"/>
  <c r="L10" i="94" s="1"/>
  <c r="K20" i="94"/>
  <c r="J20" i="94"/>
  <c r="I20" i="94"/>
  <c r="H20" i="94"/>
  <c r="G20" i="94"/>
  <c r="F20" i="94"/>
  <c r="F10" i="94" s="1"/>
  <c r="E20" i="94"/>
  <c r="D20" i="94"/>
  <c r="D10" i="94" s="1"/>
  <c r="C20" i="94"/>
  <c r="B20" i="94"/>
  <c r="M12" i="94"/>
  <c r="M10" i="94" s="1"/>
  <c r="L12" i="94"/>
  <c r="K12" i="94"/>
  <c r="K10" i="94" s="1"/>
  <c r="J12" i="94"/>
  <c r="J10" i="94" s="1"/>
  <c r="I12" i="94"/>
  <c r="H12" i="94"/>
  <c r="H10" i="94" s="1"/>
  <c r="G12" i="94"/>
  <c r="F12" i="94"/>
  <c r="E12" i="94"/>
  <c r="E10" i="94" s="1"/>
  <c r="D12" i="94"/>
  <c r="C12" i="94"/>
  <c r="C10" i="94" s="1"/>
  <c r="B12" i="94"/>
  <c r="B10" i="94" s="1"/>
  <c r="I10" i="94"/>
  <c r="G10" i="94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P58" i="45"/>
  <c r="Q58" i="45"/>
  <c r="R58" i="45"/>
  <c r="S58" i="45"/>
  <c r="T58" i="45"/>
  <c r="U58" i="45"/>
  <c r="V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B59" i="45"/>
  <c r="B58" i="45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AC64" i="33" s="1"/>
  <c r="B6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C11" i="6"/>
  <c r="C10" i="6"/>
  <c r="C23" i="6" s="1"/>
  <c r="C27" i="6"/>
  <c r="C30" i="6"/>
  <c r="C26" i="6" s="1"/>
  <c r="C48" i="6" s="1"/>
  <c r="C39" i="6"/>
  <c r="D11" i="6"/>
  <c r="D10" i="6"/>
  <c r="D23" i="6"/>
  <c r="D27" i="6"/>
  <c r="D30" i="6"/>
  <c r="D26" i="6" s="1"/>
  <c r="D39" i="6"/>
  <c r="E11" i="6"/>
  <c r="E10" i="6"/>
  <c r="E23" i="6"/>
  <c r="E27" i="6"/>
  <c r="E30" i="6"/>
  <c r="E26" i="6"/>
  <c r="E48" i="6" s="1"/>
  <c r="E39" i="6"/>
  <c r="F11" i="6"/>
  <c r="F10" i="6"/>
  <c r="F23" i="6" s="1"/>
  <c r="F27" i="6"/>
  <c r="F30" i="6"/>
  <c r="F26" i="6"/>
  <c r="F39" i="6"/>
  <c r="G11" i="6"/>
  <c r="G10" i="6"/>
  <c r="G23" i="6"/>
  <c r="G27" i="6"/>
  <c r="G30" i="6"/>
  <c r="G39" i="6"/>
  <c r="H11" i="6"/>
  <c r="H10" i="6"/>
  <c r="H23" i="6"/>
  <c r="H27" i="6"/>
  <c r="H30" i="6"/>
  <c r="AA30" i="6" s="1"/>
  <c r="H39" i="6"/>
  <c r="I11" i="6"/>
  <c r="I10" i="6"/>
  <c r="I23" i="6"/>
  <c r="I27" i="6"/>
  <c r="I26" i="6" s="1"/>
  <c r="I30" i="6"/>
  <c r="I48" i="6"/>
  <c r="I39" i="6"/>
  <c r="J11" i="6"/>
  <c r="J10" i="6"/>
  <c r="J23" i="6"/>
  <c r="J27" i="6"/>
  <c r="J26" i="6" s="1"/>
  <c r="J30" i="6"/>
  <c r="J39" i="6"/>
  <c r="K11" i="6"/>
  <c r="K10" i="6"/>
  <c r="K23" i="6"/>
  <c r="K27" i="6"/>
  <c r="K30" i="6"/>
  <c r="K26" i="6"/>
  <c r="K48" i="6" s="1"/>
  <c r="K39" i="6"/>
  <c r="L11" i="6"/>
  <c r="L10" i="6"/>
  <c r="L23" i="6"/>
  <c r="L27" i="6"/>
  <c r="L30" i="6"/>
  <c r="L26" i="6"/>
  <c r="L39" i="6"/>
  <c r="M11" i="6"/>
  <c r="M10" i="6"/>
  <c r="M23" i="6"/>
  <c r="M27" i="6"/>
  <c r="M30" i="6"/>
  <c r="M26" i="6"/>
  <c r="M39" i="6"/>
  <c r="N11" i="6"/>
  <c r="N10" i="6" s="1"/>
  <c r="N23" i="6" s="1"/>
  <c r="N50" i="6" s="1"/>
  <c r="N27" i="6"/>
  <c r="N30" i="6"/>
  <c r="N26" i="6" s="1"/>
  <c r="N39" i="6"/>
  <c r="O11" i="6"/>
  <c r="O10" i="6"/>
  <c r="O23" i="6" s="1"/>
  <c r="O27" i="6"/>
  <c r="O30" i="6"/>
  <c r="O39" i="6"/>
  <c r="P11" i="6"/>
  <c r="P10" i="6"/>
  <c r="P23" i="6"/>
  <c r="P27" i="6"/>
  <c r="P26" i="6" s="1"/>
  <c r="P48" i="6" s="1"/>
  <c r="P50" i="6" s="1"/>
  <c r="P30" i="6"/>
  <c r="P39" i="6"/>
  <c r="Q11" i="6"/>
  <c r="Q10" i="6" s="1"/>
  <c r="Q23" i="6"/>
  <c r="Q27" i="6"/>
  <c r="Q30" i="6"/>
  <c r="Q26" i="6" s="1"/>
  <c r="Q48" i="6" s="1"/>
  <c r="Q39" i="6"/>
  <c r="R11" i="6"/>
  <c r="R10" i="6" s="1"/>
  <c r="R23" i="6" s="1"/>
  <c r="R27" i="6"/>
  <c r="R30" i="6"/>
  <c r="R26" i="6"/>
  <c r="R39" i="6"/>
  <c r="AA39" i="6" s="1"/>
  <c r="S11" i="6"/>
  <c r="S10" i="6" s="1"/>
  <c r="S23" i="6" s="1"/>
  <c r="S27" i="6"/>
  <c r="S26" i="6" s="1"/>
  <c r="S30" i="6"/>
  <c r="S39" i="6"/>
  <c r="T11" i="6"/>
  <c r="T10" i="6"/>
  <c r="T23" i="6"/>
  <c r="T27" i="6"/>
  <c r="T30" i="6"/>
  <c r="T26" i="6" s="1"/>
  <c r="T48" i="6" s="1"/>
  <c r="T39" i="6"/>
  <c r="U11" i="6"/>
  <c r="U10" i="6"/>
  <c r="U23" i="6" s="1"/>
  <c r="U27" i="6"/>
  <c r="U30" i="6"/>
  <c r="U26" i="6" s="1"/>
  <c r="U48" i="6" s="1"/>
  <c r="U39" i="6"/>
  <c r="V11" i="6"/>
  <c r="V10" i="6"/>
  <c r="V23" i="6" s="1"/>
  <c r="V27" i="6"/>
  <c r="V30" i="6"/>
  <c r="V26" i="6" s="1"/>
  <c r="V39" i="6"/>
  <c r="W11" i="6"/>
  <c r="W10" i="6"/>
  <c r="W23" i="6" s="1"/>
  <c r="W27" i="6"/>
  <c r="W26" i="6" s="1"/>
  <c r="W48" i="6" s="1"/>
  <c r="W30" i="6"/>
  <c r="W39" i="6"/>
  <c r="X11" i="6"/>
  <c r="X10" i="6"/>
  <c r="X23" i="6" s="1"/>
  <c r="X27" i="6"/>
  <c r="X26" i="6" s="1"/>
  <c r="X48" i="6" s="1"/>
  <c r="X30" i="6"/>
  <c r="X39" i="6"/>
  <c r="Y11" i="6"/>
  <c r="Y10" i="6"/>
  <c r="Y23" i="6" s="1"/>
  <c r="Y50" i="6" s="1"/>
  <c r="Y27" i="6"/>
  <c r="Y30" i="6"/>
  <c r="Y26" i="6" s="1"/>
  <c r="Y48" i="6" s="1"/>
  <c r="Y39" i="6"/>
  <c r="Z11" i="6"/>
  <c r="Z10" i="6" s="1"/>
  <c r="Z23" i="6" s="1"/>
  <c r="Z50" i="6" s="1"/>
  <c r="Z27" i="6"/>
  <c r="Z30" i="6"/>
  <c r="Z26" i="6" s="1"/>
  <c r="Z39" i="6"/>
  <c r="B11" i="6"/>
  <c r="B27" i="6"/>
  <c r="B30" i="6"/>
  <c r="B39" i="6"/>
  <c r="G15" i="83"/>
  <c r="M15" i="83"/>
  <c r="N15" i="83" s="1"/>
  <c r="G16" i="83"/>
  <c r="M16" i="83"/>
  <c r="N16" i="83"/>
  <c r="G17" i="83"/>
  <c r="M17" i="83"/>
  <c r="G18" i="83"/>
  <c r="N18" i="83" s="1"/>
  <c r="M18" i="83"/>
  <c r="G19" i="83"/>
  <c r="M19" i="83"/>
  <c r="N19" i="83" s="1"/>
  <c r="G20" i="83"/>
  <c r="N20" i="83" s="1"/>
  <c r="M20" i="83"/>
  <c r="G21" i="83"/>
  <c r="M21" i="83"/>
  <c r="N21" i="83"/>
  <c r="G22" i="83"/>
  <c r="N22" i="83" s="1"/>
  <c r="M22" i="83"/>
  <c r="G23" i="83"/>
  <c r="M23" i="83"/>
  <c r="N23" i="83" s="1"/>
  <c r="G24" i="83"/>
  <c r="M24" i="83"/>
  <c r="N24" i="83"/>
  <c r="G25" i="83"/>
  <c r="N25" i="83" s="1"/>
  <c r="M25" i="83"/>
  <c r="G26" i="83"/>
  <c r="N26" i="83" s="1"/>
  <c r="M26" i="83"/>
  <c r="G27" i="83"/>
  <c r="M27" i="83"/>
  <c r="N27" i="83"/>
  <c r="G28" i="83"/>
  <c r="N28" i="83" s="1"/>
  <c r="M28" i="83"/>
  <c r="G29" i="83"/>
  <c r="M29" i="83"/>
  <c r="N29" i="83"/>
  <c r="G30" i="83"/>
  <c r="M30" i="83"/>
  <c r="N30" i="83" s="1"/>
  <c r="G31" i="83"/>
  <c r="M31" i="83"/>
  <c r="N31" i="83" s="1"/>
  <c r="G32" i="83"/>
  <c r="M32" i="83"/>
  <c r="N32" i="83"/>
  <c r="G33" i="83"/>
  <c r="M33" i="83"/>
  <c r="G34" i="83"/>
  <c r="N34" i="83" s="1"/>
  <c r="M34" i="83"/>
  <c r="G35" i="83"/>
  <c r="M35" i="83"/>
  <c r="N35" i="83" s="1"/>
  <c r="G36" i="83"/>
  <c r="M36" i="83"/>
  <c r="N36" i="83"/>
  <c r="G37" i="83"/>
  <c r="M37" i="83"/>
  <c r="N37" i="83"/>
  <c r="G38" i="83"/>
  <c r="N38" i="83" s="1"/>
  <c r="M38" i="83"/>
  <c r="G39" i="83"/>
  <c r="M39" i="83"/>
  <c r="N39" i="83" s="1"/>
  <c r="G40" i="83"/>
  <c r="M40" i="83"/>
  <c r="N40" i="83"/>
  <c r="G41" i="83"/>
  <c r="N41" i="83" s="1"/>
  <c r="M41" i="83"/>
  <c r="B42" i="83"/>
  <c r="C42" i="83"/>
  <c r="D42" i="83"/>
  <c r="E42" i="83"/>
  <c r="F42" i="83"/>
  <c r="H42" i="83"/>
  <c r="I42" i="83"/>
  <c r="I68" i="83" s="1"/>
  <c r="J42" i="83"/>
  <c r="J68" i="83"/>
  <c r="K42" i="83"/>
  <c r="L42" i="83"/>
  <c r="G44" i="83"/>
  <c r="M44" i="83"/>
  <c r="N44" i="83" s="1"/>
  <c r="G45" i="83"/>
  <c r="N45" i="83" s="1"/>
  <c r="M45" i="83"/>
  <c r="G46" i="83"/>
  <c r="M46" i="83"/>
  <c r="N46" i="83"/>
  <c r="G47" i="83"/>
  <c r="N47" i="83" s="1"/>
  <c r="M47" i="83"/>
  <c r="G48" i="83"/>
  <c r="M48" i="83"/>
  <c r="N48" i="83" s="1"/>
  <c r="G49" i="83"/>
  <c r="M49" i="83"/>
  <c r="N49" i="83"/>
  <c r="G50" i="83"/>
  <c r="N50" i="83" s="1"/>
  <c r="M50" i="83"/>
  <c r="G52" i="83"/>
  <c r="N52" i="83" s="1"/>
  <c r="M52" i="83"/>
  <c r="G53" i="83"/>
  <c r="M53" i="83"/>
  <c r="N53" i="83"/>
  <c r="B54" i="83"/>
  <c r="C54" i="83"/>
  <c r="D54" i="83"/>
  <c r="E54" i="83"/>
  <c r="E67" i="83"/>
  <c r="E68" i="83"/>
  <c r="F54" i="83"/>
  <c r="G54" i="83"/>
  <c r="H54" i="83"/>
  <c r="M54" i="83" s="1"/>
  <c r="I54" i="83"/>
  <c r="I67" i="83"/>
  <c r="J54" i="83"/>
  <c r="K54" i="83"/>
  <c r="L54" i="83"/>
  <c r="G56" i="83"/>
  <c r="N56" i="83" s="1"/>
  <c r="M56" i="83"/>
  <c r="G57" i="83"/>
  <c r="M57" i="83"/>
  <c r="N57" i="83"/>
  <c r="G58" i="83"/>
  <c r="M58" i="83"/>
  <c r="N58" i="83"/>
  <c r="G59" i="83"/>
  <c r="M59" i="83"/>
  <c r="N59" i="83" s="1"/>
  <c r="G51" i="83"/>
  <c r="M51" i="83"/>
  <c r="N51" i="83"/>
  <c r="G60" i="83"/>
  <c r="N60" i="83" s="1"/>
  <c r="M60" i="83"/>
  <c r="G61" i="83"/>
  <c r="N61" i="83" s="1"/>
  <c r="M61" i="83"/>
  <c r="G62" i="83"/>
  <c r="M62" i="83"/>
  <c r="N62" i="83"/>
  <c r="G63" i="83"/>
  <c r="N63" i="83" s="1"/>
  <c r="M63" i="83"/>
  <c r="G64" i="83"/>
  <c r="M64" i="83"/>
  <c r="N64" i="83"/>
  <c r="G65" i="83"/>
  <c r="M65" i="83"/>
  <c r="G66" i="83"/>
  <c r="M66" i="83"/>
  <c r="N66" i="83" s="1"/>
  <c r="B67" i="83"/>
  <c r="C67" i="83"/>
  <c r="D67" i="83"/>
  <c r="D68" i="83" s="1"/>
  <c r="F67" i="83"/>
  <c r="H67" i="83"/>
  <c r="J67" i="83"/>
  <c r="K67" i="83"/>
  <c r="K68" i="83"/>
  <c r="L67" i="83"/>
  <c r="L68" i="83"/>
  <c r="G14" i="83"/>
  <c r="N14" i="83" s="1"/>
  <c r="M14" i="83"/>
  <c r="C42" i="82"/>
  <c r="C56" i="82"/>
  <c r="C68" i="82"/>
  <c r="C72" i="82"/>
  <c r="D42" i="82"/>
  <c r="D73" i="82" s="1"/>
  <c r="D56" i="82"/>
  <c r="D68" i="82"/>
  <c r="D72" i="82"/>
  <c r="E42" i="82"/>
  <c r="E56" i="82"/>
  <c r="E68" i="82"/>
  <c r="E72" i="82"/>
  <c r="F42" i="82"/>
  <c r="F56" i="82"/>
  <c r="F68" i="82"/>
  <c r="F72" i="82"/>
  <c r="G14" i="82"/>
  <c r="G15" i="82"/>
  <c r="M15" i="82"/>
  <c r="G16" i="82"/>
  <c r="G17" i="82"/>
  <c r="M17" i="82"/>
  <c r="N17" i="82"/>
  <c r="G18" i="82"/>
  <c r="N18" i="82"/>
  <c r="G19" i="82"/>
  <c r="M19" i="82"/>
  <c r="N19" i="82"/>
  <c r="G20" i="82"/>
  <c r="G21" i="82"/>
  <c r="M21" i="82"/>
  <c r="N21" i="82" s="1"/>
  <c r="G22" i="82"/>
  <c r="N22" i="82"/>
  <c r="G23" i="82"/>
  <c r="M23" i="82"/>
  <c r="N23" i="82"/>
  <c r="G24" i="82"/>
  <c r="G25" i="82"/>
  <c r="N25" i="82" s="1"/>
  <c r="M25" i="82"/>
  <c r="G26" i="82"/>
  <c r="N26" i="82"/>
  <c r="G27" i="82"/>
  <c r="M27" i="82"/>
  <c r="G28" i="82"/>
  <c r="N28" i="82" s="1"/>
  <c r="G29" i="82"/>
  <c r="M29" i="82"/>
  <c r="N29" i="82"/>
  <c r="G30" i="82"/>
  <c r="N30" i="82"/>
  <c r="G31" i="82"/>
  <c r="M31" i="82"/>
  <c r="N31" i="82" s="1"/>
  <c r="G32" i="82"/>
  <c r="G33" i="82"/>
  <c r="M33" i="82"/>
  <c r="N33" i="82"/>
  <c r="G34" i="82"/>
  <c r="N34" i="82" s="1"/>
  <c r="G35" i="82"/>
  <c r="N35" i="82" s="1"/>
  <c r="M35" i="82"/>
  <c r="G36" i="82"/>
  <c r="G37" i="82"/>
  <c r="N37" i="82" s="1"/>
  <c r="M37" i="82"/>
  <c r="G38" i="82"/>
  <c r="G39" i="82"/>
  <c r="M39" i="82"/>
  <c r="N39" i="82"/>
  <c r="G40" i="82"/>
  <c r="N40" i="82" s="1"/>
  <c r="G44" i="82"/>
  <c r="G45" i="82"/>
  <c r="G46" i="82"/>
  <c r="G47" i="82"/>
  <c r="N47" i="82" s="1"/>
  <c r="M47" i="82"/>
  <c r="G48" i="82"/>
  <c r="N48" i="82"/>
  <c r="G49" i="82"/>
  <c r="N49" i="82" s="1"/>
  <c r="M49" i="82"/>
  <c r="G50" i="82"/>
  <c r="N50" i="82" s="1"/>
  <c r="G52" i="82"/>
  <c r="M52" i="82"/>
  <c r="N52" i="82"/>
  <c r="G53" i="82"/>
  <c r="G54" i="82"/>
  <c r="M54" i="82"/>
  <c r="G58" i="82"/>
  <c r="G59" i="82"/>
  <c r="G60" i="82"/>
  <c r="G61" i="82"/>
  <c r="N61" i="82" s="1"/>
  <c r="G51" i="82"/>
  <c r="G62" i="82"/>
  <c r="G63" i="82"/>
  <c r="G64" i="82"/>
  <c r="G65" i="82"/>
  <c r="G66" i="82"/>
  <c r="G67" i="82"/>
  <c r="G70" i="82"/>
  <c r="M70" i="82"/>
  <c r="N70" i="82" s="1"/>
  <c r="G71" i="82"/>
  <c r="H42" i="82"/>
  <c r="H56" i="82"/>
  <c r="H73" i="82" s="1"/>
  <c r="H68" i="82"/>
  <c r="H72" i="82"/>
  <c r="I42" i="82"/>
  <c r="I56" i="82"/>
  <c r="I68" i="82"/>
  <c r="I72" i="82"/>
  <c r="J42" i="82"/>
  <c r="J56" i="82"/>
  <c r="J68" i="82"/>
  <c r="J72" i="82"/>
  <c r="K42" i="82"/>
  <c r="K56" i="82"/>
  <c r="K68" i="82"/>
  <c r="K72" i="82"/>
  <c r="L42" i="82"/>
  <c r="L73" i="82" s="1"/>
  <c r="L56" i="82"/>
  <c r="L68" i="82"/>
  <c r="L72" i="82"/>
  <c r="M14" i="82"/>
  <c r="M16" i="82"/>
  <c r="M18" i="82"/>
  <c r="M20" i="82"/>
  <c r="M22" i="82"/>
  <c r="M24" i="82"/>
  <c r="N24" i="82"/>
  <c r="M26" i="82"/>
  <c r="M28" i="82"/>
  <c r="M30" i="82"/>
  <c r="M32" i="82"/>
  <c r="N32" i="82" s="1"/>
  <c r="M34" i="82"/>
  <c r="M36" i="82"/>
  <c r="N36" i="82"/>
  <c r="M38" i="82"/>
  <c r="N38" i="82" s="1"/>
  <c r="M40" i="82"/>
  <c r="M44" i="82"/>
  <c r="M45" i="82"/>
  <c r="M46" i="82"/>
  <c r="M48" i="82"/>
  <c r="M50" i="82"/>
  <c r="M53" i="82"/>
  <c r="M58" i="82"/>
  <c r="M59" i="82"/>
  <c r="M60" i="82"/>
  <c r="M61" i="82"/>
  <c r="M51" i="82"/>
  <c r="M62" i="82"/>
  <c r="M63" i="82"/>
  <c r="M64" i="82"/>
  <c r="N64" i="82" s="1"/>
  <c r="M65" i="82"/>
  <c r="M66" i="82"/>
  <c r="M67" i="82"/>
  <c r="M71" i="82"/>
  <c r="N16" i="82"/>
  <c r="N46" i="82"/>
  <c r="N59" i="82"/>
  <c r="N66" i="82"/>
  <c r="B42" i="82"/>
  <c r="B56" i="82"/>
  <c r="B68" i="82"/>
  <c r="B72" i="82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I36" i="84"/>
  <c r="I37" i="84"/>
  <c r="I38" i="84"/>
  <c r="I39" i="84"/>
  <c r="F40" i="84"/>
  <c r="I40" i="84" s="1"/>
  <c r="G40" i="84"/>
  <c r="H40" i="84"/>
  <c r="I42" i="84"/>
  <c r="I43" i="84"/>
  <c r="I44" i="84"/>
  <c r="I45" i="84"/>
  <c r="I46" i="84"/>
  <c r="I47" i="84"/>
  <c r="I48" i="84"/>
  <c r="I50" i="84"/>
  <c r="I51" i="84"/>
  <c r="I52" i="84"/>
  <c r="F53" i="84"/>
  <c r="I53" i="84"/>
  <c r="G53" i="84"/>
  <c r="H53" i="84"/>
  <c r="I55" i="84"/>
  <c r="I56" i="84"/>
  <c r="I57" i="84"/>
  <c r="I58" i="84"/>
  <c r="I49" i="84"/>
  <c r="I59" i="84"/>
  <c r="I60" i="84"/>
  <c r="I61" i="84"/>
  <c r="I62" i="84"/>
  <c r="I63" i="84"/>
  <c r="I64" i="84"/>
  <c r="F65" i="84"/>
  <c r="G65" i="84"/>
  <c r="H65" i="84"/>
  <c r="H66" i="84" s="1"/>
  <c r="I13" i="84"/>
  <c r="I14" i="84"/>
  <c r="I15" i="84"/>
  <c r="I16" i="84"/>
  <c r="I12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B40" i="84"/>
  <c r="C40" i="84"/>
  <c r="E40" i="84" s="1"/>
  <c r="D40" i="84"/>
  <c r="D66" i="84"/>
  <c r="E42" i="84"/>
  <c r="E43" i="84"/>
  <c r="E44" i="84"/>
  <c r="E45" i="84"/>
  <c r="E46" i="84"/>
  <c r="E47" i="84"/>
  <c r="E48" i="84"/>
  <c r="E50" i="84"/>
  <c r="E51" i="84"/>
  <c r="E52" i="84"/>
  <c r="B53" i="84"/>
  <c r="C53" i="84"/>
  <c r="E53" i="84" s="1"/>
  <c r="D53" i="84"/>
  <c r="E55" i="84"/>
  <c r="E56" i="84"/>
  <c r="E57" i="84"/>
  <c r="E58" i="84"/>
  <c r="E49" i="84"/>
  <c r="E59" i="84"/>
  <c r="E60" i="84"/>
  <c r="E61" i="84"/>
  <c r="E62" i="84"/>
  <c r="E63" i="84"/>
  <c r="E64" i="84"/>
  <c r="B65" i="84"/>
  <c r="B66" i="84" s="1"/>
  <c r="C65" i="84"/>
  <c r="D65" i="84"/>
  <c r="E17" i="84"/>
  <c r="E16" i="84"/>
  <c r="E15" i="84"/>
  <c r="E14" i="84"/>
  <c r="E13" i="84"/>
  <c r="E12" i="84"/>
  <c r="C40" i="44"/>
  <c r="C65" i="44"/>
  <c r="C71" i="44"/>
  <c r="D40" i="44"/>
  <c r="D65" i="44"/>
  <c r="E40" i="44"/>
  <c r="E71" i="44" s="1"/>
  <c r="E65" i="44"/>
  <c r="F40" i="44"/>
  <c r="F65" i="44"/>
  <c r="F71" i="44" s="1"/>
  <c r="G40" i="44"/>
  <c r="G71" i="44" s="1"/>
  <c r="G65" i="44"/>
  <c r="H40" i="44"/>
  <c r="H65" i="44"/>
  <c r="H71" i="44"/>
  <c r="I40" i="44"/>
  <c r="I65" i="44"/>
  <c r="I71" i="44"/>
  <c r="J40" i="44"/>
  <c r="J65" i="44"/>
  <c r="J71" i="44" s="1"/>
  <c r="K40" i="44"/>
  <c r="K65" i="44"/>
  <c r="K71" i="44"/>
  <c r="L40" i="44"/>
  <c r="L71" i="44" s="1"/>
  <c r="L65" i="44"/>
  <c r="M40" i="44"/>
  <c r="M71" i="44" s="1"/>
  <c r="M65" i="44"/>
  <c r="N40" i="44"/>
  <c r="N65" i="44"/>
  <c r="N71" i="44"/>
  <c r="O40" i="44"/>
  <c r="O71" i="44" s="1"/>
  <c r="O65" i="44"/>
  <c r="P40" i="44"/>
  <c r="P65" i="44"/>
  <c r="P71" i="44"/>
  <c r="Q40" i="44"/>
  <c r="Q65" i="44"/>
  <c r="Q71" i="44"/>
  <c r="R40" i="44"/>
  <c r="R65" i="44"/>
  <c r="R71" i="44" s="1"/>
  <c r="S40" i="44"/>
  <c r="S65" i="44"/>
  <c r="S71" i="44"/>
  <c r="T40" i="44"/>
  <c r="T65" i="44"/>
  <c r="U40" i="44"/>
  <c r="U71" i="44" s="1"/>
  <c r="U65" i="44"/>
  <c r="V40" i="44"/>
  <c r="V65" i="44"/>
  <c r="V71" i="44" s="1"/>
  <c r="C41" i="44"/>
  <c r="C66" i="44"/>
  <c r="C72" i="44"/>
  <c r="D41" i="44"/>
  <c r="D66" i="44"/>
  <c r="D72" i="44"/>
  <c r="E41" i="44"/>
  <c r="E72" i="44" s="1"/>
  <c r="E66" i="44"/>
  <c r="F41" i="44"/>
  <c r="F66" i="44"/>
  <c r="F72" i="44" s="1"/>
  <c r="G41" i="44"/>
  <c r="G66" i="44"/>
  <c r="G72" i="44"/>
  <c r="H41" i="44"/>
  <c r="H72" i="44" s="1"/>
  <c r="H66" i="44"/>
  <c r="I41" i="44"/>
  <c r="I72" i="44" s="1"/>
  <c r="I66" i="44"/>
  <c r="J41" i="44"/>
  <c r="J66" i="44"/>
  <c r="J72" i="44" s="1"/>
  <c r="K41" i="44"/>
  <c r="K72" i="44" s="1"/>
  <c r="K66" i="44"/>
  <c r="L41" i="44"/>
  <c r="L66" i="44"/>
  <c r="L72" i="44"/>
  <c r="M41" i="44"/>
  <c r="M72" i="44" s="1"/>
  <c r="M66" i="44"/>
  <c r="N41" i="44"/>
  <c r="N66" i="44"/>
  <c r="N72" i="44" s="1"/>
  <c r="O41" i="44"/>
  <c r="O66" i="44"/>
  <c r="O72" i="44"/>
  <c r="P41" i="44"/>
  <c r="P66" i="44"/>
  <c r="Q41" i="44"/>
  <c r="Q72" i="44" s="1"/>
  <c r="Q66" i="44"/>
  <c r="R41" i="44"/>
  <c r="R66" i="44"/>
  <c r="R72" i="44" s="1"/>
  <c r="S41" i="44"/>
  <c r="S66" i="44"/>
  <c r="S72" i="44"/>
  <c r="T41" i="44"/>
  <c r="T66" i="44"/>
  <c r="T72" i="44"/>
  <c r="U41" i="44"/>
  <c r="U66" i="44"/>
  <c r="U72" i="44"/>
  <c r="V41" i="44"/>
  <c r="V66" i="44"/>
  <c r="V72" i="44" s="1"/>
  <c r="C42" i="44"/>
  <c r="C67" i="44"/>
  <c r="C73" i="44"/>
  <c r="D42" i="44"/>
  <c r="D73" i="44" s="1"/>
  <c r="D67" i="44"/>
  <c r="E42" i="44"/>
  <c r="E67" i="44"/>
  <c r="E73" i="44"/>
  <c r="F42" i="44"/>
  <c r="F67" i="44"/>
  <c r="G42" i="44"/>
  <c r="G73" i="44" s="1"/>
  <c r="G67" i="44"/>
  <c r="H42" i="44"/>
  <c r="H67" i="44"/>
  <c r="H73" i="44" s="1"/>
  <c r="I42" i="44"/>
  <c r="I73" i="44" s="1"/>
  <c r="I67" i="44"/>
  <c r="J42" i="44"/>
  <c r="J67" i="44"/>
  <c r="J73" i="44"/>
  <c r="K42" i="44"/>
  <c r="K67" i="44"/>
  <c r="K73" i="44"/>
  <c r="L42" i="44"/>
  <c r="L67" i="44"/>
  <c r="L73" i="44" s="1"/>
  <c r="M42" i="44"/>
  <c r="M67" i="44"/>
  <c r="M73" i="44"/>
  <c r="N42" i="44"/>
  <c r="N73" i="44" s="1"/>
  <c r="N67" i="44"/>
  <c r="O42" i="44"/>
  <c r="O73" i="44" s="1"/>
  <c r="O67" i="44"/>
  <c r="P42" i="44"/>
  <c r="P67" i="44"/>
  <c r="P73" i="44"/>
  <c r="Q42" i="44"/>
  <c r="Q67" i="44"/>
  <c r="Q73" i="44"/>
  <c r="R42" i="44"/>
  <c r="R67" i="44"/>
  <c r="R73" i="44"/>
  <c r="S42" i="44"/>
  <c r="S73" i="44" s="1"/>
  <c r="S67" i="44"/>
  <c r="T42" i="44"/>
  <c r="T67" i="44"/>
  <c r="T73" i="44" s="1"/>
  <c r="U42" i="44"/>
  <c r="U67" i="44"/>
  <c r="U73" i="44"/>
  <c r="B42" i="44"/>
  <c r="V67" i="44"/>
  <c r="C43" i="44"/>
  <c r="C68" i="44"/>
  <c r="C74" i="44" s="1"/>
  <c r="D43" i="44"/>
  <c r="D68" i="44"/>
  <c r="D74" i="44"/>
  <c r="E43" i="44"/>
  <c r="E74" i="44" s="1"/>
  <c r="E68" i="44"/>
  <c r="F43" i="44"/>
  <c r="F74" i="44" s="1"/>
  <c r="F68" i="44"/>
  <c r="G43" i="44"/>
  <c r="G68" i="44"/>
  <c r="G74" i="44" s="1"/>
  <c r="H43" i="44"/>
  <c r="H74" i="44" s="1"/>
  <c r="H68" i="44"/>
  <c r="I43" i="44"/>
  <c r="I68" i="44"/>
  <c r="I74" i="44"/>
  <c r="J43" i="44"/>
  <c r="J68" i="44"/>
  <c r="K43" i="44"/>
  <c r="K68" i="44"/>
  <c r="K74" i="44" s="1"/>
  <c r="L43" i="44"/>
  <c r="L68" i="44"/>
  <c r="L74" i="44"/>
  <c r="M43" i="44"/>
  <c r="M74" i="44" s="1"/>
  <c r="M68" i="44"/>
  <c r="N43" i="44"/>
  <c r="N74" i="44" s="1"/>
  <c r="N68" i="44"/>
  <c r="O43" i="44"/>
  <c r="O68" i="44"/>
  <c r="O74" i="44" s="1"/>
  <c r="P43" i="44"/>
  <c r="P68" i="44"/>
  <c r="P74" i="44"/>
  <c r="Q43" i="44"/>
  <c r="Q68" i="44"/>
  <c r="Q74" i="44"/>
  <c r="R43" i="44"/>
  <c r="R68" i="44"/>
  <c r="R74" i="44"/>
  <c r="S43" i="44"/>
  <c r="S68" i="44"/>
  <c r="S74" i="44" s="1"/>
  <c r="T43" i="44"/>
  <c r="T68" i="44"/>
  <c r="T74" i="44"/>
  <c r="U43" i="44"/>
  <c r="U74" i="44" s="1"/>
  <c r="U68" i="44"/>
  <c r="V43" i="44"/>
  <c r="V74" i="44" s="1"/>
  <c r="V68" i="44"/>
  <c r="B43" i="44"/>
  <c r="B68" i="44"/>
  <c r="B74" i="44"/>
  <c r="B67" i="44"/>
  <c r="B41" i="44"/>
  <c r="B72" i="44" s="1"/>
  <c r="B66" i="44"/>
  <c r="B40" i="44"/>
  <c r="B65" i="44"/>
  <c r="B71" i="44"/>
  <c r="C23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C24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B24" i="46"/>
  <c r="B23" i="46"/>
  <c r="C11" i="47"/>
  <c r="C10" i="47" s="1"/>
  <c r="C23" i="47" s="1"/>
  <c r="C27" i="47"/>
  <c r="C30" i="47"/>
  <c r="C26" i="47"/>
  <c r="C39" i="47"/>
  <c r="D11" i="47"/>
  <c r="D10" i="47"/>
  <c r="D23" i="47" s="1"/>
  <c r="D27" i="47"/>
  <c r="D30" i="47"/>
  <c r="D26" i="47"/>
  <c r="D39" i="47"/>
  <c r="E11" i="47"/>
  <c r="E10" i="47"/>
  <c r="E23" i="47" s="1"/>
  <c r="E27" i="47"/>
  <c r="E30" i="47"/>
  <c r="E26" i="47"/>
  <c r="E48" i="47"/>
  <c r="E39" i="47"/>
  <c r="F11" i="47"/>
  <c r="F10" i="47"/>
  <c r="F23" i="47" s="1"/>
  <c r="F27" i="47"/>
  <c r="F30" i="47"/>
  <c r="F26" i="47"/>
  <c r="F39" i="47"/>
  <c r="G11" i="47"/>
  <c r="G10" i="47" s="1"/>
  <c r="G23" i="47" s="1"/>
  <c r="G27" i="47"/>
  <c r="G30" i="47"/>
  <c r="G26" i="47"/>
  <c r="G39" i="47"/>
  <c r="H11" i="47"/>
  <c r="H10" i="47" s="1"/>
  <c r="H23" i="47" s="1"/>
  <c r="H27" i="47"/>
  <c r="H26" i="47" s="1"/>
  <c r="H30" i="47"/>
  <c r="H39" i="47"/>
  <c r="I11" i="47"/>
  <c r="I10" i="47"/>
  <c r="I23" i="47" s="1"/>
  <c r="I27" i="47"/>
  <c r="I26" i="47" s="1"/>
  <c r="I30" i="47"/>
  <c r="I39" i="47"/>
  <c r="J11" i="47"/>
  <c r="J10" i="47" s="1"/>
  <c r="J23" i="47"/>
  <c r="J27" i="47"/>
  <c r="J30" i="47"/>
  <c r="J26" i="47" s="1"/>
  <c r="J48" i="47" s="1"/>
  <c r="J39" i="47"/>
  <c r="K11" i="47"/>
  <c r="K10" i="47" s="1"/>
  <c r="K23" i="47" s="1"/>
  <c r="K27" i="47"/>
  <c r="K30" i="47"/>
  <c r="K26" i="47" s="1"/>
  <c r="K39" i="47"/>
  <c r="B11" i="47"/>
  <c r="B10" i="47"/>
  <c r="B23" i="47"/>
  <c r="B27" i="47"/>
  <c r="B26" i="47" s="1"/>
  <c r="B30" i="47"/>
  <c r="B39" i="47"/>
  <c r="C11" i="48"/>
  <c r="C10" i="48"/>
  <c r="C23" i="48"/>
  <c r="C27" i="48"/>
  <c r="C26" i="48" s="1"/>
  <c r="C48" i="48" s="1"/>
  <c r="C30" i="48"/>
  <c r="C39" i="48"/>
  <c r="D11" i="48"/>
  <c r="D10" i="48"/>
  <c r="D23" i="48"/>
  <c r="D27" i="48"/>
  <c r="D30" i="48"/>
  <c r="D39" i="48"/>
  <c r="E11" i="48"/>
  <c r="E10" i="48"/>
  <c r="E23" i="48" s="1"/>
  <c r="E27" i="48"/>
  <c r="E26" i="48" s="1"/>
  <c r="E30" i="48"/>
  <c r="E39" i="48"/>
  <c r="F11" i="48"/>
  <c r="F10" i="48" s="1"/>
  <c r="F23" i="48"/>
  <c r="G11" i="48"/>
  <c r="G10" i="48" s="1"/>
  <c r="G23" i="48" s="1"/>
  <c r="G50" i="48" s="1"/>
  <c r="G27" i="48"/>
  <c r="G26" i="48" s="1"/>
  <c r="G30" i="48"/>
  <c r="G48" i="48"/>
  <c r="G39" i="48"/>
  <c r="H11" i="48"/>
  <c r="H10" i="48" s="1"/>
  <c r="H23" i="48" s="1"/>
  <c r="H27" i="48"/>
  <c r="H26" i="48" s="1"/>
  <c r="H30" i="48"/>
  <c r="H48" i="48"/>
  <c r="H39" i="48"/>
  <c r="I11" i="48"/>
  <c r="I10" i="48" s="1"/>
  <c r="I23" i="48" s="1"/>
  <c r="I27" i="48"/>
  <c r="I26" i="48" s="1"/>
  <c r="I30" i="48"/>
  <c r="I39" i="48"/>
  <c r="J11" i="48"/>
  <c r="J10" i="48"/>
  <c r="J23" i="48" s="1"/>
  <c r="J27" i="48"/>
  <c r="J30" i="48"/>
  <c r="J26" i="48" s="1"/>
  <c r="J39" i="48"/>
  <c r="K11" i="48"/>
  <c r="K10" i="48"/>
  <c r="K23" i="48"/>
  <c r="K27" i="48"/>
  <c r="K30" i="48"/>
  <c r="K26" i="48" s="1"/>
  <c r="K39" i="48"/>
  <c r="L11" i="48"/>
  <c r="L10" i="48"/>
  <c r="L23" i="48" s="1"/>
  <c r="L27" i="48"/>
  <c r="L26" i="48" s="1"/>
  <c r="L48" i="48" s="1"/>
  <c r="L30" i="48"/>
  <c r="L39" i="48"/>
  <c r="M11" i="48"/>
  <c r="M10" i="48" s="1"/>
  <c r="M23" i="48" s="1"/>
  <c r="M27" i="48"/>
  <c r="M26" i="48" s="1"/>
  <c r="M30" i="48"/>
  <c r="M39" i="48"/>
  <c r="N11" i="48"/>
  <c r="N10" i="48"/>
  <c r="N23" i="48" s="1"/>
  <c r="N27" i="48"/>
  <c r="N30" i="48"/>
  <c r="N26" i="48" s="1"/>
  <c r="N39" i="48"/>
  <c r="O11" i="48"/>
  <c r="O10" i="48"/>
  <c r="O23" i="48" s="1"/>
  <c r="O27" i="48"/>
  <c r="O30" i="48"/>
  <c r="O26" i="48" s="1"/>
  <c r="O39" i="48"/>
  <c r="P11" i="48"/>
  <c r="P10" i="48"/>
  <c r="P23" i="48" s="1"/>
  <c r="P27" i="48"/>
  <c r="P30" i="48"/>
  <c r="P26" i="48" s="1"/>
  <c r="P48" i="48" s="1"/>
  <c r="P50" i="48" s="1"/>
  <c r="P39" i="48"/>
  <c r="Q11" i="48"/>
  <c r="Q10" i="48"/>
  <c r="Q23" i="48" s="1"/>
  <c r="Q27" i="48"/>
  <c r="Q30" i="48"/>
  <c r="Q26" i="48"/>
  <c r="Q39" i="48"/>
  <c r="Q48" i="48" s="1"/>
  <c r="Q50" i="48" s="1"/>
  <c r="R11" i="48"/>
  <c r="R10" i="48"/>
  <c r="R23" i="48"/>
  <c r="R27" i="48"/>
  <c r="R30" i="48"/>
  <c r="R39" i="48"/>
  <c r="S11" i="48"/>
  <c r="S10" i="48"/>
  <c r="S23" i="48" s="1"/>
  <c r="S27" i="48"/>
  <c r="S30" i="48"/>
  <c r="S39" i="48"/>
  <c r="T11" i="48"/>
  <c r="T10" i="48"/>
  <c r="T23" i="48" s="1"/>
  <c r="T27" i="48"/>
  <c r="T30" i="48"/>
  <c r="T26" i="48"/>
  <c r="T48" i="48" s="1"/>
  <c r="T50" i="48" s="1"/>
  <c r="T39" i="48"/>
  <c r="B11" i="48"/>
  <c r="B27" i="48"/>
  <c r="B30" i="48"/>
  <c r="B39" i="48"/>
  <c r="C10" i="49"/>
  <c r="C22" i="49" s="1"/>
  <c r="C26" i="49"/>
  <c r="C34" i="49"/>
  <c r="C53" i="49" s="1"/>
  <c r="C55" i="49" s="1"/>
  <c r="C41" i="49"/>
  <c r="D10" i="49"/>
  <c r="D22" i="49" s="1"/>
  <c r="D26" i="49"/>
  <c r="D34" i="49"/>
  <c r="D41" i="49"/>
  <c r="E10" i="49"/>
  <c r="E22" i="49" s="1"/>
  <c r="E26" i="49"/>
  <c r="E34" i="49"/>
  <c r="E41" i="49"/>
  <c r="F10" i="49"/>
  <c r="F22" i="49"/>
  <c r="F26" i="49"/>
  <c r="F34" i="49"/>
  <c r="F41" i="49"/>
  <c r="G10" i="49"/>
  <c r="G22" i="49" s="1"/>
  <c r="G26" i="49"/>
  <c r="G53" i="49" s="1"/>
  <c r="G34" i="49"/>
  <c r="G41" i="49"/>
  <c r="H10" i="49"/>
  <c r="H22" i="49" s="1"/>
  <c r="H26" i="49"/>
  <c r="H53" i="49" s="1"/>
  <c r="H34" i="49"/>
  <c r="H41" i="49"/>
  <c r="I10" i="49"/>
  <c r="I22" i="49" s="1"/>
  <c r="I26" i="49"/>
  <c r="I34" i="49"/>
  <c r="I41" i="49"/>
  <c r="J10" i="49"/>
  <c r="J22" i="49" s="1"/>
  <c r="J26" i="49"/>
  <c r="J53" i="49" s="1"/>
  <c r="J34" i="49"/>
  <c r="J41" i="49"/>
  <c r="K10" i="49"/>
  <c r="K22" i="49"/>
  <c r="K26" i="49"/>
  <c r="K53" i="49" s="1"/>
  <c r="K34" i="49"/>
  <c r="K41" i="49"/>
  <c r="L10" i="49"/>
  <c r="L22" i="49" s="1"/>
  <c r="L26" i="49"/>
  <c r="L53" i="49" s="1"/>
  <c r="L34" i="49"/>
  <c r="L41" i="49"/>
  <c r="M10" i="49"/>
  <c r="M22" i="49" s="1"/>
  <c r="M26" i="49"/>
  <c r="M34" i="49"/>
  <c r="M41" i="49"/>
  <c r="N10" i="49"/>
  <c r="N22" i="49" s="1"/>
  <c r="N26" i="49"/>
  <c r="N34" i="49"/>
  <c r="N41" i="49"/>
  <c r="O10" i="49"/>
  <c r="O22" i="49" s="1"/>
  <c r="O55" i="49"/>
  <c r="O26" i="49"/>
  <c r="O34" i="49"/>
  <c r="O53" i="49" s="1"/>
  <c r="O41" i="49"/>
  <c r="P10" i="49"/>
  <c r="P22" i="49"/>
  <c r="P26" i="49"/>
  <c r="P34" i="49"/>
  <c r="P41" i="49"/>
  <c r="P53" i="49"/>
  <c r="Q10" i="49"/>
  <c r="Q22" i="49"/>
  <c r="Q26" i="49"/>
  <c r="Q34" i="49"/>
  <c r="Q41" i="49"/>
  <c r="R10" i="49"/>
  <c r="R22" i="49" s="1"/>
  <c r="R26" i="49"/>
  <c r="R53" i="49" s="1"/>
  <c r="R55" i="49" s="1"/>
  <c r="R34" i="49"/>
  <c r="R41" i="49"/>
  <c r="S10" i="49"/>
  <c r="S22" i="49" s="1"/>
  <c r="S26" i="49"/>
  <c r="S34" i="49"/>
  <c r="S53" i="49" s="1"/>
  <c r="S55" i="49" s="1"/>
  <c r="S41" i="49"/>
  <c r="T10" i="49"/>
  <c r="T22" i="49" s="1"/>
  <c r="T55" i="49" s="1"/>
  <c r="T26" i="49"/>
  <c r="T34" i="49"/>
  <c r="T41" i="49"/>
  <c r="T53" i="49"/>
  <c r="U10" i="49"/>
  <c r="U22" i="49" s="1"/>
  <c r="U26" i="49"/>
  <c r="U53" i="49" s="1"/>
  <c r="U34" i="49"/>
  <c r="U41" i="49"/>
  <c r="V10" i="49"/>
  <c r="V22" i="49"/>
  <c r="V26" i="49"/>
  <c r="V34" i="49"/>
  <c r="V41" i="49"/>
  <c r="B10" i="49"/>
  <c r="B22" i="49" s="1"/>
  <c r="B26" i="49"/>
  <c r="B34" i="49"/>
  <c r="B41" i="49"/>
  <c r="B22" i="35"/>
  <c r="C22" i="35"/>
  <c r="D22" i="35"/>
  <c r="E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AA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B59" i="36"/>
  <c r="B58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R22" i="36"/>
  <c r="S22" i="36"/>
  <c r="T22" i="36"/>
  <c r="U22" i="36"/>
  <c r="V22" i="36"/>
  <c r="W22" i="36"/>
  <c r="X22" i="36"/>
  <c r="Y22" i="36"/>
  <c r="Z22" i="36"/>
  <c r="AA22" i="36"/>
  <c r="B22" i="36"/>
  <c r="C84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T84" i="37"/>
  <c r="U84" i="37"/>
  <c r="V84" i="37"/>
  <c r="W84" i="37"/>
  <c r="X84" i="37"/>
  <c r="Y84" i="37"/>
  <c r="Z84" i="37"/>
  <c r="AA84" i="37"/>
  <c r="B84" i="37"/>
  <c r="B46" i="37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Z60" i="38"/>
  <c r="AA60" i="38"/>
  <c r="B60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B56" i="38"/>
  <c r="AA48" i="38"/>
  <c r="AA49" i="38"/>
  <c r="B50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Z50" i="38"/>
  <c r="AA47" i="38"/>
  <c r="AA46" i="38"/>
  <c r="AA41" i="38"/>
  <c r="AA42" i="38"/>
  <c r="AA43" i="38"/>
  <c r="B44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AA40" i="38"/>
  <c r="B35" i="38"/>
  <c r="C35" i="38"/>
  <c r="D35" i="38"/>
  <c r="E35" i="38"/>
  <c r="AA35" i="38" s="1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AA34" i="38"/>
  <c r="AA33" i="38"/>
  <c r="AA32" i="38"/>
  <c r="AA31" i="38"/>
  <c r="B29" i="38"/>
  <c r="C29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Z29" i="38"/>
  <c r="AA28" i="38"/>
  <c r="AA27" i="38"/>
  <c r="AA26" i="38"/>
  <c r="AA25" i="38"/>
  <c r="B20" i="38"/>
  <c r="C20" i="38"/>
  <c r="D20" i="38"/>
  <c r="E20" i="38"/>
  <c r="F20" i="38"/>
  <c r="G20" i="38"/>
  <c r="H20" i="38"/>
  <c r="I20" i="38"/>
  <c r="J20" i="38"/>
  <c r="K20" i="38"/>
  <c r="L20" i="38"/>
  <c r="M20" i="38"/>
  <c r="N20" i="38"/>
  <c r="O20" i="38"/>
  <c r="P20" i="38"/>
  <c r="Q20" i="38"/>
  <c r="R20" i="38"/>
  <c r="AA20" i="38" s="1"/>
  <c r="S20" i="38"/>
  <c r="T20" i="38"/>
  <c r="U20" i="38"/>
  <c r="V20" i="38"/>
  <c r="W20" i="38"/>
  <c r="X20" i="38"/>
  <c r="Y20" i="38"/>
  <c r="Z20" i="38"/>
  <c r="AA19" i="38"/>
  <c r="AA18" i="38"/>
  <c r="AA17" i="38"/>
  <c r="AA13" i="38"/>
  <c r="AA14" i="38"/>
  <c r="B15" i="38"/>
  <c r="C15" i="38"/>
  <c r="D15" i="38"/>
  <c r="AA15" i="38" s="1"/>
  <c r="E15" i="38"/>
  <c r="F15" i="38"/>
  <c r="G15" i="38"/>
  <c r="H15" i="38"/>
  <c r="I15" i="38"/>
  <c r="J15" i="38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2" i="38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C34" i="39"/>
  <c r="D34" i="39"/>
  <c r="E34" i="39"/>
  <c r="F34" i="39"/>
  <c r="B34" i="39"/>
  <c r="B28" i="39"/>
  <c r="B15" i="39"/>
  <c r="C27" i="40"/>
  <c r="C30" i="40"/>
  <c r="C26" i="40"/>
  <c r="C39" i="40"/>
  <c r="D27" i="40"/>
  <c r="D26" i="40" s="1"/>
  <c r="D48" i="40" s="1"/>
  <c r="D30" i="40"/>
  <c r="D39" i="40"/>
  <c r="E27" i="40"/>
  <c r="E30" i="40"/>
  <c r="E26" i="40"/>
  <c r="E48" i="40" s="1"/>
  <c r="E39" i="40"/>
  <c r="F27" i="40"/>
  <c r="F26" i="40" s="1"/>
  <c r="F48" i="40" s="1"/>
  <c r="F30" i="40"/>
  <c r="F39" i="40"/>
  <c r="G27" i="40"/>
  <c r="G26" i="40" s="1"/>
  <c r="G48" i="40" s="1"/>
  <c r="G30" i="40"/>
  <c r="G39" i="40"/>
  <c r="I27" i="40"/>
  <c r="I30" i="40"/>
  <c r="I26" i="40"/>
  <c r="I48" i="40" s="1"/>
  <c r="I39" i="40"/>
  <c r="J27" i="40"/>
  <c r="J26" i="40" s="1"/>
  <c r="J30" i="40"/>
  <c r="J39" i="40"/>
  <c r="J48" i="40"/>
  <c r="K27" i="40"/>
  <c r="K30" i="40"/>
  <c r="K39" i="40"/>
  <c r="L27" i="40"/>
  <c r="L30" i="40"/>
  <c r="L26" i="40"/>
  <c r="L39" i="40"/>
  <c r="L48" i="40" s="1"/>
  <c r="M27" i="40"/>
  <c r="M26" i="40" s="1"/>
  <c r="M48" i="40" s="1"/>
  <c r="M30" i="40"/>
  <c r="M39" i="40"/>
  <c r="N27" i="40"/>
  <c r="N30" i="40"/>
  <c r="N39" i="40"/>
  <c r="O27" i="40"/>
  <c r="O26" i="40" s="1"/>
  <c r="O30" i="40"/>
  <c r="O39" i="40"/>
  <c r="O48" i="40" s="1"/>
  <c r="P27" i="40"/>
  <c r="P30" i="40"/>
  <c r="P39" i="40"/>
  <c r="Q27" i="40"/>
  <c r="Q30" i="40"/>
  <c r="Q26" i="40"/>
  <c r="Q48" i="40"/>
  <c r="Q50" i="40" s="1"/>
  <c r="Q39" i="40"/>
  <c r="R27" i="40"/>
  <c r="R26" i="40" s="1"/>
  <c r="R30" i="40"/>
  <c r="R39" i="40"/>
  <c r="R48" i="40"/>
  <c r="S27" i="40"/>
  <c r="S30" i="40"/>
  <c r="S39" i="40"/>
  <c r="T27" i="40"/>
  <c r="T30" i="40"/>
  <c r="T26" i="40"/>
  <c r="T48" i="40" s="1"/>
  <c r="T39" i="40"/>
  <c r="U27" i="40"/>
  <c r="U30" i="40"/>
  <c r="U39" i="40"/>
  <c r="C11" i="40"/>
  <c r="C10" i="40"/>
  <c r="C23" i="40" s="1"/>
  <c r="D11" i="40"/>
  <c r="D10" i="40" s="1"/>
  <c r="D23" i="40" s="1"/>
  <c r="E11" i="40"/>
  <c r="E10" i="40"/>
  <c r="E23" i="40"/>
  <c r="E50" i="40"/>
  <c r="F11" i="40"/>
  <c r="F10" i="40"/>
  <c r="F23" i="40" s="1"/>
  <c r="G11" i="40"/>
  <c r="G10" i="40"/>
  <c r="G23" i="40" s="1"/>
  <c r="G50" i="40" s="1"/>
  <c r="I11" i="40"/>
  <c r="I10" i="40"/>
  <c r="I23" i="40" s="1"/>
  <c r="J11" i="40"/>
  <c r="J10" i="40" s="1"/>
  <c r="J23" i="40"/>
  <c r="J50" i="40" s="1"/>
  <c r="K11" i="40"/>
  <c r="K10" i="40" s="1"/>
  <c r="K23" i="40" s="1"/>
  <c r="L11" i="40"/>
  <c r="L10" i="40" s="1"/>
  <c r="L23" i="40"/>
  <c r="L50" i="40" s="1"/>
  <c r="M11" i="40"/>
  <c r="M10" i="40" s="1"/>
  <c r="M23" i="40"/>
  <c r="N11" i="40"/>
  <c r="N10" i="40"/>
  <c r="N23" i="40" s="1"/>
  <c r="O11" i="40"/>
  <c r="P11" i="40"/>
  <c r="P10" i="40"/>
  <c r="P23" i="40" s="1"/>
  <c r="Q11" i="40"/>
  <c r="Q10" i="40" s="1"/>
  <c r="Q23" i="40" s="1"/>
  <c r="R11" i="40"/>
  <c r="R10" i="40"/>
  <c r="R23" i="40" s="1"/>
  <c r="R50" i="40" s="1"/>
  <c r="S11" i="40"/>
  <c r="S10" i="40" s="1"/>
  <c r="S23" i="40" s="1"/>
  <c r="T11" i="40"/>
  <c r="T10" i="40"/>
  <c r="T23" i="40" s="1"/>
  <c r="T50" i="40" s="1"/>
  <c r="U11" i="40"/>
  <c r="U10" i="40" s="1"/>
  <c r="U23" i="40" s="1"/>
  <c r="B11" i="40"/>
  <c r="B27" i="40"/>
  <c r="B30" i="40"/>
  <c r="V30" i="40"/>
  <c r="B39" i="40"/>
  <c r="C27" i="41"/>
  <c r="C30" i="41"/>
  <c r="C26" i="41"/>
  <c r="C39" i="41"/>
  <c r="D27" i="41"/>
  <c r="D30" i="41"/>
  <c r="D26" i="41"/>
  <c r="D48" i="41" s="1"/>
  <c r="D39" i="41"/>
  <c r="E27" i="41"/>
  <c r="E26" i="41" s="1"/>
  <c r="E30" i="41"/>
  <c r="E39" i="41"/>
  <c r="F27" i="41"/>
  <c r="F26" i="41" s="1"/>
  <c r="F48" i="41" s="1"/>
  <c r="F30" i="41"/>
  <c r="F39" i="41"/>
  <c r="G27" i="41"/>
  <c r="G30" i="41"/>
  <c r="G26" i="41"/>
  <c r="G39" i="41"/>
  <c r="H27" i="41"/>
  <c r="H26" i="41" s="1"/>
  <c r="H48" i="41" s="1"/>
  <c r="H30" i="41"/>
  <c r="H39" i="41"/>
  <c r="I27" i="41"/>
  <c r="I26" i="41" s="1"/>
  <c r="I30" i="41"/>
  <c r="I39" i="41"/>
  <c r="J27" i="41"/>
  <c r="J30" i="41"/>
  <c r="J26" i="41"/>
  <c r="J48" i="41" s="1"/>
  <c r="J39" i="41"/>
  <c r="K27" i="41"/>
  <c r="K26" i="41" s="1"/>
  <c r="K48" i="41" s="1"/>
  <c r="K30" i="41"/>
  <c r="K39" i="41"/>
  <c r="L27" i="41"/>
  <c r="L30" i="41"/>
  <c r="L39" i="41"/>
  <c r="M27" i="41"/>
  <c r="M26" i="41" s="1"/>
  <c r="M30" i="41"/>
  <c r="M39" i="41"/>
  <c r="N27" i="41"/>
  <c r="N26" i="41" s="1"/>
  <c r="N48" i="41" s="1"/>
  <c r="N50" i="41" s="1"/>
  <c r="N30" i="41"/>
  <c r="N39" i="41"/>
  <c r="O27" i="41"/>
  <c r="O30" i="41"/>
  <c r="O39" i="41"/>
  <c r="P27" i="41"/>
  <c r="P30" i="41"/>
  <c r="P26" i="41" s="1"/>
  <c r="P48" i="41" s="1"/>
  <c r="P39" i="41"/>
  <c r="Q27" i="41"/>
  <c r="Q26" i="41" s="1"/>
  <c r="Q48" i="41" s="1"/>
  <c r="Q30" i="41"/>
  <c r="Q39" i="41"/>
  <c r="R27" i="41"/>
  <c r="R30" i="41"/>
  <c r="R39" i="41"/>
  <c r="S27" i="41"/>
  <c r="S26" i="41" s="1"/>
  <c r="S30" i="41"/>
  <c r="S39" i="41"/>
  <c r="S48" i="41" s="1"/>
  <c r="T27" i="41"/>
  <c r="T26" i="41" s="1"/>
  <c r="T48" i="41" s="1"/>
  <c r="T30" i="41"/>
  <c r="T39" i="41"/>
  <c r="U27" i="41"/>
  <c r="U30" i="41"/>
  <c r="U26" i="41"/>
  <c r="U39" i="41"/>
  <c r="V27" i="41"/>
  <c r="V26" i="41" s="1"/>
  <c r="V48" i="41" s="1"/>
  <c r="V30" i="41"/>
  <c r="V39" i="41"/>
  <c r="W27" i="41"/>
  <c r="W30" i="41"/>
  <c r="W26" i="41"/>
  <c r="W39" i="41"/>
  <c r="W48" i="41" s="1"/>
  <c r="F11" i="41"/>
  <c r="F10" i="41"/>
  <c r="F23" i="41" s="1"/>
  <c r="F50" i="41" s="1"/>
  <c r="G11" i="41"/>
  <c r="G10" i="41"/>
  <c r="G23" i="41" s="1"/>
  <c r="G50" i="41" s="1"/>
  <c r="H11" i="41"/>
  <c r="H10" i="41" s="1"/>
  <c r="H23" i="41"/>
  <c r="I11" i="41"/>
  <c r="I10" i="41" s="1"/>
  <c r="I23" i="41" s="1"/>
  <c r="I50" i="41" s="1"/>
  <c r="J11" i="41"/>
  <c r="J10" i="41"/>
  <c r="J23" i="41" s="1"/>
  <c r="K11" i="41"/>
  <c r="K10" i="41" s="1"/>
  <c r="K23" i="41" s="1"/>
  <c r="L11" i="41"/>
  <c r="L10" i="41" s="1"/>
  <c r="L23" i="41" s="1"/>
  <c r="M11" i="41"/>
  <c r="M10" i="41" s="1"/>
  <c r="M23" i="41"/>
  <c r="N11" i="41"/>
  <c r="N10" i="41"/>
  <c r="N23" i="41" s="1"/>
  <c r="O11" i="41"/>
  <c r="O10" i="41" s="1"/>
  <c r="O23" i="41" s="1"/>
  <c r="P11" i="41"/>
  <c r="P10" i="41" s="1"/>
  <c r="P23" i="41" s="1"/>
  <c r="Q11" i="41"/>
  <c r="Q10" i="41"/>
  <c r="Q23" i="41"/>
  <c r="Q50" i="41" s="1"/>
  <c r="R11" i="41"/>
  <c r="R10" i="41" s="1"/>
  <c r="R23" i="41" s="1"/>
  <c r="S11" i="41"/>
  <c r="S10" i="41"/>
  <c r="S23" i="41" s="1"/>
  <c r="T11" i="41"/>
  <c r="T10" i="41"/>
  <c r="T23" i="41"/>
  <c r="U11" i="41"/>
  <c r="U10" i="41"/>
  <c r="U23" i="41" s="1"/>
  <c r="V11" i="41"/>
  <c r="V10" i="41" s="1"/>
  <c r="V23" i="41" s="1"/>
  <c r="W11" i="41"/>
  <c r="W10" i="41"/>
  <c r="W23" i="41"/>
  <c r="B11" i="41"/>
  <c r="B27" i="41"/>
  <c r="B30" i="41"/>
  <c r="X30" i="41" s="1"/>
  <c r="B39" i="41"/>
  <c r="C23" i="3"/>
  <c r="C27" i="3"/>
  <c r="C30" i="3"/>
  <c r="C39" i="3"/>
  <c r="D23" i="3"/>
  <c r="D27" i="3"/>
  <c r="D30" i="3"/>
  <c r="D39" i="3"/>
  <c r="E23" i="3"/>
  <c r="E27" i="3"/>
  <c r="E30" i="3"/>
  <c r="E39" i="3"/>
  <c r="F23" i="3"/>
  <c r="F27" i="3"/>
  <c r="F26" i="3" s="1"/>
  <c r="F30" i="3"/>
  <c r="F39" i="3"/>
  <c r="G23" i="3"/>
  <c r="G27" i="3"/>
  <c r="G30" i="3"/>
  <c r="G39" i="3"/>
  <c r="H27" i="3"/>
  <c r="H26" i="3" s="1"/>
  <c r="H48" i="3" s="1"/>
  <c r="H30" i="3"/>
  <c r="H39" i="3"/>
  <c r="I27" i="3"/>
  <c r="I30" i="3"/>
  <c r="I39" i="3"/>
  <c r="J23" i="3"/>
  <c r="J27" i="3"/>
  <c r="J26" i="3" s="1"/>
  <c r="J30" i="3"/>
  <c r="J39" i="3"/>
  <c r="K23" i="3"/>
  <c r="K27" i="3"/>
  <c r="K30" i="3"/>
  <c r="K39" i="3"/>
  <c r="L23" i="3"/>
  <c r="L27" i="3"/>
  <c r="L30" i="3"/>
  <c r="L39" i="3"/>
  <c r="M23" i="3"/>
  <c r="M27" i="3"/>
  <c r="M30" i="3"/>
  <c r="M39" i="3"/>
  <c r="N23" i="3"/>
  <c r="N27" i="3"/>
  <c r="N26" i="3" s="1"/>
  <c r="N30" i="3"/>
  <c r="N39" i="3"/>
  <c r="O23" i="3"/>
  <c r="O27" i="3"/>
  <c r="O30" i="3"/>
  <c r="O39" i="3"/>
  <c r="P27" i="3"/>
  <c r="P26" i="3" s="1"/>
  <c r="P48" i="3" s="1"/>
  <c r="P30" i="3"/>
  <c r="P39" i="3"/>
  <c r="Q27" i="3"/>
  <c r="Q30" i="3"/>
  <c r="Q39" i="3"/>
  <c r="R23" i="3"/>
  <c r="R27" i="3"/>
  <c r="R26" i="3" s="1"/>
  <c r="R48" i="3" s="1"/>
  <c r="R50" i="3" s="1"/>
  <c r="R30" i="3"/>
  <c r="R39" i="3"/>
  <c r="S23" i="3"/>
  <c r="S27" i="3"/>
  <c r="S30" i="3"/>
  <c r="S39" i="3"/>
  <c r="T23" i="3"/>
  <c r="T27" i="3"/>
  <c r="T30" i="3"/>
  <c r="T39" i="3"/>
  <c r="U23" i="3"/>
  <c r="U27" i="3"/>
  <c r="U30" i="3"/>
  <c r="U39" i="3"/>
  <c r="V23" i="3"/>
  <c r="V27" i="3"/>
  <c r="V26" i="3" s="1"/>
  <c r="V30" i="3"/>
  <c r="V39" i="3"/>
  <c r="W23" i="3"/>
  <c r="W27" i="3"/>
  <c r="W30" i="3"/>
  <c r="W39" i="3"/>
  <c r="X27" i="3"/>
  <c r="X26" i="3" s="1"/>
  <c r="X48" i="3" s="1"/>
  <c r="X30" i="3"/>
  <c r="X39" i="3"/>
  <c r="Y27" i="3"/>
  <c r="Y30" i="3"/>
  <c r="Y39" i="3"/>
  <c r="Z23" i="3"/>
  <c r="Z27" i="3"/>
  <c r="Z26" i="3" s="1"/>
  <c r="Z48" i="3" s="1"/>
  <c r="Z50" i="3" s="1"/>
  <c r="Z30" i="3"/>
  <c r="Z39" i="3"/>
  <c r="B11" i="3"/>
  <c r="B27" i="3"/>
  <c r="B30" i="3"/>
  <c r="AA30" i="3"/>
  <c r="B39" i="3"/>
  <c r="AA39" i="3"/>
  <c r="B11" i="2"/>
  <c r="B10" i="2" s="1"/>
  <c r="B23" i="2" s="1"/>
  <c r="B27" i="2"/>
  <c r="B30" i="2"/>
  <c r="B26" i="2"/>
  <c r="B48" i="2" s="1"/>
  <c r="B50" i="2" s="1"/>
  <c r="B39" i="2"/>
  <c r="B11" i="1"/>
  <c r="B10" i="1"/>
  <c r="B23" i="1" s="1"/>
  <c r="B27" i="1"/>
  <c r="B30" i="1"/>
  <c r="B26" i="1"/>
  <c r="B39" i="1"/>
  <c r="C11" i="4"/>
  <c r="C10" i="4"/>
  <c r="C23" i="4"/>
  <c r="C27" i="4"/>
  <c r="C26" i="4" s="1"/>
  <c r="C48" i="4" s="1"/>
  <c r="C30" i="4"/>
  <c r="C39" i="4"/>
  <c r="D11" i="4"/>
  <c r="D10" i="4"/>
  <c r="D23" i="4"/>
  <c r="D27" i="4"/>
  <c r="D26" i="4" s="1"/>
  <c r="D48" i="4" s="1"/>
  <c r="D30" i="4"/>
  <c r="D39" i="4"/>
  <c r="E11" i="4"/>
  <c r="E10" i="4"/>
  <c r="E23" i="4"/>
  <c r="E27" i="4"/>
  <c r="E26" i="4" s="1"/>
  <c r="E30" i="4"/>
  <c r="E39" i="4"/>
  <c r="F11" i="4"/>
  <c r="F10" i="4"/>
  <c r="F23" i="4"/>
  <c r="F27" i="4"/>
  <c r="F26" i="4" s="1"/>
  <c r="F30" i="4"/>
  <c r="F48" i="4"/>
  <c r="F50" i="4" s="1"/>
  <c r="F39" i="4"/>
  <c r="G11" i="4"/>
  <c r="G10" i="4"/>
  <c r="G23" i="4"/>
  <c r="G27" i="4"/>
  <c r="G26" i="4" s="1"/>
  <c r="G30" i="4"/>
  <c r="G48" i="4"/>
  <c r="G50" i="4" s="1"/>
  <c r="G39" i="4"/>
  <c r="H11" i="4"/>
  <c r="H10" i="4"/>
  <c r="H23" i="4"/>
  <c r="H27" i="4"/>
  <c r="H26" i="4" s="1"/>
  <c r="H30" i="4"/>
  <c r="H39" i="4"/>
  <c r="H48" i="4" s="1"/>
  <c r="I11" i="4"/>
  <c r="I10" i="4"/>
  <c r="I23" i="4"/>
  <c r="I27" i="4"/>
  <c r="I26" i="4" s="1"/>
  <c r="I30" i="4"/>
  <c r="I39" i="4"/>
  <c r="I48" i="4" s="1"/>
  <c r="J11" i="4"/>
  <c r="J10" i="4"/>
  <c r="J23" i="4"/>
  <c r="J27" i="4"/>
  <c r="J26" i="4" s="1"/>
  <c r="J48" i="4" s="1"/>
  <c r="J30" i="4"/>
  <c r="J39" i="4"/>
  <c r="K11" i="4"/>
  <c r="K10" i="4"/>
  <c r="K23" i="4"/>
  <c r="K50" i="4" s="1"/>
  <c r="K27" i="4"/>
  <c r="K26" i="4" s="1"/>
  <c r="K48" i="4" s="1"/>
  <c r="K30" i="4"/>
  <c r="K39" i="4"/>
  <c r="L11" i="4"/>
  <c r="L10" i="4"/>
  <c r="L23" i="4"/>
  <c r="L50" i="4" s="1"/>
  <c r="L27" i="4"/>
  <c r="L26" i="4" s="1"/>
  <c r="L48" i="4" s="1"/>
  <c r="L30" i="4"/>
  <c r="L39" i="4"/>
  <c r="M11" i="4"/>
  <c r="M10" i="4"/>
  <c r="M23" i="4"/>
  <c r="M27" i="4"/>
  <c r="M26" i="4" s="1"/>
  <c r="M30" i="4"/>
  <c r="M39" i="4"/>
  <c r="N11" i="4"/>
  <c r="N10" i="4"/>
  <c r="N23" i="4"/>
  <c r="N27" i="4"/>
  <c r="N26" i="4" s="1"/>
  <c r="N30" i="4"/>
  <c r="N48" i="4"/>
  <c r="N50" i="4" s="1"/>
  <c r="N39" i="4"/>
  <c r="O11" i="4"/>
  <c r="O10" i="4"/>
  <c r="O23" i="4"/>
  <c r="O27" i="4"/>
  <c r="O26" i="4" s="1"/>
  <c r="O30" i="4"/>
  <c r="O39" i="4"/>
  <c r="O48" i="4" s="1"/>
  <c r="O50" i="4" s="1"/>
  <c r="P11" i="4"/>
  <c r="P10" i="4"/>
  <c r="P23" i="4"/>
  <c r="P27" i="4"/>
  <c r="P26" i="4" s="1"/>
  <c r="P30" i="4"/>
  <c r="P39" i="4"/>
  <c r="P48" i="4" s="1"/>
  <c r="Q11" i="4"/>
  <c r="Q10" i="4"/>
  <c r="Q23" i="4"/>
  <c r="Q50" i="4" s="1"/>
  <c r="Q27" i="4"/>
  <c r="Q26" i="4" s="1"/>
  <c r="Q30" i="4"/>
  <c r="Q39" i="4"/>
  <c r="Q48" i="4" s="1"/>
  <c r="R11" i="4"/>
  <c r="R10" i="4"/>
  <c r="R23" i="4"/>
  <c r="R27" i="4"/>
  <c r="R26" i="4" s="1"/>
  <c r="R48" i="4" s="1"/>
  <c r="R50" i="4" s="1"/>
  <c r="R30" i="4"/>
  <c r="R39" i="4"/>
  <c r="S11" i="4"/>
  <c r="S10" i="4"/>
  <c r="S23" i="4"/>
  <c r="S27" i="4"/>
  <c r="S26" i="4" s="1"/>
  <c r="S48" i="4" s="1"/>
  <c r="S30" i="4"/>
  <c r="S39" i="4"/>
  <c r="T11" i="4"/>
  <c r="T10" i="4"/>
  <c r="T23" i="4"/>
  <c r="T27" i="4"/>
  <c r="T26" i="4" s="1"/>
  <c r="T48" i="4" s="1"/>
  <c r="T50" i="4" s="1"/>
  <c r="T30" i="4"/>
  <c r="T39" i="4"/>
  <c r="U11" i="4"/>
  <c r="U10" i="4"/>
  <c r="U23" i="4"/>
  <c r="U27" i="4"/>
  <c r="U26" i="4" s="1"/>
  <c r="U30" i="4"/>
  <c r="U39" i="4"/>
  <c r="V11" i="4"/>
  <c r="V10" i="4"/>
  <c r="V23" i="4"/>
  <c r="V27" i="4"/>
  <c r="V26" i="4" s="1"/>
  <c r="V30" i="4"/>
  <c r="V48" i="4"/>
  <c r="V50" i="4" s="1"/>
  <c r="V39" i="4"/>
  <c r="W11" i="4"/>
  <c r="W10" i="4"/>
  <c r="W23" i="4"/>
  <c r="W27" i="4"/>
  <c r="W26" i="4" s="1"/>
  <c r="W30" i="4"/>
  <c r="W48" i="4"/>
  <c r="W50" i="4" s="1"/>
  <c r="W39" i="4"/>
  <c r="X11" i="4"/>
  <c r="X10" i="4"/>
  <c r="X23" i="4"/>
  <c r="X27" i="4"/>
  <c r="X26" i="4" s="1"/>
  <c r="X30" i="4"/>
  <c r="X39" i="4"/>
  <c r="X48" i="4" s="1"/>
  <c r="Y11" i="4"/>
  <c r="Y10" i="4"/>
  <c r="Y23" i="4"/>
  <c r="Y27" i="4"/>
  <c r="Y26" i="4" s="1"/>
  <c r="Y30" i="4"/>
  <c r="Y39" i="4"/>
  <c r="Y48" i="4" s="1"/>
  <c r="Z11" i="4"/>
  <c r="Z10" i="4"/>
  <c r="Z23" i="4"/>
  <c r="Z27" i="4"/>
  <c r="Z26" i="4" s="1"/>
  <c r="Z48" i="4" s="1"/>
  <c r="Z50" i="4" s="1"/>
  <c r="Z30" i="4"/>
  <c r="Z39" i="4"/>
  <c r="B11" i="4"/>
  <c r="AA11" i="4"/>
  <c r="B10" i="4"/>
  <c r="B27" i="4"/>
  <c r="AA27" i="4"/>
  <c r="B30" i="4"/>
  <c r="AA30" i="4"/>
  <c r="B39" i="4"/>
  <c r="C11" i="5"/>
  <c r="C10" i="5" s="1"/>
  <c r="C23" i="5"/>
  <c r="C27" i="5"/>
  <c r="C26" i="5" s="1"/>
  <c r="C30" i="5"/>
  <c r="C39" i="5"/>
  <c r="AA39" i="5" s="1"/>
  <c r="D11" i="5"/>
  <c r="D10" i="5"/>
  <c r="D23" i="5" s="1"/>
  <c r="D27" i="5"/>
  <c r="D26" i="5" s="1"/>
  <c r="D30" i="5"/>
  <c r="D39" i="5"/>
  <c r="E11" i="5"/>
  <c r="E10" i="5"/>
  <c r="E23" i="5" s="1"/>
  <c r="E50" i="5"/>
  <c r="E27" i="5"/>
  <c r="E26" i="5" s="1"/>
  <c r="E30" i="5"/>
  <c r="E48" i="5"/>
  <c r="E39" i="5"/>
  <c r="F11" i="5"/>
  <c r="F10" i="5" s="1"/>
  <c r="F23" i="5"/>
  <c r="F27" i="5"/>
  <c r="F26" i="5" s="1"/>
  <c r="F48" i="5" s="1"/>
  <c r="F30" i="5"/>
  <c r="F39" i="5"/>
  <c r="G11" i="5"/>
  <c r="G10" i="5" s="1"/>
  <c r="G23" i="5"/>
  <c r="G27" i="5"/>
  <c r="G26" i="5" s="1"/>
  <c r="G30" i="5"/>
  <c r="G39" i="5"/>
  <c r="H11" i="5"/>
  <c r="H10" i="5"/>
  <c r="H23" i="5" s="1"/>
  <c r="H27" i="5"/>
  <c r="H26" i="5" s="1"/>
  <c r="H30" i="5"/>
  <c r="H39" i="5"/>
  <c r="I11" i="5"/>
  <c r="I10" i="5"/>
  <c r="I23" i="5" s="1"/>
  <c r="I27" i="5"/>
  <c r="I26" i="5" s="1"/>
  <c r="I48" i="5" s="1"/>
  <c r="I30" i="5"/>
  <c r="I39" i="5"/>
  <c r="J11" i="5"/>
  <c r="J10" i="5"/>
  <c r="J23" i="5" s="1"/>
  <c r="J27" i="5"/>
  <c r="J26" i="5" s="1"/>
  <c r="J30" i="5"/>
  <c r="J39" i="5"/>
  <c r="K11" i="5"/>
  <c r="K10" i="5"/>
  <c r="K23" i="5" s="1"/>
  <c r="K50" i="5" s="1"/>
  <c r="K27" i="5"/>
  <c r="K26" i="5" s="1"/>
  <c r="K30" i="5"/>
  <c r="K39" i="5"/>
  <c r="L11" i="5"/>
  <c r="L10" i="5" s="1"/>
  <c r="L23" i="5"/>
  <c r="L27" i="5"/>
  <c r="L30" i="5"/>
  <c r="L26" i="5"/>
  <c r="L48" i="5" s="1"/>
  <c r="L39" i="5"/>
  <c r="M11" i="5"/>
  <c r="M10" i="5" s="1"/>
  <c r="M23" i="5"/>
  <c r="M27" i="5"/>
  <c r="M26" i="5" s="1"/>
  <c r="M48" i="5" s="1"/>
  <c r="M50" i="5" s="1"/>
  <c r="M30" i="5"/>
  <c r="M39" i="5"/>
  <c r="N11" i="5"/>
  <c r="N10" i="5"/>
  <c r="N23" i="5"/>
  <c r="N27" i="5"/>
  <c r="N30" i="5"/>
  <c r="N26" i="5"/>
  <c r="N48" i="5" s="1"/>
  <c r="N39" i="5"/>
  <c r="O11" i="5"/>
  <c r="O10" i="5"/>
  <c r="O23" i="5" s="1"/>
  <c r="O27" i="5"/>
  <c r="O30" i="5"/>
  <c r="O26" i="5"/>
  <c r="O39" i="5"/>
  <c r="P11" i="5"/>
  <c r="P10" i="5" s="1"/>
  <c r="P23" i="5" s="1"/>
  <c r="P27" i="5"/>
  <c r="P26" i="5" s="1"/>
  <c r="P48" i="5" s="1"/>
  <c r="P30" i="5"/>
  <c r="P39" i="5"/>
  <c r="Q11" i="5"/>
  <c r="Q10" i="5" s="1"/>
  <c r="Q23" i="5"/>
  <c r="Q27" i="5"/>
  <c r="Q30" i="5"/>
  <c r="Q26" i="5"/>
  <c r="Q48" i="5" s="1"/>
  <c r="Q50" i="5" s="1"/>
  <c r="Q39" i="5"/>
  <c r="R11" i="5"/>
  <c r="R10" i="5" s="1"/>
  <c r="R23" i="5" s="1"/>
  <c r="R27" i="5"/>
  <c r="R30" i="5"/>
  <c r="R26" i="5"/>
  <c r="R48" i="5" s="1"/>
  <c r="R50" i="5" s="1"/>
  <c r="R39" i="5"/>
  <c r="S11" i="5"/>
  <c r="S10" i="5" s="1"/>
  <c r="S23" i="5"/>
  <c r="S27" i="5"/>
  <c r="S26" i="5" s="1"/>
  <c r="S30" i="5"/>
  <c r="S39" i="5"/>
  <c r="S48" i="5" s="1"/>
  <c r="S50" i="5" s="1"/>
  <c r="T11" i="5"/>
  <c r="T10" i="5" s="1"/>
  <c r="T23" i="5" s="1"/>
  <c r="T27" i="5"/>
  <c r="T26" i="5" s="1"/>
  <c r="T48" i="5" s="1"/>
  <c r="T30" i="5"/>
  <c r="T39" i="5"/>
  <c r="U11" i="5"/>
  <c r="U10" i="5"/>
  <c r="U23" i="5" s="1"/>
  <c r="U27" i="5"/>
  <c r="U26" i="5" s="1"/>
  <c r="U48" i="5" s="1"/>
  <c r="U50" i="5" s="1"/>
  <c r="U30" i="5"/>
  <c r="U39" i="5"/>
  <c r="V11" i="5"/>
  <c r="V10" i="5" s="1"/>
  <c r="V23" i="5" s="1"/>
  <c r="V27" i="5"/>
  <c r="V30" i="5"/>
  <c r="V26" i="5"/>
  <c r="V48" i="5" s="1"/>
  <c r="V39" i="5"/>
  <c r="W11" i="5"/>
  <c r="W10" i="5" s="1"/>
  <c r="W23" i="5"/>
  <c r="W50" i="5" s="1"/>
  <c r="W27" i="5"/>
  <c r="W26" i="5" s="1"/>
  <c r="W30" i="5"/>
  <c r="W39" i="5"/>
  <c r="X11" i="5"/>
  <c r="X10" i="5"/>
  <c r="X23" i="5" s="1"/>
  <c r="X27" i="5"/>
  <c r="X30" i="5"/>
  <c r="X26" i="5"/>
  <c r="X48" i="5" s="1"/>
  <c r="X50" i="5" s="1"/>
  <c r="X39" i="5"/>
  <c r="Y11" i="5"/>
  <c r="Y10" i="5" s="1"/>
  <c r="Y23" i="5" s="1"/>
  <c r="Y27" i="5"/>
  <c r="Y30" i="5"/>
  <c r="Y26" i="5"/>
  <c r="Y39" i="5"/>
  <c r="Z11" i="5"/>
  <c r="Z10" i="5"/>
  <c r="Z23" i="5" s="1"/>
  <c r="Z27" i="5"/>
  <c r="Z26" i="5" s="1"/>
  <c r="Z30" i="5"/>
  <c r="Z48" i="5"/>
  <c r="Z50" i="5" s="1"/>
  <c r="Z39" i="5"/>
  <c r="B11" i="5"/>
  <c r="B27" i="5"/>
  <c r="B30" i="5"/>
  <c r="B39" i="5"/>
  <c r="C14" i="13"/>
  <c r="C11" i="7"/>
  <c r="C10" i="7" s="1"/>
  <c r="C23" i="7" s="1"/>
  <c r="C27" i="7"/>
  <c r="C26" i="7" s="1"/>
  <c r="C30" i="7"/>
  <c r="C39" i="7"/>
  <c r="D11" i="7"/>
  <c r="D10" i="7" s="1"/>
  <c r="D23" i="7" s="1"/>
  <c r="D27" i="7"/>
  <c r="D30" i="7"/>
  <c r="AA30" i="7" s="1"/>
  <c r="D39" i="7"/>
  <c r="E11" i="7"/>
  <c r="E10" i="7" s="1"/>
  <c r="E23" i="7" s="1"/>
  <c r="E27" i="7"/>
  <c r="E26" i="7" s="1"/>
  <c r="E48" i="7" s="1"/>
  <c r="E50" i="7" s="1"/>
  <c r="E30" i="7"/>
  <c r="E39" i="7"/>
  <c r="F11" i="7"/>
  <c r="F10" i="7"/>
  <c r="F23" i="7" s="1"/>
  <c r="F27" i="7"/>
  <c r="F26" i="7" s="1"/>
  <c r="F48" i="7" s="1"/>
  <c r="F30" i="7"/>
  <c r="F39" i="7"/>
  <c r="G11" i="7"/>
  <c r="G10" i="7" s="1"/>
  <c r="G23" i="7" s="1"/>
  <c r="G27" i="7"/>
  <c r="G30" i="7"/>
  <c r="G26" i="7"/>
  <c r="G39" i="7"/>
  <c r="H11" i="7"/>
  <c r="H10" i="7"/>
  <c r="H23" i="7" s="1"/>
  <c r="H27" i="7"/>
  <c r="H30" i="7"/>
  <c r="H26" i="7"/>
  <c r="H48" i="7"/>
  <c r="H50" i="7" s="1"/>
  <c r="H39" i="7"/>
  <c r="I11" i="7"/>
  <c r="I10" i="7" s="1"/>
  <c r="I23" i="7" s="1"/>
  <c r="I50" i="7" s="1"/>
  <c r="I27" i="7"/>
  <c r="I30" i="7"/>
  <c r="I26" i="7"/>
  <c r="I48" i="7" s="1"/>
  <c r="I39" i="7"/>
  <c r="J11" i="7"/>
  <c r="J10" i="7"/>
  <c r="J23" i="7" s="1"/>
  <c r="J27" i="7"/>
  <c r="J26" i="7" s="1"/>
  <c r="J30" i="7"/>
  <c r="J48" i="7"/>
  <c r="J39" i="7"/>
  <c r="K11" i="7"/>
  <c r="K10" i="7" s="1"/>
  <c r="K23" i="7" s="1"/>
  <c r="K27" i="7"/>
  <c r="K26" i="7" s="1"/>
  <c r="K30" i="7"/>
  <c r="K39" i="7"/>
  <c r="L11" i="7"/>
  <c r="L10" i="7" s="1"/>
  <c r="L23" i="7" s="1"/>
  <c r="L27" i="7"/>
  <c r="L26" i="7" s="1"/>
  <c r="L48" i="7" s="1"/>
  <c r="L30" i="7"/>
  <c r="L39" i="7"/>
  <c r="M11" i="7"/>
  <c r="M10" i="7"/>
  <c r="M23" i="7" s="1"/>
  <c r="M27" i="7"/>
  <c r="M26" i="7" s="1"/>
  <c r="M48" i="7" s="1"/>
  <c r="M30" i="7"/>
  <c r="M39" i="7"/>
  <c r="N11" i="7"/>
  <c r="N10" i="7"/>
  <c r="N23" i="7" s="1"/>
  <c r="N27" i="7"/>
  <c r="N30" i="7"/>
  <c r="N39" i="7"/>
  <c r="O11" i="7"/>
  <c r="O10" i="7" s="1"/>
  <c r="O23" i="7" s="1"/>
  <c r="O27" i="7"/>
  <c r="O26" i="7" s="1"/>
  <c r="O48" i="7" s="1"/>
  <c r="O50" i="7" s="1"/>
  <c r="O30" i="7"/>
  <c r="O39" i="7"/>
  <c r="P11" i="7"/>
  <c r="P10" i="7"/>
  <c r="P23" i="7" s="1"/>
  <c r="P27" i="7"/>
  <c r="P30" i="7"/>
  <c r="P26" i="7"/>
  <c r="P48" i="7" s="1"/>
  <c r="P50" i="7" s="1"/>
  <c r="P39" i="7"/>
  <c r="Q11" i="7"/>
  <c r="Q10" i="7" s="1"/>
  <c r="Q23" i="7" s="1"/>
  <c r="Q27" i="7"/>
  <c r="Q30" i="7"/>
  <c r="Q26" i="7"/>
  <c r="Q48" i="7" s="1"/>
  <c r="Q39" i="7"/>
  <c r="R11" i="7"/>
  <c r="R10" i="7" s="1"/>
  <c r="R23" i="7" s="1"/>
  <c r="R27" i="7"/>
  <c r="R30" i="7"/>
  <c r="R26" i="7"/>
  <c r="R48" i="7"/>
  <c r="R50" i="7" s="1"/>
  <c r="R39" i="7"/>
  <c r="S11" i="7"/>
  <c r="S10" i="7" s="1"/>
  <c r="S23" i="7" s="1"/>
  <c r="S27" i="7"/>
  <c r="S30" i="7"/>
  <c r="S26" i="7" s="1"/>
  <c r="S48" i="7" s="1"/>
  <c r="S39" i="7"/>
  <c r="T11" i="7"/>
  <c r="T10" i="7" s="1"/>
  <c r="T23" i="7" s="1"/>
  <c r="T50" i="7" s="1"/>
  <c r="T27" i="7"/>
  <c r="T30" i="7"/>
  <c r="T26" i="7"/>
  <c r="T48" i="7" s="1"/>
  <c r="T39" i="7"/>
  <c r="U11" i="7"/>
  <c r="U10" i="7" s="1"/>
  <c r="U23" i="7" s="1"/>
  <c r="U27" i="7"/>
  <c r="U30" i="7"/>
  <c r="U26" i="7"/>
  <c r="U48" i="7" s="1"/>
  <c r="U50" i="7" s="1"/>
  <c r="U39" i="7"/>
  <c r="V11" i="7"/>
  <c r="V10" i="7" s="1"/>
  <c r="V23" i="7" s="1"/>
  <c r="V27" i="7"/>
  <c r="V30" i="7"/>
  <c r="V26" i="7"/>
  <c r="V48" i="7"/>
  <c r="V50" i="7" s="1"/>
  <c r="V39" i="7"/>
  <c r="W11" i="7"/>
  <c r="W10" i="7" s="1"/>
  <c r="W23" i="7" s="1"/>
  <c r="W27" i="7"/>
  <c r="W30" i="7"/>
  <c r="W26" i="7" s="1"/>
  <c r="W48" i="7" s="1"/>
  <c r="W50" i="7" s="1"/>
  <c r="W39" i="7"/>
  <c r="X11" i="7"/>
  <c r="X10" i="7" s="1"/>
  <c r="X23" i="7" s="1"/>
  <c r="X50" i="7" s="1"/>
  <c r="X27" i="7"/>
  <c r="X30" i="7"/>
  <c r="X26" i="7"/>
  <c r="X48" i="7" s="1"/>
  <c r="X39" i="7"/>
  <c r="Y11" i="7"/>
  <c r="Y10" i="7" s="1"/>
  <c r="Y23" i="7" s="1"/>
  <c r="Y27" i="7"/>
  <c r="Y30" i="7"/>
  <c r="Y26" i="7"/>
  <c r="Y48" i="7" s="1"/>
  <c r="Y39" i="7"/>
  <c r="Z11" i="7"/>
  <c r="Z10" i="7" s="1"/>
  <c r="Z23" i="7" s="1"/>
  <c r="Z27" i="7"/>
  <c r="Z30" i="7"/>
  <c r="Z26" i="7"/>
  <c r="Z48" i="7"/>
  <c r="Z50" i="7" s="1"/>
  <c r="Z39" i="7"/>
  <c r="B11" i="7"/>
  <c r="B27" i="7"/>
  <c r="B30" i="7"/>
  <c r="B39" i="7"/>
  <c r="C11" i="8"/>
  <c r="C10" i="8" s="1"/>
  <c r="AA10" i="8" s="1"/>
  <c r="C23" i="8"/>
  <c r="C27" i="8"/>
  <c r="C30" i="8"/>
  <c r="C39" i="8"/>
  <c r="D11" i="8"/>
  <c r="D10" i="8" s="1"/>
  <c r="D23" i="8"/>
  <c r="D27" i="8"/>
  <c r="AA27" i="8" s="1"/>
  <c r="D30" i="8"/>
  <c r="D39" i="8"/>
  <c r="E11" i="8"/>
  <c r="E10" i="8" s="1"/>
  <c r="E23" i="8" s="1"/>
  <c r="E27" i="8"/>
  <c r="E30" i="8"/>
  <c r="E26" i="8"/>
  <c r="E48" i="8" s="1"/>
  <c r="E39" i="8"/>
  <c r="F11" i="8"/>
  <c r="F10" i="8"/>
  <c r="F23" i="8" s="1"/>
  <c r="F50" i="8" s="1"/>
  <c r="F27" i="8"/>
  <c r="F30" i="8"/>
  <c r="F26" i="8"/>
  <c r="F48" i="8" s="1"/>
  <c r="F39" i="8"/>
  <c r="G11" i="8"/>
  <c r="G10" i="8"/>
  <c r="G23" i="8" s="1"/>
  <c r="G50" i="8" s="1"/>
  <c r="G27" i="8"/>
  <c r="G30" i="8"/>
  <c r="G26" i="8"/>
  <c r="G48" i="8" s="1"/>
  <c r="G39" i="8"/>
  <c r="H11" i="8"/>
  <c r="H10" i="8"/>
  <c r="H23" i="8"/>
  <c r="H27" i="8"/>
  <c r="H30" i="8"/>
  <c r="H26" i="8"/>
  <c r="H48" i="8" s="1"/>
  <c r="H39" i="8"/>
  <c r="I11" i="8"/>
  <c r="I10" i="8"/>
  <c r="I23" i="8" s="1"/>
  <c r="I50" i="8" s="1"/>
  <c r="I27" i="8"/>
  <c r="I26" i="8" s="1"/>
  <c r="I48" i="8" s="1"/>
  <c r="I30" i="8"/>
  <c r="I39" i="8"/>
  <c r="J11" i="8"/>
  <c r="J10" i="8"/>
  <c r="J23" i="8"/>
  <c r="J50" i="8" s="1"/>
  <c r="J27" i="8"/>
  <c r="J30" i="8"/>
  <c r="J26" i="8"/>
  <c r="J48" i="8" s="1"/>
  <c r="J39" i="8"/>
  <c r="K11" i="8"/>
  <c r="K10" i="8"/>
  <c r="K23" i="8"/>
  <c r="K27" i="8"/>
  <c r="K26" i="8" s="1"/>
  <c r="K48" i="8" s="1"/>
  <c r="K30" i="8"/>
  <c r="K39" i="8"/>
  <c r="L11" i="8"/>
  <c r="L10" i="8"/>
  <c r="L23" i="8"/>
  <c r="L27" i="8"/>
  <c r="L26" i="8" s="1"/>
  <c r="L48" i="8" s="1"/>
  <c r="L50" i="8" s="1"/>
  <c r="L30" i="8"/>
  <c r="L39" i="8"/>
  <c r="M11" i="8"/>
  <c r="M10" i="8"/>
  <c r="M23" i="8"/>
  <c r="M27" i="8"/>
  <c r="M30" i="8"/>
  <c r="M39" i="8"/>
  <c r="N11" i="8"/>
  <c r="N10" i="8" s="1"/>
  <c r="N23" i="8" s="1"/>
  <c r="N27" i="8"/>
  <c r="N30" i="8"/>
  <c r="N39" i="8"/>
  <c r="O11" i="8"/>
  <c r="O10" i="8" s="1"/>
  <c r="O23" i="8"/>
  <c r="O27" i="8"/>
  <c r="O26" i="8" s="1"/>
  <c r="O48" i="8" s="1"/>
  <c r="O30" i="8"/>
  <c r="O39" i="8"/>
  <c r="P11" i="8"/>
  <c r="P10" i="8"/>
  <c r="P23" i="8" s="1"/>
  <c r="P27" i="8"/>
  <c r="P30" i="8"/>
  <c r="P39" i="8"/>
  <c r="Q11" i="8"/>
  <c r="Q10" i="8"/>
  <c r="Q23" i="8"/>
  <c r="Q27" i="8"/>
  <c r="Q26" i="8" s="1"/>
  <c r="Q48" i="8" s="1"/>
  <c r="Q30" i="8"/>
  <c r="Q39" i="8"/>
  <c r="R11" i="8"/>
  <c r="R10" i="8" s="1"/>
  <c r="R23" i="8" s="1"/>
  <c r="R27" i="8"/>
  <c r="R30" i="8"/>
  <c r="R39" i="8"/>
  <c r="S11" i="8"/>
  <c r="S10" i="8" s="1"/>
  <c r="S23" i="8"/>
  <c r="S27" i="8"/>
  <c r="S26" i="8" s="1"/>
  <c r="S48" i="8" s="1"/>
  <c r="S30" i="8"/>
  <c r="S39" i="8"/>
  <c r="T11" i="8"/>
  <c r="T10" i="8"/>
  <c r="T23" i="8"/>
  <c r="T27" i="8"/>
  <c r="T30" i="8"/>
  <c r="T39" i="8"/>
  <c r="U11" i="8"/>
  <c r="U10" i="8"/>
  <c r="U23" i="8"/>
  <c r="U27" i="8"/>
  <c r="U26" i="8" s="1"/>
  <c r="U48" i="8" s="1"/>
  <c r="U30" i="8"/>
  <c r="U39" i="8"/>
  <c r="V11" i="8"/>
  <c r="V10" i="8" s="1"/>
  <c r="V23" i="8" s="1"/>
  <c r="V27" i="8"/>
  <c r="V26" i="8" s="1"/>
  <c r="V30" i="8"/>
  <c r="V39" i="8"/>
  <c r="W11" i="8"/>
  <c r="W10" i="8" s="1"/>
  <c r="W23" i="8" s="1"/>
  <c r="W27" i="8"/>
  <c r="W26" i="8" s="1"/>
  <c r="W48" i="8" s="1"/>
  <c r="W30" i="8"/>
  <c r="W39" i="8"/>
  <c r="X11" i="8"/>
  <c r="X10" i="8"/>
  <c r="X23" i="8" s="1"/>
  <c r="X27" i="8"/>
  <c r="X26" i="8" s="1"/>
  <c r="X48" i="8" s="1"/>
  <c r="X30" i="8"/>
  <c r="X39" i="8"/>
  <c r="Y11" i="8"/>
  <c r="Y10" i="8" s="1"/>
  <c r="Y23" i="8" s="1"/>
  <c r="Y27" i="8"/>
  <c r="Y26" i="8" s="1"/>
  <c r="Y30" i="8"/>
  <c r="Y39" i="8"/>
  <c r="Z11" i="8"/>
  <c r="Z10" i="8"/>
  <c r="Z23" i="8" s="1"/>
  <c r="Z27" i="8"/>
  <c r="Z26" i="8" s="1"/>
  <c r="Z30" i="8"/>
  <c r="Z39" i="8"/>
  <c r="B11" i="8"/>
  <c r="B10" i="8"/>
  <c r="B27" i="8"/>
  <c r="B30" i="8"/>
  <c r="B39" i="8"/>
  <c r="C11" i="9"/>
  <c r="C10" i="9" s="1"/>
  <c r="C23" i="9" s="1"/>
  <c r="C27" i="9"/>
  <c r="C30" i="9"/>
  <c r="C39" i="9"/>
  <c r="D27" i="9"/>
  <c r="D30" i="9"/>
  <c r="D26" i="9"/>
  <c r="D48" i="9" s="1"/>
  <c r="D39" i="9"/>
  <c r="E11" i="9"/>
  <c r="E10" i="9"/>
  <c r="E23" i="9" s="1"/>
  <c r="E27" i="9"/>
  <c r="E30" i="9"/>
  <c r="E39" i="9"/>
  <c r="F11" i="9"/>
  <c r="F10" i="9"/>
  <c r="F23" i="9" s="1"/>
  <c r="F27" i="9"/>
  <c r="F30" i="9"/>
  <c r="F39" i="9"/>
  <c r="G11" i="9"/>
  <c r="G10" i="9" s="1"/>
  <c r="G23" i="9" s="1"/>
  <c r="G27" i="9"/>
  <c r="G30" i="9"/>
  <c r="G39" i="9"/>
  <c r="H11" i="9"/>
  <c r="H10" i="9" s="1"/>
  <c r="H23" i="9" s="1"/>
  <c r="H27" i="9"/>
  <c r="H26" i="9" s="1"/>
  <c r="H48" i="9" s="1"/>
  <c r="H30" i="9"/>
  <c r="H39" i="9"/>
  <c r="I11" i="9"/>
  <c r="I10" i="9" s="1"/>
  <c r="I23" i="9"/>
  <c r="I27" i="9"/>
  <c r="I26" i="9" s="1"/>
  <c r="I30" i="9"/>
  <c r="I48" i="9"/>
  <c r="I50" i="9" s="1"/>
  <c r="I39" i="9"/>
  <c r="J11" i="9"/>
  <c r="J10" i="9" s="1"/>
  <c r="J23" i="9"/>
  <c r="J27" i="9"/>
  <c r="J30" i="9"/>
  <c r="J39" i="9"/>
  <c r="K11" i="9"/>
  <c r="K10" i="9" s="1"/>
  <c r="K23" i="9" s="1"/>
  <c r="K50" i="9" s="1"/>
  <c r="K27" i="9"/>
  <c r="K30" i="9"/>
  <c r="K26" i="9"/>
  <c r="K48" i="9" s="1"/>
  <c r="K39" i="9"/>
  <c r="L11" i="9"/>
  <c r="L10" i="9"/>
  <c r="L23" i="9" s="1"/>
  <c r="L27" i="9"/>
  <c r="L30" i="9"/>
  <c r="L26" i="9"/>
  <c r="L48" i="9" s="1"/>
  <c r="L39" i="9"/>
  <c r="M11" i="9"/>
  <c r="M10" i="9"/>
  <c r="M23" i="9"/>
  <c r="M50" i="9" s="1"/>
  <c r="M27" i="9"/>
  <c r="M30" i="9"/>
  <c r="M26" i="9"/>
  <c r="M48" i="9" s="1"/>
  <c r="M39" i="9"/>
  <c r="N11" i="9"/>
  <c r="N10" i="9"/>
  <c r="N23" i="9" s="1"/>
  <c r="N27" i="9"/>
  <c r="N26" i="9" s="1"/>
  <c r="N48" i="9" s="1"/>
  <c r="N30" i="9"/>
  <c r="N39" i="9"/>
  <c r="O11" i="9"/>
  <c r="O10" i="9"/>
  <c r="O23" i="9"/>
  <c r="O50" i="9" s="1"/>
  <c r="O27" i="9"/>
  <c r="O26" i="9" s="1"/>
  <c r="O48" i="9" s="1"/>
  <c r="O30" i="9"/>
  <c r="O39" i="9"/>
  <c r="P11" i="9"/>
  <c r="P10" i="9"/>
  <c r="P23" i="9"/>
  <c r="P27" i="9"/>
  <c r="P30" i="9"/>
  <c r="P26" i="9"/>
  <c r="P48" i="9" s="1"/>
  <c r="P39" i="9"/>
  <c r="Q11" i="9"/>
  <c r="Q10" i="9"/>
  <c r="Q23" i="9"/>
  <c r="Q27" i="9"/>
  <c r="Q26" i="9" s="1"/>
  <c r="Q48" i="9" s="1"/>
  <c r="Q50" i="9" s="1"/>
  <c r="Q30" i="9"/>
  <c r="Q39" i="9"/>
  <c r="R11" i="9"/>
  <c r="R10" i="9"/>
  <c r="R23" i="9"/>
  <c r="R27" i="9"/>
  <c r="R30" i="9"/>
  <c r="R26" i="9"/>
  <c r="R48" i="9" s="1"/>
  <c r="R50" i="9" s="1"/>
  <c r="R39" i="9"/>
  <c r="S11" i="9"/>
  <c r="S10" i="9"/>
  <c r="S23" i="9" s="1"/>
  <c r="S27" i="9"/>
  <c r="S30" i="9"/>
  <c r="S39" i="9"/>
  <c r="T11" i="9"/>
  <c r="T10" i="9"/>
  <c r="T23" i="9" s="1"/>
  <c r="T27" i="9"/>
  <c r="T30" i="9"/>
  <c r="T39" i="9"/>
  <c r="U11" i="9"/>
  <c r="U10" i="9"/>
  <c r="U23" i="9" s="1"/>
  <c r="U27" i="9"/>
  <c r="U26" i="9" s="1"/>
  <c r="U48" i="9" s="1"/>
  <c r="U30" i="9"/>
  <c r="U39" i="9"/>
  <c r="V11" i="9"/>
  <c r="V10" i="9"/>
  <c r="V23" i="9"/>
  <c r="V27" i="9"/>
  <c r="V26" i="9" s="1"/>
  <c r="V30" i="9"/>
  <c r="V39" i="9"/>
  <c r="W11" i="9"/>
  <c r="W10" i="9" s="1"/>
  <c r="W23" i="9" s="1"/>
  <c r="W27" i="9"/>
  <c r="W26" i="9" s="1"/>
  <c r="W30" i="9"/>
  <c r="W39" i="9"/>
  <c r="X11" i="9"/>
  <c r="X10" i="9" s="1"/>
  <c r="X23" i="9" s="1"/>
  <c r="X50" i="9" s="1"/>
  <c r="X27" i="9"/>
  <c r="X26" i="9" s="1"/>
  <c r="X48" i="9" s="1"/>
  <c r="X30" i="9"/>
  <c r="X39" i="9"/>
  <c r="Y11" i="9"/>
  <c r="Y10" i="9"/>
  <c r="Y23" i="9" s="1"/>
  <c r="Y27" i="9"/>
  <c r="Y26" i="9" s="1"/>
  <c r="Y48" i="9" s="1"/>
  <c r="Y30" i="9"/>
  <c r="Y39" i="9"/>
  <c r="Z11" i="9"/>
  <c r="Z10" i="9" s="1"/>
  <c r="Z23" i="9" s="1"/>
  <c r="Z27" i="9"/>
  <c r="Z26" i="9" s="1"/>
  <c r="Z30" i="9"/>
  <c r="Z39" i="9"/>
  <c r="B11" i="9"/>
  <c r="B10" i="9" s="1"/>
  <c r="B27" i="9"/>
  <c r="B30" i="9"/>
  <c r="AA30" i="9" s="1"/>
  <c r="B39" i="9"/>
  <c r="B11" i="10"/>
  <c r="B10" i="10"/>
  <c r="B27" i="10"/>
  <c r="C27" i="10"/>
  <c r="C26" i="10" s="1"/>
  <c r="C48" i="10" s="1"/>
  <c r="D27" i="10"/>
  <c r="D26" i="10" s="1"/>
  <c r="E27" i="10"/>
  <c r="F27" i="10"/>
  <c r="G27" i="10"/>
  <c r="G26" i="10"/>
  <c r="G48" i="10"/>
  <c r="H27" i="10"/>
  <c r="H26" i="10" s="1"/>
  <c r="H48" i="10" s="1"/>
  <c r="I27" i="10"/>
  <c r="J27" i="10"/>
  <c r="J26" i="10" s="1"/>
  <c r="K27" i="10"/>
  <c r="L27" i="10"/>
  <c r="L26" i="10" s="1"/>
  <c r="L48" i="10" s="1"/>
  <c r="M27" i="10"/>
  <c r="M26" i="10" s="1"/>
  <c r="M48" i="10" s="1"/>
  <c r="M50" i="10" s="1"/>
  <c r="N27" i="10"/>
  <c r="N26" i="10" s="1"/>
  <c r="N48" i="10"/>
  <c r="O27" i="10"/>
  <c r="P27" i="10"/>
  <c r="Q27" i="10"/>
  <c r="Q26" i="10" s="1"/>
  <c r="Q48" i="10" s="1"/>
  <c r="R27" i="10"/>
  <c r="S27" i="10"/>
  <c r="T27" i="10"/>
  <c r="T26" i="10" s="1"/>
  <c r="T48" i="10" s="1"/>
  <c r="U27" i="10"/>
  <c r="V27" i="10"/>
  <c r="V26" i="10"/>
  <c r="V48" i="10" s="1"/>
  <c r="W27" i="10"/>
  <c r="W26" i="10"/>
  <c r="W48" i="10" s="1"/>
  <c r="X27" i="10"/>
  <c r="Y27" i="10"/>
  <c r="Z27" i="10"/>
  <c r="Z26" i="10" s="1"/>
  <c r="Z48" i="10" s="1"/>
  <c r="AA27" i="10"/>
  <c r="AA26" i="10" s="1"/>
  <c r="AA48" i="10" s="1"/>
  <c r="AB27" i="10"/>
  <c r="AB26" i="10" s="1"/>
  <c r="AB48" i="10" s="1"/>
  <c r="B30" i="10"/>
  <c r="B39" i="10"/>
  <c r="C11" i="10"/>
  <c r="C10" i="10"/>
  <c r="C23" i="10" s="1"/>
  <c r="C30" i="10"/>
  <c r="C39" i="10"/>
  <c r="D39" i="10"/>
  <c r="AC39" i="10" s="1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D11" i="10"/>
  <c r="D10" i="10" s="1"/>
  <c r="D23" i="10" s="1"/>
  <c r="D30" i="10"/>
  <c r="E11" i="10"/>
  <c r="E10" i="10"/>
  <c r="E23" i="10"/>
  <c r="E30" i="10"/>
  <c r="E26" i="10" s="1"/>
  <c r="F11" i="10"/>
  <c r="F10" i="10"/>
  <c r="F23" i="10" s="1"/>
  <c r="F30" i="10"/>
  <c r="F26" i="10"/>
  <c r="F48" i="10"/>
  <c r="F50" i="10" s="1"/>
  <c r="G11" i="10"/>
  <c r="G10" i="10"/>
  <c r="G23" i="10" s="1"/>
  <c r="G30" i="10"/>
  <c r="H11" i="10"/>
  <c r="H10" i="10"/>
  <c r="H23" i="10" s="1"/>
  <c r="H30" i="10"/>
  <c r="I11" i="10"/>
  <c r="I10" i="10"/>
  <c r="I23" i="10" s="1"/>
  <c r="I30" i="10"/>
  <c r="I26" i="10"/>
  <c r="I48" i="10" s="1"/>
  <c r="J11" i="10"/>
  <c r="J10" i="10"/>
  <c r="J23" i="10" s="1"/>
  <c r="J30" i="10"/>
  <c r="J48" i="10"/>
  <c r="K11" i="10"/>
  <c r="K10" i="10" s="1"/>
  <c r="K23" i="10" s="1"/>
  <c r="K50" i="10"/>
  <c r="K30" i="10"/>
  <c r="K26" i="10"/>
  <c r="K48" i="10" s="1"/>
  <c r="L11" i="10"/>
  <c r="L10" i="10"/>
  <c r="L23" i="10"/>
  <c r="L50" i="10" s="1"/>
  <c r="L30" i="10"/>
  <c r="M11" i="10"/>
  <c r="M10" i="10" s="1"/>
  <c r="M23" i="10" s="1"/>
  <c r="M30" i="10"/>
  <c r="N11" i="10"/>
  <c r="N10" i="10" s="1"/>
  <c r="N23" i="10"/>
  <c r="N30" i="10"/>
  <c r="O11" i="10"/>
  <c r="O10" i="10"/>
  <c r="O23" i="10"/>
  <c r="O50" i="10" s="1"/>
  <c r="O30" i="10"/>
  <c r="O26" i="10" s="1"/>
  <c r="O48" i="10" s="1"/>
  <c r="P11" i="10"/>
  <c r="P10" i="10" s="1"/>
  <c r="P23" i="10" s="1"/>
  <c r="P30" i="10"/>
  <c r="P26" i="10"/>
  <c r="P48" i="10" s="1"/>
  <c r="P50" i="10" s="1"/>
  <c r="Q11" i="10"/>
  <c r="Q10" i="10" s="1"/>
  <c r="Q23" i="10"/>
  <c r="Q30" i="10"/>
  <c r="R11" i="10"/>
  <c r="R10" i="10"/>
  <c r="R23" i="10"/>
  <c r="R30" i="10"/>
  <c r="R26" i="10"/>
  <c r="R48" i="10" s="1"/>
  <c r="S11" i="10"/>
  <c r="S10" i="10" s="1"/>
  <c r="S23" i="10"/>
  <c r="S30" i="10"/>
  <c r="S26" i="10" s="1"/>
  <c r="S48" i="10" s="1"/>
  <c r="T11" i="10"/>
  <c r="T10" i="10" s="1"/>
  <c r="T23" i="10" s="1"/>
  <c r="T30" i="10"/>
  <c r="U11" i="10"/>
  <c r="AC11" i="10" s="1"/>
  <c r="U10" i="10"/>
  <c r="U23" i="10" s="1"/>
  <c r="U30" i="10"/>
  <c r="U26" i="10"/>
  <c r="V11" i="10"/>
  <c r="V10" i="10" s="1"/>
  <c r="V23" i="10"/>
  <c r="V30" i="10"/>
  <c r="W11" i="10"/>
  <c r="W10" i="10" s="1"/>
  <c r="W23" i="10"/>
  <c r="W50" i="10" s="1"/>
  <c r="W30" i="10"/>
  <c r="X11" i="10"/>
  <c r="X10" i="10" s="1"/>
  <c r="X23" i="10" s="1"/>
  <c r="X50" i="10" s="1"/>
  <c r="X30" i="10"/>
  <c r="X26" i="10"/>
  <c r="X48" i="10" s="1"/>
  <c r="Y11" i="10"/>
  <c r="Y10" i="10" s="1"/>
  <c r="Y23" i="10" s="1"/>
  <c r="Y30" i="10"/>
  <c r="Y26" i="10"/>
  <c r="Y48" i="10" s="1"/>
  <c r="Y50" i="10" s="1"/>
  <c r="Z11" i="10"/>
  <c r="Z10" i="10" s="1"/>
  <c r="Z23" i="10" s="1"/>
  <c r="Z50" i="10" s="1"/>
  <c r="Z30" i="10"/>
  <c r="AA11" i="10"/>
  <c r="AA10" i="10"/>
  <c r="AA23" i="10"/>
  <c r="AA50" i="10" s="1"/>
  <c r="AA30" i="10"/>
  <c r="AB11" i="10"/>
  <c r="AB10" i="10"/>
  <c r="AB23" i="10" s="1"/>
  <c r="AB50" i="10" s="1"/>
  <c r="AB30" i="10"/>
  <c r="AC28" i="10"/>
  <c r="AC29" i="10"/>
  <c r="AC31" i="10"/>
  <c r="AC32" i="10"/>
  <c r="AC33" i="10"/>
  <c r="AC34" i="10"/>
  <c r="AC35" i="10"/>
  <c r="AC36" i="10"/>
  <c r="AC37" i="10"/>
  <c r="AC38" i="10"/>
  <c r="AC40" i="10"/>
  <c r="AC41" i="10"/>
  <c r="AC42" i="10"/>
  <c r="AC43" i="10"/>
  <c r="AC44" i="10"/>
  <c r="AC45" i="10"/>
  <c r="AC46" i="10"/>
  <c r="AC12" i="10"/>
  <c r="AC13" i="10"/>
  <c r="AC14" i="10"/>
  <c r="AC15" i="10"/>
  <c r="AC16" i="10"/>
  <c r="AC17" i="10"/>
  <c r="AC18" i="10"/>
  <c r="AC19" i="10"/>
  <c r="AC20" i="10"/>
  <c r="AC21" i="10"/>
  <c r="C42" i="12"/>
  <c r="C56" i="12"/>
  <c r="C68" i="12"/>
  <c r="C69" i="12" s="1"/>
  <c r="D42" i="12"/>
  <c r="D56" i="12"/>
  <c r="D68" i="12"/>
  <c r="E42" i="12"/>
  <c r="E56" i="12"/>
  <c r="E68" i="12"/>
  <c r="E69" i="12"/>
  <c r="F42" i="12"/>
  <c r="F56" i="12"/>
  <c r="F68" i="12"/>
  <c r="G42" i="12"/>
  <c r="G56" i="12"/>
  <c r="G68" i="12"/>
  <c r="G69" i="12" s="1"/>
  <c r="H42" i="12"/>
  <c r="H69" i="12" s="1"/>
  <c r="H56" i="12"/>
  <c r="H68" i="12"/>
  <c r="I42" i="12"/>
  <c r="I56" i="12"/>
  <c r="I68" i="12"/>
  <c r="I69" i="12" s="1"/>
  <c r="J42" i="12"/>
  <c r="J56" i="12"/>
  <c r="J68" i="12"/>
  <c r="K42" i="12"/>
  <c r="K56" i="12"/>
  <c r="K68" i="12"/>
  <c r="K69" i="12"/>
  <c r="L42" i="12"/>
  <c r="L56" i="12"/>
  <c r="L68" i="12"/>
  <c r="M42" i="12"/>
  <c r="M56" i="12"/>
  <c r="M68" i="12"/>
  <c r="M69" i="12"/>
  <c r="N42" i="12"/>
  <c r="N69" i="12" s="1"/>
  <c r="N56" i="12"/>
  <c r="N68" i="12"/>
  <c r="O42" i="12"/>
  <c r="O56" i="12"/>
  <c r="O68" i="12"/>
  <c r="O69" i="12"/>
  <c r="P42" i="12"/>
  <c r="P56" i="12"/>
  <c r="P68" i="12"/>
  <c r="B42" i="12"/>
  <c r="B56" i="12"/>
  <c r="B68" i="12"/>
  <c r="B69" i="12" s="1"/>
  <c r="X42" i="13"/>
  <c r="X56" i="13"/>
  <c r="X68" i="13"/>
  <c r="Y68" i="13" s="1"/>
  <c r="Z56" i="13"/>
  <c r="Z68" i="13"/>
  <c r="Z42" i="13"/>
  <c r="V56" i="13"/>
  <c r="V69" i="13" s="1"/>
  <c r="V42" i="13"/>
  <c r="V68" i="13"/>
  <c r="T42" i="13"/>
  <c r="T56" i="13"/>
  <c r="U56" i="13"/>
  <c r="T68" i="13"/>
  <c r="R42" i="13"/>
  <c r="R56" i="13"/>
  <c r="R68" i="13"/>
  <c r="P42" i="13"/>
  <c r="P56" i="13"/>
  <c r="P68" i="13"/>
  <c r="N42" i="13"/>
  <c r="N56" i="13"/>
  <c r="N68" i="13"/>
  <c r="L42" i="13"/>
  <c r="L56" i="13"/>
  <c r="L68" i="13"/>
  <c r="J42" i="13"/>
  <c r="K42" i="13" s="1"/>
  <c r="J56" i="13"/>
  <c r="J68" i="13"/>
  <c r="K68" i="13" s="1"/>
  <c r="H42" i="13"/>
  <c r="H69" i="13" s="1"/>
  <c r="H56" i="13"/>
  <c r="H68" i="13"/>
  <c r="F42" i="13"/>
  <c r="F56" i="13"/>
  <c r="F68" i="13"/>
  <c r="D42" i="13"/>
  <c r="D69" i="13" s="1"/>
  <c r="E69" i="13" s="1"/>
  <c r="D56" i="13"/>
  <c r="D68" i="13"/>
  <c r="B42" i="13"/>
  <c r="B56" i="13"/>
  <c r="B68" i="13"/>
  <c r="C56" i="13"/>
  <c r="E56" i="13"/>
  <c r="G56" i="13"/>
  <c r="I56" i="13"/>
  <c r="M56" i="13"/>
  <c r="O56" i="13"/>
  <c r="Q56" i="13"/>
  <c r="S56" i="13"/>
  <c r="Y55" i="13"/>
  <c r="W55" i="13"/>
  <c r="K55" i="13"/>
  <c r="W41" i="13"/>
  <c r="Q41" i="13"/>
  <c r="G42" i="14"/>
  <c r="G56" i="14"/>
  <c r="H56" i="14" s="1"/>
  <c r="G68" i="14"/>
  <c r="G72" i="14"/>
  <c r="I56" i="14"/>
  <c r="D56" i="14" s="1"/>
  <c r="F56" i="14" s="1"/>
  <c r="I68" i="14"/>
  <c r="H68" i="14" s="1"/>
  <c r="I73" i="14"/>
  <c r="I42" i="14"/>
  <c r="I72" i="14"/>
  <c r="F72" i="14" s="1"/>
  <c r="E42" i="14"/>
  <c r="E56" i="14"/>
  <c r="E68" i="14"/>
  <c r="E72" i="14"/>
  <c r="C42" i="14"/>
  <c r="C73" i="14"/>
  <c r="C56" i="14"/>
  <c r="C68" i="14"/>
  <c r="C72" i="14"/>
  <c r="C42" i="16"/>
  <c r="C56" i="16"/>
  <c r="C68" i="16"/>
  <c r="C72" i="16"/>
  <c r="C73" i="16" s="1"/>
  <c r="D42" i="16"/>
  <c r="D56" i="16"/>
  <c r="D73" i="16" s="1"/>
  <c r="D68" i="16"/>
  <c r="D72" i="16"/>
  <c r="E42" i="16"/>
  <c r="E56" i="16"/>
  <c r="E73" i="16"/>
  <c r="E68" i="16"/>
  <c r="E72" i="16"/>
  <c r="F42" i="16"/>
  <c r="F56" i="16"/>
  <c r="F68" i="16"/>
  <c r="F72" i="16"/>
  <c r="G42" i="16"/>
  <c r="G56" i="16"/>
  <c r="G68" i="16"/>
  <c r="G72" i="16"/>
  <c r="G73" i="16" s="1"/>
  <c r="H42" i="16"/>
  <c r="H56" i="16"/>
  <c r="H68" i="16"/>
  <c r="H72" i="16"/>
  <c r="I42" i="16"/>
  <c r="I73" i="16" s="1"/>
  <c r="I56" i="16"/>
  <c r="I68" i="16"/>
  <c r="I72" i="16"/>
  <c r="J42" i="16"/>
  <c r="J56" i="16"/>
  <c r="J68" i="16"/>
  <c r="J72" i="16"/>
  <c r="K42" i="16"/>
  <c r="K73" i="16" s="1"/>
  <c r="K56" i="16"/>
  <c r="K68" i="16"/>
  <c r="K72" i="16"/>
  <c r="L42" i="16"/>
  <c r="L56" i="16"/>
  <c r="L68" i="16"/>
  <c r="L72" i="16"/>
  <c r="M42" i="16"/>
  <c r="M73" i="16" s="1"/>
  <c r="M56" i="16"/>
  <c r="M68" i="16"/>
  <c r="M72" i="16"/>
  <c r="N42" i="16"/>
  <c r="N56" i="16"/>
  <c r="N68" i="16"/>
  <c r="N72" i="16"/>
  <c r="O42" i="16"/>
  <c r="O56" i="16"/>
  <c r="O68" i="16"/>
  <c r="O72" i="16"/>
  <c r="O73" i="16" s="1"/>
  <c r="P42" i="16"/>
  <c r="R42" i="16"/>
  <c r="P56" i="16"/>
  <c r="P68" i="16"/>
  <c r="P72" i="16"/>
  <c r="P73" i="16"/>
  <c r="Q42" i="16"/>
  <c r="Q56" i="16"/>
  <c r="Q68" i="16"/>
  <c r="R68" i="16" s="1"/>
  <c r="Q72" i="16"/>
  <c r="B42" i="16"/>
  <c r="B56" i="16"/>
  <c r="B73" i="16" s="1"/>
  <c r="B68" i="16"/>
  <c r="B72" i="16"/>
  <c r="C42" i="17"/>
  <c r="C73" i="17" s="1"/>
  <c r="C56" i="17"/>
  <c r="C68" i="17"/>
  <c r="C72" i="17"/>
  <c r="D42" i="17"/>
  <c r="D56" i="17"/>
  <c r="D73" i="17" s="1"/>
  <c r="D68" i="17"/>
  <c r="D72" i="17"/>
  <c r="E42" i="17"/>
  <c r="E56" i="17"/>
  <c r="E68" i="17"/>
  <c r="E72" i="17"/>
  <c r="F42" i="17"/>
  <c r="F56" i="17"/>
  <c r="F73" i="17" s="1"/>
  <c r="F68" i="17"/>
  <c r="F72" i="17"/>
  <c r="G42" i="17"/>
  <c r="G56" i="17"/>
  <c r="G68" i="17"/>
  <c r="G72" i="17"/>
  <c r="G73" i="17" s="1"/>
  <c r="H42" i="17"/>
  <c r="H56" i="17"/>
  <c r="H68" i="17"/>
  <c r="H72" i="17"/>
  <c r="H73" i="17"/>
  <c r="I42" i="17"/>
  <c r="I56" i="17"/>
  <c r="I73" i="17"/>
  <c r="I68" i="17"/>
  <c r="I72" i="17"/>
  <c r="J42" i="17"/>
  <c r="J73" i="17" s="1"/>
  <c r="J56" i="17"/>
  <c r="J68" i="17"/>
  <c r="J72" i="17"/>
  <c r="K42" i="17"/>
  <c r="K73" i="17" s="1"/>
  <c r="K56" i="17"/>
  <c r="K68" i="17"/>
  <c r="K72" i="17"/>
  <c r="L42" i="17"/>
  <c r="L73" i="17" s="1"/>
  <c r="L56" i="17"/>
  <c r="L68" i="17"/>
  <c r="L72" i="17"/>
  <c r="M42" i="17"/>
  <c r="M56" i="17"/>
  <c r="M68" i="17"/>
  <c r="M73" i="17" s="1"/>
  <c r="M72" i="17"/>
  <c r="N42" i="17"/>
  <c r="N56" i="17"/>
  <c r="N73" i="17" s="1"/>
  <c r="N68" i="17"/>
  <c r="N72" i="17"/>
  <c r="O42" i="17"/>
  <c r="O56" i="17"/>
  <c r="O73" i="17"/>
  <c r="O68" i="17"/>
  <c r="O72" i="17"/>
  <c r="P42" i="17"/>
  <c r="P56" i="17"/>
  <c r="P68" i="17"/>
  <c r="P72" i="17"/>
  <c r="P73" i="17"/>
  <c r="Q42" i="17"/>
  <c r="Q73" i="17" s="1"/>
  <c r="Q56" i="17"/>
  <c r="Q68" i="17"/>
  <c r="Q72" i="17"/>
  <c r="R42" i="17"/>
  <c r="R56" i="17"/>
  <c r="R68" i="17"/>
  <c r="R72" i="17"/>
  <c r="S42" i="17"/>
  <c r="S73" i="17" s="1"/>
  <c r="S56" i="17"/>
  <c r="S68" i="17"/>
  <c r="S72" i="17"/>
  <c r="T42" i="17"/>
  <c r="T56" i="17"/>
  <c r="T68" i="17"/>
  <c r="T72" i="17"/>
  <c r="U42" i="17"/>
  <c r="U56" i="17"/>
  <c r="U68" i="17"/>
  <c r="U73" i="17" s="1"/>
  <c r="U72" i="17"/>
  <c r="V42" i="17"/>
  <c r="V56" i="17"/>
  <c r="V73" i="17" s="1"/>
  <c r="V68" i="17"/>
  <c r="V72" i="17"/>
  <c r="W42" i="17"/>
  <c r="W56" i="17"/>
  <c r="W73" i="17" s="1"/>
  <c r="W68" i="17"/>
  <c r="W72" i="17"/>
  <c r="X42" i="17"/>
  <c r="X56" i="17"/>
  <c r="X68" i="17"/>
  <c r="X72" i="17"/>
  <c r="X73" i="17"/>
  <c r="B42" i="17"/>
  <c r="B56" i="17"/>
  <c r="B73" i="17"/>
  <c r="B68" i="17"/>
  <c r="B72" i="17"/>
  <c r="AA42" i="18"/>
  <c r="AA73" i="18" s="1"/>
  <c r="AA56" i="18"/>
  <c r="AA68" i="18"/>
  <c r="AA72" i="18"/>
  <c r="C42" i="18"/>
  <c r="C73" i="18" s="1"/>
  <c r="C56" i="18"/>
  <c r="C68" i="18"/>
  <c r="C72" i="18"/>
  <c r="D42" i="18"/>
  <c r="D73" i="18" s="1"/>
  <c r="D56" i="18"/>
  <c r="D68" i="18"/>
  <c r="D72" i="18"/>
  <c r="E42" i="18"/>
  <c r="E56" i="18"/>
  <c r="E68" i="18"/>
  <c r="E72" i="18"/>
  <c r="F42" i="18"/>
  <c r="F56" i="18"/>
  <c r="F73" i="18" s="1"/>
  <c r="F68" i="18"/>
  <c r="F72" i="18"/>
  <c r="G42" i="18"/>
  <c r="G56" i="18"/>
  <c r="G68" i="18"/>
  <c r="G72" i="18"/>
  <c r="G73" i="18" s="1"/>
  <c r="H42" i="18"/>
  <c r="H56" i="18"/>
  <c r="H68" i="18"/>
  <c r="H72" i="18"/>
  <c r="H73" i="18"/>
  <c r="I42" i="18"/>
  <c r="I56" i="18"/>
  <c r="I73" i="18"/>
  <c r="I68" i="18"/>
  <c r="I72" i="18"/>
  <c r="J42" i="18"/>
  <c r="J56" i="18"/>
  <c r="J68" i="18"/>
  <c r="J72" i="18"/>
  <c r="K42" i="18"/>
  <c r="K73" i="18" s="1"/>
  <c r="K56" i="18"/>
  <c r="K68" i="18"/>
  <c r="K72" i="18"/>
  <c r="L42" i="18"/>
  <c r="L56" i="18"/>
  <c r="L68" i="18"/>
  <c r="L72" i="18"/>
  <c r="M42" i="18"/>
  <c r="M56" i="18"/>
  <c r="M68" i="18"/>
  <c r="M72" i="18"/>
  <c r="N42" i="18"/>
  <c r="N56" i="18"/>
  <c r="N73" i="18" s="1"/>
  <c r="N68" i="18"/>
  <c r="N72" i="18"/>
  <c r="O42" i="18"/>
  <c r="O56" i="18"/>
  <c r="O73" i="18" s="1"/>
  <c r="O68" i="18"/>
  <c r="O72" i="18"/>
  <c r="P42" i="18"/>
  <c r="P56" i="18"/>
  <c r="P68" i="18"/>
  <c r="P72" i="18"/>
  <c r="P73" i="18"/>
  <c r="Q42" i="18"/>
  <c r="Q56" i="18"/>
  <c r="Q73" i="18"/>
  <c r="Q68" i="18"/>
  <c r="Q72" i="18"/>
  <c r="R42" i="18"/>
  <c r="R56" i="18"/>
  <c r="R68" i="18"/>
  <c r="R72" i="18"/>
  <c r="S42" i="18"/>
  <c r="S73" i="18" s="1"/>
  <c r="S56" i="18"/>
  <c r="S68" i="18"/>
  <c r="S72" i="18"/>
  <c r="T42" i="18"/>
  <c r="T56" i="18"/>
  <c r="T68" i="18"/>
  <c r="T72" i="18"/>
  <c r="U42" i="18"/>
  <c r="U56" i="18"/>
  <c r="U68" i="18"/>
  <c r="U72" i="18"/>
  <c r="V42" i="18"/>
  <c r="V56" i="18"/>
  <c r="V73" i="18" s="1"/>
  <c r="V68" i="18"/>
  <c r="V72" i="18"/>
  <c r="W42" i="18"/>
  <c r="W56" i="18"/>
  <c r="W73" i="18" s="1"/>
  <c r="W68" i="18"/>
  <c r="W72" i="18"/>
  <c r="X42" i="18"/>
  <c r="X56" i="18"/>
  <c r="X68" i="18"/>
  <c r="X72" i="18"/>
  <c r="X73" i="18"/>
  <c r="Y42" i="18"/>
  <c r="Y56" i="18"/>
  <c r="Y73" i="18"/>
  <c r="Y68" i="18"/>
  <c r="Y72" i="18"/>
  <c r="Z42" i="18"/>
  <c r="Z56" i="18"/>
  <c r="Z68" i="18"/>
  <c r="Z72" i="18"/>
  <c r="B42" i="18"/>
  <c r="B73" i="18" s="1"/>
  <c r="B56" i="18"/>
  <c r="B68" i="18"/>
  <c r="B72" i="18"/>
  <c r="C42" i="19"/>
  <c r="C73" i="19"/>
  <c r="C56" i="19"/>
  <c r="K56" i="19"/>
  <c r="C72" i="19"/>
  <c r="D42" i="19"/>
  <c r="D72" i="19"/>
  <c r="E42" i="19"/>
  <c r="E73" i="19" s="1"/>
  <c r="E72" i="19"/>
  <c r="F42" i="19"/>
  <c r="F73" i="19" s="1"/>
  <c r="F72" i="19"/>
  <c r="G42" i="19"/>
  <c r="G72" i="19"/>
  <c r="G73" i="19"/>
  <c r="H42" i="19"/>
  <c r="H73" i="19" s="1"/>
  <c r="H72" i="19"/>
  <c r="I42" i="19"/>
  <c r="I72" i="19"/>
  <c r="I73" i="19"/>
  <c r="J42" i="19"/>
  <c r="J72" i="19"/>
  <c r="J73" i="19"/>
  <c r="B42" i="19"/>
  <c r="B72" i="19"/>
  <c r="C42" i="20"/>
  <c r="C72" i="20"/>
  <c r="C73" i="20"/>
  <c r="D42" i="20"/>
  <c r="D72" i="20"/>
  <c r="E72" i="20" s="1"/>
  <c r="F42" i="20"/>
  <c r="F73" i="20" s="1"/>
  <c r="F56" i="20"/>
  <c r="I56" i="20" s="1"/>
  <c r="F68" i="20"/>
  <c r="I68" i="20"/>
  <c r="F72" i="20"/>
  <c r="G42" i="20"/>
  <c r="G72" i="20"/>
  <c r="I72" i="20" s="1"/>
  <c r="H42" i="20"/>
  <c r="H72" i="20"/>
  <c r="H73" i="20"/>
  <c r="J42" i="20"/>
  <c r="J73" i="20" s="1"/>
  <c r="J72" i="20"/>
  <c r="M72" i="20" s="1"/>
  <c r="K42" i="20"/>
  <c r="K56" i="20"/>
  <c r="K68" i="20"/>
  <c r="K72" i="20"/>
  <c r="L42" i="20"/>
  <c r="L56" i="20"/>
  <c r="L68" i="20"/>
  <c r="M68" i="20" s="1"/>
  <c r="L72" i="20"/>
  <c r="N42" i="20"/>
  <c r="N72" i="20"/>
  <c r="N73" i="20"/>
  <c r="O42" i="20"/>
  <c r="Q42" i="20" s="1"/>
  <c r="O56" i="20"/>
  <c r="O68" i="20"/>
  <c r="Q68" i="20" s="1"/>
  <c r="R68" i="20" s="1"/>
  <c r="O72" i="20"/>
  <c r="P42" i="20"/>
  <c r="P56" i="20"/>
  <c r="P72" i="20"/>
  <c r="P73" i="20"/>
  <c r="B42" i="20"/>
  <c r="E42" i="20"/>
  <c r="B72" i="20"/>
  <c r="B73" i="20"/>
  <c r="C42" i="21"/>
  <c r="C56" i="21"/>
  <c r="C68" i="21"/>
  <c r="C72" i="21"/>
  <c r="L72" i="21" s="1"/>
  <c r="D42" i="21"/>
  <c r="D56" i="21"/>
  <c r="D68" i="21"/>
  <c r="D72" i="21"/>
  <c r="E42" i="21"/>
  <c r="E56" i="21"/>
  <c r="E68" i="21"/>
  <c r="E73" i="21" s="1"/>
  <c r="E72" i="21"/>
  <c r="F42" i="21"/>
  <c r="F73" i="21" s="1"/>
  <c r="F56" i="21"/>
  <c r="F68" i="21"/>
  <c r="F72" i="21"/>
  <c r="G42" i="21"/>
  <c r="G56" i="21"/>
  <c r="G68" i="21"/>
  <c r="G72" i="21"/>
  <c r="H42" i="21"/>
  <c r="H56" i="21"/>
  <c r="H68" i="21"/>
  <c r="H72" i="21"/>
  <c r="H73" i="21"/>
  <c r="I42" i="21"/>
  <c r="I56" i="21"/>
  <c r="I68" i="21"/>
  <c r="I72" i="21"/>
  <c r="J42" i="21"/>
  <c r="J56" i="21"/>
  <c r="J68" i="21"/>
  <c r="J72" i="21"/>
  <c r="J73" i="21"/>
  <c r="K42" i="21"/>
  <c r="K56" i="21"/>
  <c r="K68" i="21"/>
  <c r="K73" i="21" s="1"/>
  <c r="K72" i="21"/>
  <c r="M42" i="21"/>
  <c r="M56" i="21"/>
  <c r="M68" i="21"/>
  <c r="Q68" i="21" s="1"/>
  <c r="M72" i="21"/>
  <c r="N42" i="21"/>
  <c r="N56" i="21"/>
  <c r="N73" i="21"/>
  <c r="N68" i="21"/>
  <c r="N72" i="21"/>
  <c r="O42" i="21"/>
  <c r="O73" i="21" s="1"/>
  <c r="O56" i="21"/>
  <c r="O68" i="21"/>
  <c r="O72" i="21"/>
  <c r="P42" i="21"/>
  <c r="P56" i="21"/>
  <c r="Q56" i="21" s="1"/>
  <c r="P68" i="21"/>
  <c r="P72" i="21"/>
  <c r="R42" i="21"/>
  <c r="R56" i="21"/>
  <c r="R68" i="21"/>
  <c r="R72" i="21"/>
  <c r="V72" i="21" s="1"/>
  <c r="AB72" i="21" s="1"/>
  <c r="S42" i="21"/>
  <c r="S73" i="21" s="1"/>
  <c r="S56" i="21"/>
  <c r="S68" i="21"/>
  <c r="S72" i="21"/>
  <c r="T42" i="21"/>
  <c r="V42" i="21" s="1"/>
  <c r="T56" i="21"/>
  <c r="T73" i="21" s="1"/>
  <c r="T68" i="21"/>
  <c r="T72" i="21"/>
  <c r="U42" i="21"/>
  <c r="U56" i="21"/>
  <c r="U68" i="21"/>
  <c r="U72" i="21"/>
  <c r="W42" i="21"/>
  <c r="W73" i="21" s="1"/>
  <c r="W56" i="21"/>
  <c r="W68" i="21"/>
  <c r="W72" i="21"/>
  <c r="X42" i="21"/>
  <c r="X56" i="21"/>
  <c r="X68" i="21"/>
  <c r="X73" i="21" s="1"/>
  <c r="X72" i="21"/>
  <c r="Y42" i="21"/>
  <c r="Y73" i="21" s="1"/>
  <c r="Y56" i="21"/>
  <c r="Y68" i="21"/>
  <c r="Y72" i="21"/>
  <c r="Z42" i="21"/>
  <c r="Z56" i="21"/>
  <c r="Z68" i="21"/>
  <c r="Z72" i="21"/>
  <c r="B42" i="21"/>
  <c r="B56" i="21"/>
  <c r="B68" i="21"/>
  <c r="L68" i="21" s="1"/>
  <c r="B72" i="21"/>
  <c r="C42" i="22"/>
  <c r="C56" i="22"/>
  <c r="C68" i="22"/>
  <c r="C73" i="22" s="1"/>
  <c r="C72" i="22"/>
  <c r="D42" i="22"/>
  <c r="D73" i="22" s="1"/>
  <c r="D56" i="22"/>
  <c r="D68" i="22"/>
  <c r="D72" i="22"/>
  <c r="E42" i="22"/>
  <c r="E56" i="22"/>
  <c r="E73" i="22"/>
  <c r="E68" i="22"/>
  <c r="E72" i="22"/>
  <c r="F42" i="22"/>
  <c r="F73" i="22" s="1"/>
  <c r="F56" i="22"/>
  <c r="F68" i="22"/>
  <c r="F72" i="22"/>
  <c r="G42" i="22"/>
  <c r="G56" i="22"/>
  <c r="L56" i="22" s="1"/>
  <c r="G68" i="22"/>
  <c r="G72" i="22"/>
  <c r="H42" i="22"/>
  <c r="H56" i="22"/>
  <c r="H68" i="22"/>
  <c r="H72" i="22"/>
  <c r="L72" i="22" s="1"/>
  <c r="H73" i="22"/>
  <c r="I42" i="22"/>
  <c r="I73" i="22" s="1"/>
  <c r="I56" i="22"/>
  <c r="I68" i="22"/>
  <c r="I72" i="22"/>
  <c r="J42" i="22"/>
  <c r="J56" i="22"/>
  <c r="J68" i="22"/>
  <c r="J72" i="22"/>
  <c r="J73" i="22"/>
  <c r="K42" i="22"/>
  <c r="K56" i="22"/>
  <c r="K68" i="22"/>
  <c r="K73" i="22" s="1"/>
  <c r="K72" i="22"/>
  <c r="M42" i="22"/>
  <c r="M56" i="22"/>
  <c r="M68" i="22"/>
  <c r="M72" i="22"/>
  <c r="N42" i="22"/>
  <c r="N56" i="22"/>
  <c r="N73" i="22"/>
  <c r="N68" i="22"/>
  <c r="N72" i="22"/>
  <c r="O42" i="22"/>
  <c r="O73" i="22" s="1"/>
  <c r="O56" i="22"/>
  <c r="O68" i="22"/>
  <c r="O72" i="22"/>
  <c r="P42" i="22"/>
  <c r="P73" i="22" s="1"/>
  <c r="P56" i="22"/>
  <c r="P68" i="22"/>
  <c r="P72" i="22"/>
  <c r="Q42" i="22"/>
  <c r="Q56" i="22"/>
  <c r="Q68" i="22"/>
  <c r="Q72" i="22"/>
  <c r="Q73" i="22"/>
  <c r="R42" i="22"/>
  <c r="R73" i="22" s="1"/>
  <c r="R56" i="22"/>
  <c r="R68" i="22"/>
  <c r="R72" i="22"/>
  <c r="S42" i="22"/>
  <c r="S56" i="22"/>
  <c r="S73" i="22" s="1"/>
  <c r="S68" i="22"/>
  <c r="S72" i="22"/>
  <c r="T42" i="22"/>
  <c r="T56" i="22"/>
  <c r="T68" i="22"/>
  <c r="T72" i="22"/>
  <c r="U42" i="22"/>
  <c r="U73" i="22" s="1"/>
  <c r="U56" i="22"/>
  <c r="U68" i="22"/>
  <c r="U72" i="22"/>
  <c r="V42" i="22"/>
  <c r="V56" i="22"/>
  <c r="V68" i="22"/>
  <c r="V73" i="22" s="1"/>
  <c r="V72" i="22"/>
  <c r="B42" i="22"/>
  <c r="B56" i="22"/>
  <c r="B68" i="22"/>
  <c r="B72" i="22"/>
  <c r="B73" i="22"/>
  <c r="S42" i="23"/>
  <c r="S72" i="23"/>
  <c r="W72" i="23" s="1"/>
  <c r="T42" i="23"/>
  <c r="T72" i="23"/>
  <c r="T73" i="23"/>
  <c r="U42" i="23"/>
  <c r="W42" i="23" s="1"/>
  <c r="U72" i="23"/>
  <c r="U73" i="23"/>
  <c r="V42" i="23"/>
  <c r="V72" i="23"/>
  <c r="Y42" i="23"/>
  <c r="Y56" i="23"/>
  <c r="Y68" i="23"/>
  <c r="AA68" i="23" s="1"/>
  <c r="Y72" i="23"/>
  <c r="Y73" i="23" s="1"/>
  <c r="Z42" i="23"/>
  <c r="Z72" i="23"/>
  <c r="C42" i="24"/>
  <c r="C72" i="24"/>
  <c r="D42" i="24"/>
  <c r="D72" i="24"/>
  <c r="D73" i="24" s="1"/>
  <c r="E42" i="24"/>
  <c r="E72" i="24"/>
  <c r="F42" i="24"/>
  <c r="F72" i="24"/>
  <c r="F73" i="24"/>
  <c r="G42" i="24"/>
  <c r="G72" i="24"/>
  <c r="I42" i="24"/>
  <c r="I73" i="24" s="1"/>
  <c r="I72" i="24"/>
  <c r="J42" i="24"/>
  <c r="J72" i="24"/>
  <c r="J73" i="24"/>
  <c r="K42" i="24"/>
  <c r="K73" i="24" s="1"/>
  <c r="K72" i="24"/>
  <c r="L42" i="24"/>
  <c r="L72" i="24"/>
  <c r="L73" i="24"/>
  <c r="M42" i="24"/>
  <c r="M72" i="24"/>
  <c r="M73" i="24"/>
  <c r="N42" i="24"/>
  <c r="N72" i="24"/>
  <c r="O42" i="24"/>
  <c r="O72" i="24"/>
  <c r="O73" i="24"/>
  <c r="P42" i="24"/>
  <c r="P72" i="24"/>
  <c r="S72" i="24" s="1"/>
  <c r="Q42" i="24"/>
  <c r="Q72" i="24"/>
  <c r="R42" i="24"/>
  <c r="R72" i="24"/>
  <c r="T42" i="24"/>
  <c r="T72" i="24"/>
  <c r="T73" i="24"/>
  <c r="U42" i="24"/>
  <c r="U72" i="24"/>
  <c r="U73" i="24"/>
  <c r="V42" i="24"/>
  <c r="V72" i="24"/>
  <c r="V73" i="24"/>
  <c r="B42" i="24"/>
  <c r="B72" i="24"/>
  <c r="C42" i="25"/>
  <c r="C72" i="25"/>
  <c r="C73" i="25"/>
  <c r="D42" i="25"/>
  <c r="D73" i="25" s="1"/>
  <c r="D72" i="25"/>
  <c r="E42" i="25"/>
  <c r="E73" i="25" s="1"/>
  <c r="E72" i="25"/>
  <c r="F42" i="25"/>
  <c r="F56" i="25"/>
  <c r="O56" i="25" s="1"/>
  <c r="F68" i="25"/>
  <c r="F72" i="25"/>
  <c r="G42" i="25"/>
  <c r="G73" i="25" s="1"/>
  <c r="G72" i="25"/>
  <c r="H42" i="25"/>
  <c r="H72" i="25"/>
  <c r="O72" i="25" s="1"/>
  <c r="H73" i="25"/>
  <c r="I42" i="25"/>
  <c r="I72" i="25"/>
  <c r="I73" i="25"/>
  <c r="J42" i="25"/>
  <c r="J72" i="25"/>
  <c r="J73" i="25"/>
  <c r="K42" i="25"/>
  <c r="K73" i="25" s="1"/>
  <c r="K72" i="25"/>
  <c r="L42" i="25"/>
  <c r="L73" i="25" s="1"/>
  <c r="L72" i="25"/>
  <c r="M42" i="25"/>
  <c r="M72" i="25"/>
  <c r="M73" i="25"/>
  <c r="N42" i="25"/>
  <c r="N56" i="25"/>
  <c r="N68" i="25"/>
  <c r="N72" i="25"/>
  <c r="P42" i="25"/>
  <c r="P72" i="25"/>
  <c r="P73" i="25"/>
  <c r="Q42" i="25"/>
  <c r="Q72" i="25"/>
  <c r="AB72" i="25" s="1"/>
  <c r="R42" i="25"/>
  <c r="R73" i="25" s="1"/>
  <c r="R72" i="25"/>
  <c r="S42" i="25"/>
  <c r="S72" i="25"/>
  <c r="S73" i="25" s="1"/>
  <c r="T42" i="25"/>
  <c r="T72" i="25"/>
  <c r="T73" i="25"/>
  <c r="U42" i="25"/>
  <c r="U72" i="25"/>
  <c r="V42" i="25"/>
  <c r="V73" i="25" s="1"/>
  <c r="V72" i="25"/>
  <c r="W42" i="25"/>
  <c r="W72" i="25"/>
  <c r="X42" i="25"/>
  <c r="X56" i="25"/>
  <c r="X68" i="25"/>
  <c r="X72" i="25"/>
  <c r="X73" i="25" s="1"/>
  <c r="Y42" i="25"/>
  <c r="Y72" i="25"/>
  <c r="Z42" i="25"/>
  <c r="Z72" i="25"/>
  <c r="Z73" i="25"/>
  <c r="AA42" i="25"/>
  <c r="AA72" i="25"/>
  <c r="B42" i="25"/>
  <c r="B72" i="25"/>
  <c r="G60" i="28"/>
  <c r="F60" i="28"/>
  <c r="E60" i="28"/>
  <c r="B60" i="28"/>
  <c r="G60" i="29"/>
  <c r="F60" i="29"/>
  <c r="E60" i="29"/>
  <c r="B60" i="29"/>
  <c r="B85" i="92"/>
  <c r="B84" i="92"/>
  <c r="B83" i="92"/>
  <c r="B82" i="92"/>
  <c r="B81" i="92"/>
  <c r="B85" i="86"/>
  <c r="B84" i="86"/>
  <c r="B83" i="86"/>
  <c r="B82" i="86"/>
  <c r="B81" i="86"/>
  <c r="B80" i="92"/>
  <c r="B79" i="92"/>
  <c r="B75" i="92"/>
  <c r="B74" i="92"/>
  <c r="B73" i="92"/>
  <c r="B72" i="92"/>
  <c r="B71" i="92"/>
  <c r="B69" i="92"/>
  <c r="B68" i="92"/>
  <c r="B67" i="92"/>
  <c r="B66" i="92"/>
  <c r="B65" i="92"/>
  <c r="B64" i="92"/>
  <c r="B63" i="92"/>
  <c r="B62" i="92"/>
  <c r="B61" i="92"/>
  <c r="B60" i="92"/>
  <c r="B59" i="92"/>
  <c r="B55" i="92"/>
  <c r="B58" i="92"/>
  <c r="B57" i="92"/>
  <c r="B56" i="92"/>
  <c r="B53" i="92"/>
  <c r="B52" i="92"/>
  <c r="B51" i="92"/>
  <c r="B50" i="92"/>
  <c r="B49" i="92"/>
  <c r="B48" i="92"/>
  <c r="B47" i="92"/>
  <c r="B46" i="92"/>
  <c r="B45" i="92"/>
  <c r="B44" i="92"/>
  <c r="B43" i="92"/>
  <c r="B42" i="92"/>
  <c r="B41" i="92"/>
  <c r="B40" i="92"/>
  <c r="B39" i="92"/>
  <c r="B38" i="92"/>
  <c r="B37" i="92"/>
  <c r="B36" i="92"/>
  <c r="B35" i="92"/>
  <c r="B34" i="92"/>
  <c r="B33" i="92"/>
  <c r="B32" i="92"/>
  <c r="B30" i="92"/>
  <c r="B27" i="92"/>
  <c r="B26" i="92"/>
  <c r="B29" i="92"/>
  <c r="B28" i="92"/>
  <c r="B21" i="92"/>
  <c r="B20" i="92"/>
  <c r="B19" i="92"/>
  <c r="B17" i="92"/>
  <c r="B14" i="92"/>
  <c r="B12" i="92"/>
  <c r="B10" i="92"/>
  <c r="B75" i="86"/>
  <c r="B74" i="86"/>
  <c r="B73" i="86"/>
  <c r="B72" i="86"/>
  <c r="B71" i="86"/>
  <c r="B67" i="86"/>
  <c r="B66" i="86"/>
  <c r="B65" i="86"/>
  <c r="B80" i="86"/>
  <c r="B79" i="86"/>
  <c r="B69" i="86"/>
  <c r="B68" i="86"/>
  <c r="B64" i="86"/>
  <c r="B63" i="86"/>
  <c r="B62" i="86"/>
  <c r="B61" i="86"/>
  <c r="B60" i="86"/>
  <c r="B59" i="86"/>
  <c r="B58" i="86"/>
  <c r="B57" i="86"/>
  <c r="B56" i="86"/>
  <c r="B55" i="86"/>
  <c r="B53" i="86"/>
  <c r="B52" i="86"/>
  <c r="B51" i="86"/>
  <c r="B50" i="86"/>
  <c r="B49" i="86"/>
  <c r="B48" i="86"/>
  <c r="B47" i="86"/>
  <c r="B46" i="86"/>
  <c r="B45" i="86"/>
  <c r="B44" i="86"/>
  <c r="B43" i="86"/>
  <c r="B42" i="86"/>
  <c r="B41" i="86"/>
  <c r="B40" i="86"/>
  <c r="B39" i="86"/>
  <c r="B38" i="86"/>
  <c r="B37" i="86"/>
  <c r="B36" i="86"/>
  <c r="B35" i="86"/>
  <c r="B34" i="86"/>
  <c r="B33" i="86"/>
  <c r="B32" i="86"/>
  <c r="B30" i="86"/>
  <c r="B29" i="86"/>
  <c r="B28" i="86"/>
  <c r="B27" i="86"/>
  <c r="B26" i="86"/>
  <c r="B21" i="86"/>
  <c r="B20" i="86"/>
  <c r="B19" i="86"/>
  <c r="B17" i="86"/>
  <c r="B12" i="86"/>
  <c r="B10" i="86"/>
  <c r="C50" i="10"/>
  <c r="R50" i="10"/>
  <c r="G50" i="10"/>
  <c r="H50" i="8"/>
  <c r="T50" i="10"/>
  <c r="L50" i="9"/>
  <c r="B26" i="40"/>
  <c r="B48" i="40"/>
  <c r="K56" i="13"/>
  <c r="W48" i="5"/>
  <c r="P50" i="5"/>
  <c r="O48" i="5"/>
  <c r="L50" i="5"/>
  <c r="K48" i="5"/>
  <c r="G48" i="5"/>
  <c r="G50" i="5"/>
  <c r="W50" i="41"/>
  <c r="U48" i="41"/>
  <c r="U50" i="41"/>
  <c r="S50" i="41"/>
  <c r="M48" i="41"/>
  <c r="M50" i="41" s="1"/>
  <c r="K50" i="41"/>
  <c r="I48" i="41"/>
  <c r="G48" i="41"/>
  <c r="E48" i="41"/>
  <c r="E50" i="41" s="1"/>
  <c r="C48" i="41"/>
  <c r="P55" i="49"/>
  <c r="L55" i="49"/>
  <c r="J55" i="49"/>
  <c r="H55" i="49"/>
  <c r="G56" i="82"/>
  <c r="G68" i="82"/>
  <c r="N45" i="82"/>
  <c r="N51" i="82"/>
  <c r="M67" i="83"/>
  <c r="H68" i="83"/>
  <c r="M68" i="83"/>
  <c r="I65" i="84"/>
  <c r="G66" i="84"/>
  <c r="M68" i="82"/>
  <c r="K73" i="82"/>
  <c r="C73" i="82"/>
  <c r="N54" i="83"/>
  <c r="N58" i="82"/>
  <c r="G67" i="83"/>
  <c r="N67" i="83"/>
  <c r="B68" i="83"/>
  <c r="M48" i="48"/>
  <c r="M50" i="48" s="1"/>
  <c r="I48" i="48"/>
  <c r="I50" i="48" s="1"/>
  <c r="E48" i="48"/>
  <c r="E50" i="48"/>
  <c r="K48" i="47"/>
  <c r="K50" i="47"/>
  <c r="G48" i="47"/>
  <c r="G50" i="47" s="1"/>
  <c r="C48" i="47"/>
  <c r="C50" i="47"/>
  <c r="E65" i="84"/>
  <c r="C66" i="84"/>
  <c r="E66" i="84" s="1"/>
  <c r="F66" i="84"/>
  <c r="I66" i="84" s="1"/>
  <c r="B73" i="82"/>
  <c r="I73" i="82"/>
  <c r="N67" i="82"/>
  <c r="N65" i="82"/>
  <c r="N63" i="82"/>
  <c r="N60" i="82"/>
  <c r="E73" i="82"/>
  <c r="Z48" i="6"/>
  <c r="W50" i="6"/>
  <c r="V48" i="6"/>
  <c r="V50" i="6" s="1"/>
  <c r="N48" i="6"/>
  <c r="K50" i="6"/>
  <c r="J48" i="6"/>
  <c r="J50" i="6"/>
  <c r="F48" i="6"/>
  <c r="F50" i="6" s="1"/>
  <c r="C50" i="6"/>
  <c r="B23" i="10"/>
  <c r="V50" i="10"/>
  <c r="Q50" i="10"/>
  <c r="Y50" i="9"/>
  <c r="O50" i="8"/>
  <c r="I50" i="5"/>
  <c r="T50" i="6"/>
  <c r="J50" i="10"/>
  <c r="U50" i="9"/>
  <c r="S50" i="8"/>
  <c r="C50" i="48"/>
  <c r="B26" i="48"/>
  <c r="B48" i="48" s="1"/>
  <c r="G72" i="82"/>
  <c r="N71" i="82"/>
  <c r="N72" i="82"/>
  <c r="B26" i="6"/>
  <c r="AA68" i="21"/>
  <c r="Q42" i="21"/>
  <c r="I42" i="20"/>
  <c r="Y50" i="7"/>
  <c r="S50" i="7"/>
  <c r="Q50" i="7"/>
  <c r="M50" i="7"/>
  <c r="L50" i="7"/>
  <c r="Y50" i="4"/>
  <c r="S50" i="4"/>
  <c r="P50" i="4"/>
  <c r="J50" i="4"/>
  <c r="H50" i="4"/>
  <c r="D50" i="4"/>
  <c r="C50" i="4"/>
  <c r="Q53" i="49"/>
  <c r="Q55" i="49" s="1"/>
  <c r="I53" i="49"/>
  <c r="F73" i="82"/>
  <c r="M42" i="83"/>
  <c r="C42" i="95"/>
  <c r="C52" i="95"/>
  <c r="Q56" i="20"/>
  <c r="B10" i="48"/>
  <c r="N15" i="82"/>
  <c r="M42" i="82"/>
  <c r="N14" i="82"/>
  <c r="AA11" i="6"/>
  <c r="B10" i="6"/>
  <c r="AA10" i="6" s="1"/>
  <c r="R73" i="24"/>
  <c r="C73" i="24"/>
  <c r="S73" i="23"/>
  <c r="AA72" i="21"/>
  <c r="AA56" i="21"/>
  <c r="V56" i="21"/>
  <c r="Q72" i="21"/>
  <c r="Q72" i="20"/>
  <c r="B73" i="19"/>
  <c r="R72" i="16"/>
  <c r="R56" i="16"/>
  <c r="I42" i="13"/>
  <c r="Y56" i="13"/>
  <c r="W68" i="13"/>
  <c r="Z69" i="13"/>
  <c r="AA34" i="13" s="1"/>
  <c r="AA20" i="13"/>
  <c r="B26" i="9"/>
  <c r="B23" i="8"/>
  <c r="B26" i="5"/>
  <c r="B10" i="5"/>
  <c r="B23" i="5" s="1"/>
  <c r="AA23" i="5" s="1"/>
  <c r="AA10" i="5"/>
  <c r="B26" i="4"/>
  <c r="B48" i="4" s="1"/>
  <c r="B26" i="3"/>
  <c r="B10" i="3"/>
  <c r="Y26" i="3"/>
  <c r="Y48" i="3" s="1"/>
  <c r="W26" i="3"/>
  <c r="W48" i="3"/>
  <c r="W50" i="3" s="1"/>
  <c r="V48" i="3"/>
  <c r="V50" i="3" s="1"/>
  <c r="U26" i="3"/>
  <c r="U48" i="3"/>
  <c r="U50" i="3"/>
  <c r="T26" i="3"/>
  <c r="T48" i="3"/>
  <c r="T50" i="3" s="1"/>
  <c r="S26" i="3"/>
  <c r="S48" i="3" s="1"/>
  <c r="S50" i="3" s="1"/>
  <c r="Q26" i="3"/>
  <c r="Q48" i="3" s="1"/>
  <c r="O26" i="3"/>
  <c r="O48" i="3"/>
  <c r="O50" i="3"/>
  <c r="N48" i="3"/>
  <c r="N50" i="3" s="1"/>
  <c r="M26" i="3"/>
  <c r="M48" i="3"/>
  <c r="M50" i="3"/>
  <c r="L26" i="3"/>
  <c r="L48" i="3"/>
  <c r="L50" i="3" s="1"/>
  <c r="K26" i="3"/>
  <c r="K48" i="3" s="1"/>
  <c r="K50" i="3" s="1"/>
  <c r="J48" i="3"/>
  <c r="J50" i="3"/>
  <c r="I26" i="3"/>
  <c r="I48" i="3" s="1"/>
  <c r="G26" i="3"/>
  <c r="G48" i="3" s="1"/>
  <c r="G50" i="3" s="1"/>
  <c r="F48" i="3"/>
  <c r="F50" i="3" s="1"/>
  <c r="E26" i="3"/>
  <c r="E48" i="3"/>
  <c r="E50" i="3"/>
  <c r="D26" i="3"/>
  <c r="D48" i="3" s="1"/>
  <c r="D50" i="3" s="1"/>
  <c r="C26" i="3"/>
  <c r="C48" i="3"/>
  <c r="C50" i="3" s="1"/>
  <c r="B10" i="41"/>
  <c r="B23" i="41" s="1"/>
  <c r="X10" i="41"/>
  <c r="B10" i="40"/>
  <c r="V53" i="49"/>
  <c r="V55" i="49" s="1"/>
  <c r="N53" i="49"/>
  <c r="N55" i="49" s="1"/>
  <c r="M53" i="49"/>
  <c r="M55" i="49"/>
  <c r="I55" i="49"/>
  <c r="F53" i="49"/>
  <c r="F55" i="49"/>
  <c r="B48" i="47"/>
  <c r="I48" i="47"/>
  <c r="F48" i="47"/>
  <c r="F50" i="47"/>
  <c r="J73" i="82"/>
  <c r="N44" i="82"/>
  <c r="C68" i="83"/>
  <c r="G42" i="83"/>
  <c r="N42" i="83"/>
  <c r="X50" i="6"/>
  <c r="S48" i="6"/>
  <c r="S50" i="6" s="1"/>
  <c r="M48" i="6"/>
  <c r="M50" i="6" s="1"/>
  <c r="D48" i="6"/>
  <c r="D50" i="6"/>
  <c r="M56" i="20"/>
  <c r="L50" i="1"/>
  <c r="J50" i="1"/>
  <c r="AA27" i="6"/>
  <c r="AC44" i="33"/>
  <c r="F73" i="23"/>
  <c r="AC23" i="33"/>
  <c r="I50" i="1"/>
  <c r="B23" i="40"/>
  <c r="B50" i="40"/>
  <c r="AA26" i="4"/>
  <c r="AA45" i="13"/>
  <c r="AA53" i="13"/>
  <c r="AA14" i="13"/>
  <c r="AA59" i="13"/>
  <c r="AA67" i="13"/>
  <c r="B48" i="6"/>
  <c r="B23" i="3"/>
  <c r="B48" i="5"/>
  <c r="B23" i="9"/>
  <c r="AA23" i="9" s="1"/>
  <c r="W69" i="13"/>
  <c r="B48" i="1"/>
  <c r="B50" i="1"/>
  <c r="N50" i="5"/>
  <c r="AA54" i="13"/>
  <c r="AA50" i="13"/>
  <c r="AA41" i="13"/>
  <c r="AA40" i="13"/>
  <c r="AA36" i="13"/>
  <c r="AA28" i="13"/>
  <c r="S50" i="10"/>
  <c r="M50" i="40"/>
  <c r="I50" i="40"/>
  <c r="D50" i="40"/>
  <c r="J50" i="47"/>
  <c r="U50" i="6"/>
  <c r="Q50" i="6"/>
  <c r="I50" i="6"/>
  <c r="G42" i="13"/>
  <c r="B26" i="10"/>
  <c r="B26" i="8"/>
  <c r="B26" i="7"/>
  <c r="H50" i="48"/>
  <c r="E50" i="47"/>
  <c r="E50" i="6"/>
  <c r="L26" i="73"/>
  <c r="AB56" i="25"/>
  <c r="M72" i="23"/>
  <c r="F50" i="1"/>
  <c r="N50" i="2"/>
  <c r="M72" i="82"/>
  <c r="L11" i="73"/>
  <c r="B48" i="7"/>
  <c r="B48" i="10"/>
  <c r="B50" i="10" s="1"/>
  <c r="P50" i="8" l="1"/>
  <c r="N56" i="82"/>
  <c r="AA48" i="4"/>
  <c r="T50" i="8"/>
  <c r="W42" i="24"/>
  <c r="Y50" i="8"/>
  <c r="K50" i="8"/>
  <c r="X23" i="41"/>
  <c r="M73" i="20"/>
  <c r="Q73" i="24"/>
  <c r="S42" i="24"/>
  <c r="N73" i="25"/>
  <c r="C50" i="9"/>
  <c r="AC48" i="10"/>
  <c r="B48" i="8"/>
  <c r="AA21" i="13"/>
  <c r="B50" i="5"/>
  <c r="B23" i="6"/>
  <c r="U26" i="48"/>
  <c r="AA23" i="13"/>
  <c r="AA10" i="3"/>
  <c r="AA23" i="8"/>
  <c r="U10" i="48"/>
  <c r="U42" i="13"/>
  <c r="W42" i="13"/>
  <c r="Y42" i="13"/>
  <c r="S42" i="13"/>
  <c r="M42" i="13"/>
  <c r="G50" i="9"/>
  <c r="AA30" i="8"/>
  <c r="C48" i="7"/>
  <c r="C50" i="7" s="1"/>
  <c r="I50" i="47"/>
  <c r="N53" i="82"/>
  <c r="M56" i="82"/>
  <c r="M73" i="82" s="1"/>
  <c r="AC26" i="10"/>
  <c r="AA25" i="13"/>
  <c r="AA19" i="13"/>
  <c r="V10" i="40"/>
  <c r="AA26" i="3"/>
  <c r="B48" i="3"/>
  <c r="AA48" i="3" s="1"/>
  <c r="E42" i="13"/>
  <c r="U11" i="48"/>
  <c r="AA42" i="21"/>
  <c r="AA73" i="25"/>
  <c r="F73" i="25"/>
  <c r="N73" i="24"/>
  <c r="G73" i="24"/>
  <c r="H42" i="24"/>
  <c r="L42" i="22"/>
  <c r="W72" i="22"/>
  <c r="L56" i="21"/>
  <c r="R73" i="21"/>
  <c r="P73" i="21"/>
  <c r="D73" i="21"/>
  <c r="L42" i="21"/>
  <c r="K72" i="19"/>
  <c r="K42" i="19"/>
  <c r="Z73" i="18"/>
  <c r="M73" i="18"/>
  <c r="I69" i="13"/>
  <c r="L69" i="12"/>
  <c r="E48" i="10"/>
  <c r="E50" i="10" s="1"/>
  <c r="AC30" i="10"/>
  <c r="V48" i="9"/>
  <c r="N50" i="9"/>
  <c r="E26" i="9"/>
  <c r="E48" i="9" s="1"/>
  <c r="Q50" i="8"/>
  <c r="E50" i="8"/>
  <c r="V50" i="5"/>
  <c r="U48" i="4"/>
  <c r="U50" i="4" s="1"/>
  <c r="V50" i="41"/>
  <c r="V11" i="40"/>
  <c r="O10" i="40"/>
  <c r="O23" i="40" s="1"/>
  <c r="O50" i="40" s="1"/>
  <c r="U39" i="48"/>
  <c r="B50" i="47"/>
  <c r="D48" i="47"/>
  <c r="D50" i="47" s="1"/>
  <c r="B48" i="9"/>
  <c r="AC23" i="10"/>
  <c r="V50" i="9"/>
  <c r="E50" i="9"/>
  <c r="S26" i="48"/>
  <c r="S48" i="48" s="1"/>
  <c r="U27" i="48"/>
  <c r="AB56" i="21"/>
  <c r="W68" i="22"/>
  <c r="V68" i="21"/>
  <c r="AB68" i="21" s="1"/>
  <c r="S50" i="48"/>
  <c r="K73" i="19"/>
  <c r="Q73" i="25"/>
  <c r="B73" i="24"/>
  <c r="R73" i="18"/>
  <c r="L73" i="16"/>
  <c r="H50" i="9"/>
  <c r="O50" i="5"/>
  <c r="M48" i="4"/>
  <c r="T50" i="41"/>
  <c r="AA47" i="13"/>
  <c r="AA61" i="13"/>
  <c r="AA56" i="13"/>
  <c r="AA52" i="13"/>
  <c r="AA38" i="13"/>
  <c r="AA26" i="5"/>
  <c r="G42" i="82"/>
  <c r="G73" i="82" s="1"/>
  <c r="U30" i="48"/>
  <c r="W73" i="25"/>
  <c r="AB73" i="25"/>
  <c r="Z73" i="23"/>
  <c r="L73" i="22"/>
  <c r="M73" i="22"/>
  <c r="W42" i="22"/>
  <c r="B73" i="21"/>
  <c r="U73" i="21"/>
  <c r="G73" i="20"/>
  <c r="I73" i="20" s="1"/>
  <c r="D73" i="20"/>
  <c r="T73" i="17"/>
  <c r="R73" i="17"/>
  <c r="E73" i="17"/>
  <c r="D72" i="14"/>
  <c r="E73" i="14"/>
  <c r="F73" i="14" s="1"/>
  <c r="F68" i="14"/>
  <c r="P69" i="13"/>
  <c r="Q69" i="13" s="1"/>
  <c r="AC27" i="10"/>
  <c r="AA10" i="9"/>
  <c r="P50" i="9"/>
  <c r="M26" i="8"/>
  <c r="M48" i="8" s="1"/>
  <c r="M50" i="8" s="1"/>
  <c r="J50" i="7"/>
  <c r="M50" i="4"/>
  <c r="J50" i="41"/>
  <c r="C48" i="40"/>
  <c r="V48" i="40" s="1"/>
  <c r="AA29" i="38"/>
  <c r="U55" i="49"/>
  <c r="O68" i="25"/>
  <c r="U73" i="25"/>
  <c r="AB68" i="25"/>
  <c r="B73" i="23"/>
  <c r="M68" i="23"/>
  <c r="R56" i="20"/>
  <c r="I73" i="21"/>
  <c r="T50" i="5"/>
  <c r="AA72" i="23"/>
  <c r="J69" i="13"/>
  <c r="K69" i="13" s="1"/>
  <c r="X27" i="41"/>
  <c r="T73" i="22"/>
  <c r="G73" i="21"/>
  <c r="N73" i="16"/>
  <c r="I50" i="10"/>
  <c r="AA11" i="9"/>
  <c r="G48" i="7"/>
  <c r="G50" i="7" s="1"/>
  <c r="C48" i="5"/>
  <c r="AA50" i="38"/>
  <c r="E53" i="49"/>
  <c r="E55" i="49" s="1"/>
  <c r="AA64" i="13"/>
  <c r="AA42" i="13"/>
  <c r="B23" i="48"/>
  <c r="AA48" i="13"/>
  <c r="V23" i="40"/>
  <c r="M42" i="20"/>
  <c r="R42" i="20" s="1"/>
  <c r="H72" i="24"/>
  <c r="W72" i="24" s="1"/>
  <c r="AC10" i="10"/>
  <c r="Y73" i="25"/>
  <c r="E73" i="24"/>
  <c r="H73" i="24" s="1"/>
  <c r="L68" i="22"/>
  <c r="Z73" i="21"/>
  <c r="AA73" i="21" s="1"/>
  <c r="M73" i="21"/>
  <c r="Q73" i="21" s="1"/>
  <c r="E73" i="20"/>
  <c r="O73" i="20"/>
  <c r="Q73" i="20" s="1"/>
  <c r="L73" i="20"/>
  <c r="K73" i="20"/>
  <c r="U73" i="18"/>
  <c r="Q73" i="16"/>
  <c r="R73" i="16" s="1"/>
  <c r="F69" i="13"/>
  <c r="G69" i="13" s="1"/>
  <c r="D50" i="10"/>
  <c r="W50" i="9"/>
  <c r="X50" i="8"/>
  <c r="AA27" i="7"/>
  <c r="Y48" i="5"/>
  <c r="Y50" i="5" s="1"/>
  <c r="I50" i="4"/>
  <c r="V27" i="40"/>
  <c r="P26" i="40"/>
  <c r="P48" i="40" s="1"/>
  <c r="O42" i="13"/>
  <c r="N69" i="13"/>
  <c r="O69" i="13" s="1"/>
  <c r="W73" i="23"/>
  <c r="G73" i="22"/>
  <c r="C73" i="21"/>
  <c r="W50" i="8"/>
  <c r="AA22" i="13"/>
  <c r="AA58" i="13"/>
  <c r="AA35" i="13"/>
  <c r="AA69" i="13"/>
  <c r="AA37" i="13"/>
  <c r="AA60" i="13"/>
  <c r="AA24" i="13"/>
  <c r="AA26" i="13"/>
  <c r="AA62" i="13"/>
  <c r="AA39" i="13"/>
  <c r="AA16" i="13"/>
  <c r="AA33" i="13"/>
  <c r="AA55" i="13"/>
  <c r="AA30" i="13"/>
  <c r="AA66" i="13"/>
  <c r="AA44" i="13"/>
  <c r="AA68" i="13"/>
  <c r="AA65" i="13"/>
  <c r="AA29" i="13"/>
  <c r="AA51" i="13"/>
  <c r="AA49" i="13"/>
  <c r="AA27" i="13"/>
  <c r="AA63" i="13"/>
  <c r="AA46" i="13"/>
  <c r="AA15" i="13"/>
  <c r="AA32" i="13"/>
  <c r="P73" i="24"/>
  <c r="S73" i="24" s="1"/>
  <c r="W73" i="24" s="1"/>
  <c r="V73" i="23"/>
  <c r="AB42" i="21"/>
  <c r="T73" i="18"/>
  <c r="E73" i="18"/>
  <c r="D26" i="8"/>
  <c r="D48" i="8" s="1"/>
  <c r="D50" i="8" s="1"/>
  <c r="F50" i="7"/>
  <c r="F50" i="5"/>
  <c r="AA10" i="4"/>
  <c r="AA23" i="4" s="1"/>
  <c r="AA50" i="4" s="1"/>
  <c r="B23" i="4"/>
  <c r="B50" i="4" s="1"/>
  <c r="G55" i="49"/>
  <c r="AA17" i="13"/>
  <c r="AA23" i="3"/>
  <c r="AA31" i="13"/>
  <c r="AA18" i="13"/>
  <c r="AA11" i="8"/>
  <c r="Q42" i="13"/>
  <c r="W56" i="22"/>
  <c r="AB42" i="25"/>
  <c r="O42" i="25"/>
  <c r="B73" i="25"/>
  <c r="R72" i="20"/>
  <c r="L73" i="18"/>
  <c r="J73" i="18"/>
  <c r="D68" i="14"/>
  <c r="H50" i="10"/>
  <c r="AA39" i="9"/>
  <c r="AA27" i="9"/>
  <c r="E48" i="4"/>
  <c r="E50" i="4" s="1"/>
  <c r="F50" i="40"/>
  <c r="AA44" i="38"/>
  <c r="D26" i="2"/>
  <c r="D48" i="2" s="1"/>
  <c r="D50" i="41"/>
  <c r="R48" i="6"/>
  <c r="R50" i="6" s="1"/>
  <c r="T69" i="13"/>
  <c r="U69" i="13" s="1"/>
  <c r="J69" i="12"/>
  <c r="D48" i="10"/>
  <c r="AA39" i="8"/>
  <c r="Z48" i="8"/>
  <c r="Z50" i="8" s="1"/>
  <c r="T26" i="8"/>
  <c r="T48" i="8" s="1"/>
  <c r="P26" i="8"/>
  <c r="P48" i="8" s="1"/>
  <c r="C26" i="8"/>
  <c r="C48" i="8" s="1"/>
  <c r="C50" i="8" s="1"/>
  <c r="AA11" i="7"/>
  <c r="B10" i="7"/>
  <c r="AA11" i="5"/>
  <c r="R26" i="41"/>
  <c r="R48" i="41" s="1"/>
  <c r="R50" i="41" s="1"/>
  <c r="S50" i="40"/>
  <c r="N26" i="40"/>
  <c r="N48" i="40" s="1"/>
  <c r="N50" i="40" s="1"/>
  <c r="K55" i="49"/>
  <c r="P72" i="44"/>
  <c r="D50" i="1"/>
  <c r="B69" i="13"/>
  <c r="C69" i="13" s="1"/>
  <c r="C42" i="13"/>
  <c r="AA39" i="7"/>
  <c r="J48" i="5"/>
  <c r="J50" i="5" s="1"/>
  <c r="E77" i="33"/>
  <c r="AC79" i="33"/>
  <c r="AA27" i="5"/>
  <c r="H72" i="14"/>
  <c r="L69" i="13"/>
  <c r="M69" i="13" s="1"/>
  <c r="X69" i="13"/>
  <c r="Y69" i="13" s="1"/>
  <c r="W48" i="9"/>
  <c r="C26" i="9"/>
  <c r="C48" i="9" s="1"/>
  <c r="V48" i="8"/>
  <c r="V50" i="8" s="1"/>
  <c r="R26" i="8"/>
  <c r="R48" i="8" s="1"/>
  <c r="R50" i="8" s="1"/>
  <c r="N26" i="8"/>
  <c r="N48" i="8" s="1"/>
  <c r="N50" i="8" s="1"/>
  <c r="N26" i="7"/>
  <c r="N48" i="7" s="1"/>
  <c r="N50" i="7" s="1"/>
  <c r="K48" i="7"/>
  <c r="K50" i="7" s="1"/>
  <c r="D26" i="7"/>
  <c r="D48" i="7" s="1"/>
  <c r="D50" i="7" s="1"/>
  <c r="D48" i="5"/>
  <c r="D50" i="5" s="1"/>
  <c r="AA39" i="4"/>
  <c r="AA11" i="3"/>
  <c r="P50" i="41"/>
  <c r="H50" i="41"/>
  <c r="L26" i="41"/>
  <c r="L48" i="41" s="1"/>
  <c r="L50" i="41" s="1"/>
  <c r="U26" i="40"/>
  <c r="U48" i="40" s="1"/>
  <c r="U50" i="40" s="1"/>
  <c r="P69" i="12"/>
  <c r="N50" i="10"/>
  <c r="U50" i="8"/>
  <c r="X11" i="41"/>
  <c r="B26" i="41"/>
  <c r="J73" i="16"/>
  <c r="R69" i="13"/>
  <c r="S69" i="13" s="1"/>
  <c r="W56" i="13"/>
  <c r="D69" i="12"/>
  <c r="Z48" i="9"/>
  <c r="Z50" i="9" s="1"/>
  <c r="T26" i="9"/>
  <c r="T48" i="9" s="1"/>
  <c r="T50" i="9" s="1"/>
  <c r="G26" i="9"/>
  <c r="G48" i="9" s="1"/>
  <c r="Y48" i="8"/>
  <c r="H48" i="5"/>
  <c r="H50" i="5" s="1"/>
  <c r="P50" i="40"/>
  <c r="S26" i="9"/>
  <c r="S48" i="9" s="1"/>
  <c r="S50" i="9" s="1"/>
  <c r="J26" i="9"/>
  <c r="J48" i="9" s="1"/>
  <c r="J50" i="9" s="1"/>
  <c r="F26" i="9"/>
  <c r="F48" i="9" s="1"/>
  <c r="F50" i="9" s="1"/>
  <c r="AA27" i="3"/>
  <c r="D50" i="2"/>
  <c r="H73" i="16"/>
  <c r="F73" i="16"/>
  <c r="D73" i="14"/>
  <c r="G73" i="14"/>
  <c r="H73" i="14" s="1"/>
  <c r="F69" i="12"/>
  <c r="U48" i="10"/>
  <c r="U50" i="10" s="1"/>
  <c r="AA30" i="5"/>
  <c r="X39" i="41"/>
  <c r="V39" i="40"/>
  <c r="Q56" i="23"/>
  <c r="AA56" i="23" s="1"/>
  <c r="B53" i="49"/>
  <c r="B55" i="49" s="1"/>
  <c r="L50" i="48"/>
  <c r="N54" i="82"/>
  <c r="N65" i="83"/>
  <c r="R47" i="20"/>
  <c r="R23" i="20"/>
  <c r="S26" i="40"/>
  <c r="S48" i="40" s="1"/>
  <c r="AA46" i="37"/>
  <c r="F50" i="48"/>
  <c r="N20" i="82"/>
  <c r="N42" i="82" s="1"/>
  <c r="W14" i="24"/>
  <c r="AA22" i="35"/>
  <c r="D53" i="49"/>
  <c r="D55" i="49" s="1"/>
  <c r="F68" i="83"/>
  <c r="G68" i="83" s="1"/>
  <c r="N68" i="83" s="1"/>
  <c r="W54" i="24"/>
  <c r="R60" i="20"/>
  <c r="R50" i="20"/>
  <c r="O26" i="41"/>
  <c r="O48" i="41" s="1"/>
  <c r="O50" i="41" s="1"/>
  <c r="K26" i="40"/>
  <c r="K48" i="40" s="1"/>
  <c r="K50" i="40" s="1"/>
  <c r="J74" i="44"/>
  <c r="L23" i="73"/>
  <c r="W53" i="24"/>
  <c r="Q50" i="2"/>
  <c r="O48" i="48"/>
  <c r="O50" i="48" s="1"/>
  <c r="K48" i="48"/>
  <c r="K50" i="48" s="1"/>
  <c r="D26" i="48"/>
  <c r="D48" i="48" s="1"/>
  <c r="D50" i="48" s="1"/>
  <c r="F73" i="44"/>
  <c r="B26" i="95"/>
  <c r="B42" i="95" s="1"/>
  <c r="B52" i="95" s="1"/>
  <c r="W64" i="24"/>
  <c r="W21" i="24"/>
  <c r="M50" i="2"/>
  <c r="T71" i="44"/>
  <c r="N62" i="82"/>
  <c r="N68" i="82" s="1"/>
  <c r="N27" i="82"/>
  <c r="N33" i="83"/>
  <c r="L43" i="72"/>
  <c r="R61" i="20"/>
  <c r="AC50" i="33"/>
  <c r="K26" i="1"/>
  <c r="K48" i="1" s="1"/>
  <c r="K50" i="1" s="1"/>
  <c r="L26" i="2"/>
  <c r="L48" i="2" s="1"/>
  <c r="L50" i="2" s="1"/>
  <c r="H48" i="47"/>
  <c r="H50" i="47" s="1"/>
  <c r="L35" i="73"/>
  <c r="H56" i="24"/>
  <c r="W56" i="24" s="1"/>
  <c r="W45" i="24"/>
  <c r="R70" i="20"/>
  <c r="S39" i="2"/>
  <c r="K48" i="2"/>
  <c r="K50" i="2" s="1"/>
  <c r="R26" i="48"/>
  <c r="R48" i="48" s="1"/>
  <c r="R50" i="48" s="1"/>
  <c r="N48" i="48"/>
  <c r="N50" i="48" s="1"/>
  <c r="J48" i="48"/>
  <c r="J50" i="48" s="1"/>
  <c r="V42" i="44"/>
  <c r="V73" i="44" s="1"/>
  <c r="B73" i="44"/>
  <c r="D71" i="44"/>
  <c r="N17" i="83"/>
  <c r="O26" i="6"/>
  <c r="O48" i="6" s="1"/>
  <c r="O50" i="6" s="1"/>
  <c r="L48" i="6"/>
  <c r="L50" i="6" s="1"/>
  <c r="S68" i="24"/>
  <c r="W68" i="24" s="1"/>
  <c r="E50" i="1"/>
  <c r="S10" i="2"/>
  <c r="S23" i="2" s="1"/>
  <c r="H26" i="6"/>
  <c r="H48" i="6" s="1"/>
  <c r="H50" i="6" s="1"/>
  <c r="K68" i="19"/>
  <c r="D60" i="28"/>
  <c r="W66" i="24"/>
  <c r="H42" i="23"/>
  <c r="G73" i="23"/>
  <c r="H73" i="23" s="1"/>
  <c r="AA66" i="23"/>
  <c r="AA58" i="23"/>
  <c r="AA48" i="23"/>
  <c r="AA38" i="23"/>
  <c r="AA30" i="23"/>
  <c r="AA22" i="23"/>
  <c r="R71" i="20"/>
  <c r="R45" i="20"/>
  <c r="R29" i="20"/>
  <c r="R22" i="20"/>
  <c r="R15" i="20"/>
  <c r="AC70" i="33"/>
  <c r="M27" i="1"/>
  <c r="H50" i="2"/>
  <c r="R26" i="2"/>
  <c r="R48" i="2" s="1"/>
  <c r="R50" i="2" s="1"/>
  <c r="C26" i="2"/>
  <c r="C48" i="2" s="1"/>
  <c r="C50" i="2" s="1"/>
  <c r="W56" i="23"/>
  <c r="W55" i="24"/>
  <c r="W49" i="24"/>
  <c r="K73" i="23"/>
  <c r="P73" i="23"/>
  <c r="R24" i="20"/>
  <c r="R33" i="20"/>
  <c r="AC16" i="33"/>
  <c r="Z77" i="33"/>
  <c r="R77" i="33"/>
  <c r="J77" i="33"/>
  <c r="M10" i="1"/>
  <c r="M23" i="1" s="1"/>
  <c r="S30" i="2"/>
  <c r="S26" i="2" s="1"/>
  <c r="S48" i="2" s="1"/>
  <c r="J50" i="2"/>
  <c r="J26" i="2"/>
  <c r="J48" i="2" s="1"/>
  <c r="B21" i="72"/>
  <c r="E56" i="20"/>
  <c r="W62" i="24"/>
  <c r="H56" i="23"/>
  <c r="M56" i="23" s="1"/>
  <c r="R32" i="20"/>
  <c r="R25" i="20"/>
  <c r="Y77" i="33"/>
  <c r="Q77" i="33"/>
  <c r="I77" i="33"/>
  <c r="G26" i="1"/>
  <c r="G48" i="1" s="1"/>
  <c r="G50" i="1" s="1"/>
  <c r="C26" i="1"/>
  <c r="G26" i="6"/>
  <c r="L14" i="73"/>
  <c r="W47" i="24"/>
  <c r="I73" i="23"/>
  <c r="M42" i="23"/>
  <c r="N73" i="23"/>
  <c r="Q42" i="23"/>
  <c r="AA42" i="23" s="1"/>
  <c r="R40" i="20"/>
  <c r="R38" i="20"/>
  <c r="R31" i="20"/>
  <c r="R17" i="20"/>
  <c r="AC81" i="33"/>
  <c r="X77" i="33"/>
  <c r="P77" i="33"/>
  <c r="H77" i="33"/>
  <c r="D48" i="1"/>
  <c r="AC50" i="10" l="1"/>
  <c r="N73" i="82"/>
  <c r="Q73" i="23"/>
  <c r="AA73" i="23" s="1"/>
  <c r="AA48" i="8"/>
  <c r="C50" i="40"/>
  <c r="V50" i="40" s="1"/>
  <c r="R73" i="20"/>
  <c r="B50" i="8"/>
  <c r="AA50" i="8" s="1"/>
  <c r="AA26" i="8"/>
  <c r="U48" i="48"/>
  <c r="G48" i="6"/>
  <c r="AA26" i="6"/>
  <c r="AA10" i="7"/>
  <c r="AA23" i="7" s="1"/>
  <c r="B23" i="7"/>
  <c r="B50" i="7" s="1"/>
  <c r="O73" i="25"/>
  <c r="L73" i="21"/>
  <c r="V73" i="21"/>
  <c r="AB73" i="21" s="1"/>
  <c r="B50" i="6"/>
  <c r="AA23" i="6"/>
  <c r="AA48" i="9"/>
  <c r="AA26" i="9"/>
  <c r="C50" i="5"/>
  <c r="AA50" i="5" s="1"/>
  <c r="AA48" i="5"/>
  <c r="M73" i="23"/>
  <c r="C48" i="1"/>
  <c r="C50" i="1" s="1"/>
  <c r="M26" i="1"/>
  <c r="M48" i="1" s="1"/>
  <c r="S50" i="2"/>
  <c r="X26" i="41"/>
  <c r="B48" i="41"/>
  <c r="B50" i="3"/>
  <c r="AA50" i="3" s="1"/>
  <c r="V26" i="40"/>
  <c r="B50" i="9"/>
  <c r="AA50" i="9" s="1"/>
  <c r="M50" i="1"/>
  <c r="AC77" i="33"/>
  <c r="B50" i="48"/>
  <c r="U50" i="48" s="1"/>
  <c r="U23" i="48"/>
  <c r="W73" i="22"/>
  <c r="AA26" i="7"/>
  <c r="AA48" i="7" s="1"/>
  <c r="AA48" i="6" l="1"/>
  <c r="G50" i="6"/>
  <c r="AA50" i="6"/>
  <c r="X48" i="41"/>
  <c r="B50" i="41"/>
  <c r="X50" i="41" s="1"/>
  <c r="AA50" i="7"/>
</calcChain>
</file>

<file path=xl/sharedStrings.xml><?xml version="1.0" encoding="utf-8"?>
<sst xmlns="http://schemas.openxmlformats.org/spreadsheetml/2006/main" count="9926" uniqueCount="3443">
  <si>
    <r>
      <t xml:space="preserve">Fonlardaki Enstrümanların Payları (%)                                                                                                                       
</t>
    </r>
    <r>
      <rPr>
        <i/>
        <sz val="9"/>
        <rFont val="Times New Roman"/>
        <family val="1"/>
        <charset val="162"/>
      </rPr>
      <t>Share of the Instruments in Fund (%)</t>
    </r>
  </si>
  <si>
    <r>
      <t xml:space="preserve">Vadeli Mevduat                                 
</t>
    </r>
    <r>
      <rPr>
        <i/>
        <sz val="9"/>
        <rFont val="Times New Roman"/>
        <family val="1"/>
        <charset val="162"/>
      </rPr>
      <t>Deferred Deposits</t>
    </r>
  </si>
  <si>
    <t>Eurobond</t>
  </si>
  <si>
    <r>
      <t xml:space="preserve">Hisse Senedi                         
</t>
    </r>
    <r>
      <rPr>
        <i/>
        <sz val="9"/>
        <rFont val="Times New Roman"/>
        <family val="1"/>
        <charset val="162"/>
      </rPr>
      <t>Stock</t>
    </r>
  </si>
  <si>
    <r>
      <t xml:space="preserve">Diğer      
</t>
    </r>
    <r>
      <rPr>
        <i/>
        <sz val="9"/>
        <rFont val="Times New Roman"/>
        <family val="1"/>
        <charset val="162"/>
      </rPr>
      <t>Others</t>
    </r>
  </si>
  <si>
    <t>TABLO: 45</t>
  </si>
  <si>
    <t>TABLE: 45</t>
  </si>
  <si>
    <r>
      <t xml:space="preserve">Ferdi Bireysel Emeklilik Sözleşmeleri                                                    </t>
    </r>
    <r>
      <rPr>
        <i/>
        <sz val="9"/>
        <rFont val="Times New Roman"/>
        <family val="1"/>
        <charset val="162"/>
      </rPr>
      <t>Individual Private Pension Contracts</t>
    </r>
  </si>
  <si>
    <r>
      <t xml:space="preserve">Grup Bireysel Emeklilik Sözleşmeleri                                                    </t>
    </r>
    <r>
      <rPr>
        <i/>
        <sz val="9"/>
        <rFont val="Times New Roman"/>
        <family val="1"/>
        <charset val="162"/>
      </rPr>
      <t>Group Private Pension Contracts</t>
    </r>
  </si>
  <si>
    <r>
      <t xml:space="preserve">Toplam             </t>
    </r>
    <r>
      <rPr>
        <sz val="10"/>
        <rFont val="Times New Roman"/>
        <family val="1"/>
        <charset val="162"/>
      </rPr>
      <t xml:space="preserve">  
</t>
    </r>
    <r>
      <rPr>
        <i/>
        <sz val="9"/>
        <rFont val="Times New Roman"/>
        <family val="1"/>
        <charset val="162"/>
      </rPr>
      <t>Total</t>
    </r>
  </si>
  <si>
    <r>
      <t xml:space="preserve">Aylık               
</t>
    </r>
    <r>
      <rPr>
        <i/>
        <sz val="9"/>
        <rFont val="Times New Roman"/>
        <family val="1"/>
        <charset val="162"/>
      </rPr>
      <t>Monthly</t>
    </r>
  </si>
  <si>
    <r>
      <t xml:space="preserve">Üç Aylık           
</t>
    </r>
    <r>
      <rPr>
        <i/>
        <sz val="9"/>
        <rFont val="Times New Roman"/>
        <family val="1"/>
        <charset val="162"/>
      </rPr>
      <t>Quarterly</t>
    </r>
  </si>
  <si>
    <r>
      <t xml:space="preserve">Altı Aylık               </t>
    </r>
    <r>
      <rPr>
        <sz val="10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Semi Annually</t>
    </r>
  </si>
  <si>
    <r>
      <t xml:space="preserve">Sig. / Reas.
Faal. Alacaklar
</t>
    </r>
    <r>
      <rPr>
        <i/>
        <sz val="9"/>
        <rFont val="Times New Roman"/>
        <family val="1"/>
        <charset val="162"/>
      </rPr>
      <t>Receivables
from Ins./Reins.
Operations</t>
    </r>
  </si>
  <si>
    <r>
      <t xml:space="preserve">Aktarımı Yapılan DHK
</t>
    </r>
    <r>
      <rPr>
        <i/>
        <sz val="9"/>
        <rFont val="Times New Roman"/>
        <family val="1"/>
        <charset val="162"/>
      </rPr>
      <t>Transferred Cat. Loss Reserve</t>
    </r>
  </si>
  <si>
    <r>
      <t xml:space="preserve">D- Aktarımı Yapılan DHK </t>
    </r>
    <r>
      <rPr>
        <i/>
        <sz val="9"/>
        <rFont val="Times New Roman"/>
        <family val="1"/>
        <charset val="162"/>
      </rPr>
      <t>-Transferred Cat. Loss Reserve</t>
    </r>
  </si>
  <si>
    <r>
      <t xml:space="preserve">Yatırım Giderleri Toplamı
</t>
    </r>
    <r>
      <rPr>
        <i/>
        <sz val="9"/>
        <rFont val="Times New Roman"/>
        <family val="1"/>
        <charset val="162"/>
      </rPr>
      <t>Investment Charges Total</t>
    </r>
  </si>
  <si>
    <r>
      <t xml:space="preserve">Karşılıklar Hesabı
</t>
    </r>
    <r>
      <rPr>
        <i/>
        <sz val="9"/>
        <rFont val="Times New Roman"/>
        <family val="1"/>
        <charset val="162"/>
      </rPr>
      <t>Provisions</t>
    </r>
  </si>
  <si>
    <r>
      <t xml:space="preserve">Reeskont Hesabı
</t>
    </r>
    <r>
      <rPr>
        <i/>
        <sz val="9"/>
        <rFont val="Times New Roman"/>
        <family val="1"/>
        <charset val="162"/>
      </rPr>
      <t>Rediscount</t>
    </r>
  </si>
  <si>
    <r>
      <t>Olağan ve Olağan Dışı Faaliyetler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Other Charges and Extrordinary Income and Charges</t>
    </r>
  </si>
  <si>
    <r>
      <t xml:space="preserve">Diğer Gelir ve Karlar
</t>
    </r>
    <r>
      <rPr>
        <i/>
        <sz val="9"/>
        <rFont val="Times New Roman"/>
        <family val="1"/>
        <charset val="162"/>
      </rPr>
      <t>Other Income and Profit</t>
    </r>
  </si>
  <si>
    <r>
      <t xml:space="preserve">Diğer Gider ve Zararlar
</t>
    </r>
    <r>
      <rPr>
        <i/>
        <sz val="9"/>
        <rFont val="Times New Roman"/>
        <family val="1"/>
        <charset val="162"/>
      </rPr>
      <t>Other Outgoing and Losses</t>
    </r>
  </si>
  <si>
    <r>
      <t xml:space="preserve">Önceki Yıl Gelir /Gid. Veya K/Z
</t>
    </r>
    <r>
      <rPr>
        <i/>
        <sz val="9"/>
        <rFont val="Times New Roman"/>
        <family val="1"/>
        <charset val="162"/>
      </rPr>
      <t>Income/Outgoing and Profit/Loss for The Previous Year</t>
    </r>
  </si>
  <si>
    <t>KIRSEHIR</t>
  </si>
  <si>
    <t>ARTVIN</t>
  </si>
  <si>
    <t>KILIS</t>
  </si>
  <si>
    <t>AYDIN</t>
  </si>
  <si>
    <t>KOCAELI</t>
  </si>
  <si>
    <t>BALIKESIR</t>
  </si>
  <si>
    <t>KONYA</t>
  </si>
  <si>
    <t>BARTIN</t>
  </si>
  <si>
    <t>KÜTAHYA</t>
  </si>
  <si>
    <t>BATMAN</t>
  </si>
  <si>
    <t>MALATYA</t>
  </si>
  <si>
    <t>BAYBURT</t>
  </si>
  <si>
    <t>MANISA</t>
  </si>
  <si>
    <t>BILECIK</t>
  </si>
  <si>
    <t>K.MARAS</t>
  </si>
  <si>
    <t>BINGÖL</t>
  </si>
  <si>
    <t>MARDIN</t>
  </si>
  <si>
    <t>BITLIS</t>
  </si>
  <si>
    <t>MUGLA</t>
  </si>
  <si>
    <t>BOLU</t>
  </si>
  <si>
    <t>MUS</t>
  </si>
  <si>
    <t>BURDUR</t>
  </si>
  <si>
    <t>NEVSEHIR</t>
  </si>
  <si>
    <t>BURSA</t>
  </si>
  <si>
    <t>NIGDE</t>
  </si>
  <si>
    <t>ÇANAKKALE</t>
  </si>
  <si>
    <t>ORDU</t>
  </si>
  <si>
    <t>ÇANKIRI</t>
  </si>
  <si>
    <t>OSMANIYE</t>
  </si>
  <si>
    <t>ÇORUM</t>
  </si>
  <si>
    <t>RIZE</t>
  </si>
  <si>
    <t>DENIZLI</t>
  </si>
  <si>
    <t>SAKARYA</t>
  </si>
  <si>
    <t>DIYARBAKIR</t>
  </si>
  <si>
    <t>SAMSUN</t>
  </si>
  <si>
    <t>DÜZCE</t>
  </si>
  <si>
    <t>DISTRIBUTION of PROFITS of the INSURANCE, PENSION and REINSURANCE COMPANIES for the 2006 FINANCIAL YEAR</t>
  </si>
  <si>
    <t>TABLO: 38</t>
  </si>
  <si>
    <t>TABLO: 9</t>
  </si>
  <si>
    <t>TABLE: 9</t>
  </si>
  <si>
    <t>TABLO: 21</t>
  </si>
  <si>
    <t>TABLE: 21</t>
  </si>
  <si>
    <t>TABLO: 10</t>
  </si>
  <si>
    <t>TABLE: 10</t>
  </si>
  <si>
    <t xml:space="preserve">SİGORTA ve EMEKLİLİK ŞİRKETLERİNİN BRANŞ BAZINDA PRİM ÜRETİMLERİ </t>
  </si>
  <si>
    <r>
      <t xml:space="preserve">Emeklilik
Faal.
Borçlar
</t>
    </r>
    <r>
      <rPr>
        <i/>
        <sz val="9"/>
        <rFont val="Times New Roman"/>
        <family val="1"/>
        <charset val="162"/>
      </rPr>
      <t>Payables
on Pension
Operations</t>
    </r>
  </si>
  <si>
    <r>
      <t xml:space="preserve">Diğer
Esas Faal.
Borçlar
</t>
    </r>
    <r>
      <rPr>
        <i/>
        <sz val="9"/>
        <rFont val="Times New Roman"/>
        <family val="1"/>
        <charset val="162"/>
      </rPr>
      <t>Other
Payables
on
Operations</t>
    </r>
  </si>
  <si>
    <r>
      <t xml:space="preserve">İlişkili
Taraflara
Borçlar
</t>
    </r>
    <r>
      <rPr>
        <i/>
        <sz val="9"/>
        <rFont val="Times New Roman"/>
        <family val="1"/>
        <charset val="162"/>
      </rPr>
      <t>Payables
to Related
Parties</t>
    </r>
  </si>
  <si>
    <r>
      <t xml:space="preserve">Öd.Vergi
ve Benzeri
Diğ.Yük.İle
Karş.
</t>
    </r>
    <r>
      <rPr>
        <i/>
        <sz val="9"/>
        <rFont val="Times New Roman"/>
        <family val="1"/>
        <charset val="162"/>
      </rPr>
      <t xml:space="preserve">Tax Payable
and Other
Payables
and Reserves </t>
    </r>
  </si>
  <si>
    <r>
      <t xml:space="preserve">Prim / Teminat </t>
    </r>
    <r>
      <rPr>
        <sz val="9"/>
        <rFont val="Times New Roman"/>
        <family val="1"/>
        <charset val="162"/>
      </rPr>
      <t>-Premium / Cover (‰)</t>
    </r>
  </si>
  <si>
    <t>(YTL)</t>
  </si>
  <si>
    <r>
      <t xml:space="preserve">B. Grup Sigortaları </t>
    </r>
    <r>
      <rPr>
        <i/>
        <sz val="8"/>
        <rFont val="Times New Roman"/>
        <family val="1"/>
        <charset val="162"/>
      </rPr>
      <t xml:space="preserve">-Group Insurances </t>
    </r>
  </si>
  <si>
    <t>YAPI KREDİ EMEKLİLİK</t>
  </si>
  <si>
    <t>ANKARA
EMEKLİLİK</t>
  </si>
  <si>
    <t>BAŞAK GROUPAMA
EMEKLİLİK</t>
  </si>
  <si>
    <t>FORTİS
EMEKLİLİK</t>
  </si>
  <si>
    <t>OYAK
EMEKLİLİK</t>
  </si>
  <si>
    <t>VAKIF
EMEKLİLİK</t>
  </si>
  <si>
    <t>YAPIKREDİ
EMEKLİLİK</t>
  </si>
  <si>
    <r>
      <t xml:space="preserve">GENEL TOPLAM
</t>
    </r>
    <r>
      <rPr>
        <i/>
        <sz val="8"/>
        <rFont val="Times New Roman"/>
        <family val="1"/>
        <charset val="162"/>
      </rPr>
      <t>Total</t>
    </r>
  </si>
  <si>
    <r>
      <t>Alım-Satım Amaçlı Finansal Varlıklar (Net)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Financial Assets Held for Trading</t>
    </r>
  </si>
  <si>
    <r>
      <t xml:space="preserve">Serbest
</t>
    </r>
    <r>
      <rPr>
        <i/>
        <sz val="9"/>
        <rFont val="Times New Roman"/>
        <family val="1"/>
        <charset val="162"/>
      </rPr>
      <t>Free</t>
    </r>
  </si>
  <si>
    <r>
      <t xml:space="preserve">Bloke
</t>
    </r>
    <r>
      <rPr>
        <i/>
        <sz val="9"/>
        <rFont val="Times New Roman"/>
        <family val="1"/>
        <charset val="162"/>
      </rPr>
      <t>Bloked</t>
    </r>
  </si>
  <si>
    <r>
      <t xml:space="preserve">Vadeye Kadar Elde Tutulacak Finansal Varlıklar (Net)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Financial Assets Held for Maturity</t>
    </r>
  </si>
  <si>
    <t>TABLO: 3C</t>
  </si>
  <si>
    <t>TABLE: 3C</t>
  </si>
  <si>
    <t>TABLO: 3B</t>
  </si>
  <si>
    <t>TABLE: 3B</t>
  </si>
  <si>
    <t>TABLO: 3A</t>
  </si>
  <si>
    <t>TABLE: 3A</t>
  </si>
  <si>
    <t>TABLO: 2B</t>
  </si>
  <si>
    <t>TABLE: 2B</t>
  </si>
  <si>
    <t>TABLE: 2A</t>
  </si>
  <si>
    <t>TABLO: 2A</t>
  </si>
  <si>
    <t>TABLO:1B</t>
  </si>
  <si>
    <t>TABLE: 1B</t>
  </si>
  <si>
    <t>KATKI PAYI TUTARINA ve YAŞA GÖRE BİREYSEL EMEKLİLİK SÖZLEŞMELERİNİN DAĞILIMI</t>
  </si>
  <si>
    <t>44</t>
  </si>
  <si>
    <t>BİREYSEL EMEKLİLİK ŞİRKETLERİ FONLARINA İLİŞKİN BİLGİLER</t>
  </si>
  <si>
    <r>
      <t xml:space="preserve">Diğer
Borçlar
</t>
    </r>
    <r>
      <rPr>
        <i/>
        <sz val="9"/>
        <rFont val="Times New Roman"/>
        <family val="1"/>
        <charset val="162"/>
      </rPr>
      <t>Other
Payables</t>
    </r>
  </si>
  <si>
    <r>
      <t xml:space="preserve">Teminat </t>
    </r>
    <r>
      <rPr>
        <i/>
        <sz val="8"/>
        <rFont val="Times New Roman"/>
        <family val="1"/>
        <charset val="162"/>
      </rPr>
      <t>- Face Amount</t>
    </r>
  </si>
  <si>
    <t>HAYAT BRANŞI DİREKT ÜRETİM ve PORTFÖY HAREKETLERİ (Tutar)</t>
  </si>
  <si>
    <t>TABLO: 41A</t>
  </si>
  <si>
    <t>TABLE: 41A</t>
  </si>
  <si>
    <t>KAR PAYI DAĞITIMINA İLİŞKİN ÖZET BİLGİLER (Fon Sistemi Uygulamayan)</t>
  </si>
  <si>
    <t>TABLO: 41B</t>
  </si>
  <si>
    <t>TABLE: 41B</t>
  </si>
  <si>
    <t>KAR PAYI DAĞITIMINA İLİŞKİN ÖZET BİLGİLER (Fon Sistemi Uygulayan)</t>
  </si>
  <si>
    <t>TABLO: 7A</t>
  </si>
  <si>
    <r>
      <t>3- Hayat Matemetik Karş. (Net)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Life Assurance Provision Net of reinsurance</t>
    </r>
  </si>
  <si>
    <r>
      <t xml:space="preserve">     3.a- Ayr.Hayat Matematik Karş.(-)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 Life Assurance-Gross Amount</t>
    </r>
  </si>
  <si>
    <r>
      <t xml:space="preserve">     3.b- Ayr.Hayat Mat.Karş.Reas.Payı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 Life Assurance - Reins. Share</t>
    </r>
  </si>
  <si>
    <r>
      <t>C- Esas Faaliyetlerden Alacaklar</t>
    </r>
    <r>
      <rPr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Receivables from Operations</t>
    </r>
  </si>
  <si>
    <r>
      <t xml:space="preserve">         Sigortalılardan Alacaklar Karş.(-)</t>
    </r>
    <r>
      <rPr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Prov. for Receivables from Insureds</t>
    </r>
  </si>
  <si>
    <t>TİCARET SİGORTA A.Ş.</t>
  </si>
  <si>
    <t>ATRADIUS CREDIT INSURANCE N.V. Türkiye İstanbul Şubesi</t>
  </si>
  <si>
    <t>Şenol Çudin</t>
  </si>
  <si>
    <t>Selda Eke</t>
  </si>
  <si>
    <t>Maya Akar Center</t>
  </si>
  <si>
    <t>Onur Ongan</t>
  </si>
  <si>
    <t>B Blok 23. kat</t>
  </si>
  <si>
    <t>Dr. Thomas Langen</t>
  </si>
  <si>
    <t>Büyükdere Cad. No.: 100 - 102</t>
  </si>
  <si>
    <t>Michael Karrenberg</t>
  </si>
  <si>
    <t>34394 Istanbul - Esentepe</t>
  </si>
  <si>
    <t>Thomas Dietz</t>
  </si>
  <si>
    <t>0090-212-272-7011</t>
  </si>
  <si>
    <t>0090-212-272-2694</t>
  </si>
  <si>
    <t>www.atradius.com.tr</t>
  </si>
  <si>
    <r>
      <t xml:space="preserve">Ödenen Tazminat ve Reasürör Payı </t>
    </r>
    <r>
      <rPr>
        <i/>
        <sz val="9"/>
        <rFont val="Times New Roman"/>
        <family val="1"/>
        <charset val="162"/>
      </rPr>
      <t xml:space="preserve">-Paid Losses and Reinsurance Share </t>
    </r>
  </si>
  <si>
    <r>
      <t>Ödenen Tazminat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-Paid Losses</t>
    </r>
  </si>
  <si>
    <r>
      <t xml:space="preserve">Reasürör Payı </t>
    </r>
    <r>
      <rPr>
        <i/>
        <sz val="9"/>
        <rFont val="Times New Roman"/>
        <family val="1"/>
        <charset val="162"/>
      </rPr>
      <t>-Reinsurers' Share</t>
    </r>
  </si>
  <si>
    <r>
      <t>Hasar Kons.Oranı</t>
    </r>
    <r>
      <rPr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Loss Ret.(%)</t>
    </r>
  </si>
  <si>
    <t>TABLO: 37</t>
  </si>
  <si>
    <r>
      <t xml:space="preserve">Yaşama Bağlı </t>
    </r>
    <r>
      <rPr>
        <i/>
        <sz val="8"/>
        <rFont val="Times New Roman"/>
        <family val="1"/>
        <charset val="162"/>
      </rPr>
      <t xml:space="preserve">- Survival </t>
    </r>
  </si>
  <si>
    <r>
      <t xml:space="preserve">Ecelen Ölüm </t>
    </r>
    <r>
      <rPr>
        <i/>
        <sz val="8"/>
        <rFont val="Times New Roman"/>
        <family val="1"/>
        <charset val="162"/>
      </rPr>
      <t>- Death</t>
    </r>
  </si>
  <si>
    <r>
      <t xml:space="preserve">Kazaen Ölüm </t>
    </r>
    <r>
      <rPr>
        <i/>
        <sz val="8"/>
        <rFont val="Times New Roman"/>
        <family val="1"/>
        <charset val="162"/>
      </rPr>
      <t>- Accidental Death</t>
    </r>
  </si>
  <si>
    <r>
      <t xml:space="preserve">Kaza Sonucu Malul. </t>
    </r>
    <r>
      <rPr>
        <i/>
        <sz val="8"/>
        <rFont val="Times New Roman"/>
        <family val="1"/>
        <charset val="162"/>
      </rPr>
      <t>- Disability due to Casualty</t>
    </r>
  </si>
  <si>
    <r>
      <t>Hastalık Sonucu Malul.</t>
    </r>
    <r>
      <rPr>
        <i/>
        <sz val="8"/>
        <rFont val="Times New Roman"/>
        <family val="1"/>
        <charset val="162"/>
      </rPr>
      <t xml:space="preserve"> - Disability due to Illnes </t>
    </r>
  </si>
  <si>
    <r>
      <t xml:space="preserve">Tedavi Masrafları </t>
    </r>
    <r>
      <rPr>
        <i/>
        <sz val="8"/>
        <rFont val="Times New Roman"/>
        <family val="1"/>
        <charset val="162"/>
      </rPr>
      <t>- Hospital Cash</t>
    </r>
  </si>
  <si>
    <r>
      <t xml:space="preserve">Tehlikeli Hastalıklar </t>
    </r>
    <r>
      <rPr>
        <i/>
        <sz val="8"/>
        <rFont val="Times New Roman"/>
        <family val="1"/>
        <charset val="162"/>
      </rPr>
      <t>- Critical Illnes</t>
    </r>
  </si>
  <si>
    <t>TABLO: 39</t>
  </si>
  <si>
    <r>
      <t>Sigorta / Emeklilik Şirketleri -</t>
    </r>
    <r>
      <rPr>
        <i/>
        <sz val="9"/>
        <rFont val="Times New Roman"/>
        <family val="1"/>
        <charset val="162"/>
      </rPr>
      <t>Insurance / Pension Companies</t>
    </r>
  </si>
  <si>
    <r>
      <t xml:space="preserve">    1.3-   Devam Eden Riskler Karş.Değişim (+/-)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Prov. For The Unexpired Risks</t>
    </r>
  </si>
  <si>
    <r>
      <t>Hayat
L</t>
    </r>
    <r>
      <rPr>
        <i/>
        <sz val="9"/>
        <rFont val="Times New Roman"/>
        <family val="1"/>
        <charset val="162"/>
      </rPr>
      <t>ife</t>
    </r>
  </si>
  <si>
    <r>
      <t xml:space="preserve">    1.2.d- Devr.KazanılmamışPrimKarş.Reas.P.(-)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Brought Forw.for the UP Rea Sh.</t>
    </r>
  </si>
  <si>
    <r>
      <t>B- Hayat Dışı Teknik Gider(-)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Technical Outgoing for The Non Life Business </t>
    </r>
  </si>
  <si>
    <r>
      <t>C- Hayat Teknik Gelir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Income for The Life Business</t>
    </r>
  </si>
  <si>
    <r>
      <t xml:space="preserve">Kaza (Kasko)
</t>
    </r>
    <r>
      <rPr>
        <i/>
        <sz val="9"/>
        <rFont val="Times New Roman"/>
        <family val="1"/>
        <charset val="162"/>
      </rPr>
      <t>Casualty
(Motor Own Damage)</t>
    </r>
  </si>
  <si>
    <r>
      <t xml:space="preserve">*Milli Reasürans T.A.Ş Verilerini İçermektedir. </t>
    </r>
    <r>
      <rPr>
        <sz val="8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 xml:space="preserve">Only Included Profit and Loss Accounts of Milli Re T.A.Ş. </t>
    </r>
  </si>
  <si>
    <t>AIG HAYAT</t>
  </si>
  <si>
    <t>AIG HAYAT SİGORTA A.Ş.</t>
  </si>
  <si>
    <r>
      <t xml:space="preserve">3.İkramiye / İndirimler Krş.Değişim - </t>
    </r>
    <r>
      <rPr>
        <i/>
        <sz val="9"/>
        <rFont val="Times New Roman"/>
        <family val="1"/>
        <charset val="162"/>
      </rPr>
      <t>Change in Prov.Bonus/Rebates</t>
    </r>
  </si>
  <si>
    <r>
      <t xml:space="preserve">4.Diğer Teknik Karş.Değ.- </t>
    </r>
    <r>
      <rPr>
        <i/>
        <sz val="9"/>
        <rFont val="Times New Roman"/>
        <family val="1"/>
        <charset val="162"/>
      </rPr>
      <t>Change in Other Tech.Prov.</t>
    </r>
  </si>
  <si>
    <r>
      <t xml:space="preserve">5.Gerçekleşen Zararlar - </t>
    </r>
    <r>
      <rPr>
        <i/>
        <sz val="9"/>
        <rFont val="Times New Roman"/>
        <family val="1"/>
        <charset val="162"/>
      </rPr>
      <t>Unrealised Loss on Investment</t>
    </r>
  </si>
  <si>
    <r>
      <t xml:space="preserve">6.Faaliyet Giderleri - </t>
    </r>
    <r>
      <rPr>
        <i/>
        <sz val="9"/>
        <rFont val="Times New Roman"/>
        <family val="1"/>
        <charset val="162"/>
      </rPr>
      <t>Operating Expenditures</t>
    </r>
  </si>
  <si>
    <r>
      <t xml:space="preserve">  a.Üretim Komisyon - </t>
    </r>
    <r>
      <rPr>
        <i/>
        <sz val="9"/>
        <rFont val="Times New Roman"/>
        <family val="1"/>
        <charset val="162"/>
      </rPr>
      <t>Acquisition Commission</t>
    </r>
  </si>
  <si>
    <r>
      <t xml:space="preserve">  b.Reaüsrans Komisyon Gelirleri - </t>
    </r>
    <r>
      <rPr>
        <i/>
        <sz val="9"/>
        <rFont val="Times New Roman"/>
        <family val="1"/>
        <charset val="162"/>
      </rPr>
      <t>Reins.Commisssion Income</t>
    </r>
  </si>
  <si>
    <r>
      <t xml:space="preserve">  c.Personel - </t>
    </r>
    <r>
      <rPr>
        <i/>
        <sz val="9"/>
        <rFont val="Times New Roman"/>
        <family val="1"/>
        <charset val="162"/>
      </rPr>
      <t>Personnal</t>
    </r>
  </si>
  <si>
    <r>
      <t xml:space="preserve">  d.Yönetim - </t>
    </r>
    <r>
      <rPr>
        <i/>
        <sz val="9"/>
        <rFont val="Times New Roman"/>
        <family val="1"/>
        <charset val="162"/>
      </rPr>
      <t>General Management</t>
    </r>
  </si>
  <si>
    <r>
      <t xml:space="preserve">  e.Pazarlama / Reklam - </t>
    </r>
    <r>
      <rPr>
        <i/>
        <sz val="9"/>
        <rFont val="Times New Roman"/>
        <family val="1"/>
        <charset val="162"/>
      </rPr>
      <t>Marketing / Advertisement</t>
    </r>
  </si>
  <si>
    <r>
      <t xml:space="preserve">  f.Ar-Ge - </t>
    </r>
    <r>
      <rPr>
        <i/>
        <sz val="9"/>
        <rFont val="Times New Roman"/>
        <family val="1"/>
        <charset val="162"/>
      </rPr>
      <t>Research / Advance</t>
    </r>
  </si>
  <si>
    <r>
      <t xml:space="preserve">7.Yatırım Giderleri - </t>
    </r>
    <r>
      <rPr>
        <i/>
        <sz val="9"/>
        <rFont val="Times New Roman"/>
        <family val="1"/>
        <charset val="162"/>
      </rPr>
      <t>Investment Charges</t>
    </r>
  </si>
  <si>
    <r>
      <t>8.Tekn.Olm.Böl.Akt.Yat.Gid.</t>
    </r>
    <r>
      <rPr>
        <i/>
        <sz val="8"/>
        <rFont val="Times New Roman"/>
        <family val="1"/>
        <charset val="162"/>
      </rPr>
      <t>-Allocated Inv.Return Trsf.Non-Tech.Acc.</t>
    </r>
  </si>
  <si>
    <r>
      <t xml:space="preserve">Gider Toplamı </t>
    </r>
    <r>
      <rPr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 Outgoing</t>
    </r>
  </si>
  <si>
    <r>
      <t xml:space="preserve">Teknik Denge </t>
    </r>
    <r>
      <rPr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Balance</t>
    </r>
  </si>
  <si>
    <r>
      <t>4-Faaliyet Gid.-</t>
    </r>
    <r>
      <rPr>
        <i/>
        <sz val="9"/>
        <rFont val="Times New Roman"/>
        <family val="1"/>
        <charset val="162"/>
      </rPr>
      <t>Operating Expenses</t>
    </r>
  </si>
  <si>
    <r>
      <t xml:space="preserve">A- Nakit Ve Nakit Benzeri Varlıklar </t>
    </r>
    <r>
      <rPr>
        <i/>
        <sz val="9"/>
        <rFont val="Times New Roman"/>
        <family val="1"/>
        <charset val="162"/>
      </rPr>
      <t>- Cash and Cash Equivalents</t>
    </r>
  </si>
  <si>
    <r>
      <t>B- Fin.Var.ve Riski Sig.Ait Fin.Yat.</t>
    </r>
    <r>
      <rPr>
        <i/>
        <sz val="9"/>
        <rFont val="Times New Roman"/>
        <family val="1"/>
        <charset val="162"/>
      </rPr>
      <t>- Fin.Ass.and Fin.Inv.Where Inv.Risk Belongs to PH</t>
    </r>
  </si>
  <si>
    <r>
      <t xml:space="preserve">Araç Sayısı*
</t>
    </r>
    <r>
      <rPr>
        <i/>
        <sz val="9"/>
        <rFont val="Times New Roman"/>
        <family val="1"/>
        <charset val="162"/>
      </rPr>
      <t xml:space="preserve">No.of Vehicle
(31.12.2007) </t>
    </r>
  </si>
  <si>
    <r>
      <t xml:space="preserve">Yazılan Poliçe Adedi
</t>
    </r>
    <r>
      <rPr>
        <i/>
        <sz val="9"/>
        <rFont val="Times New Roman"/>
        <family val="1"/>
        <charset val="162"/>
      </rPr>
      <t>No.of Written Policies</t>
    </r>
    <r>
      <rPr>
        <b/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(2007)</t>
    </r>
  </si>
  <si>
    <r>
      <t xml:space="preserve">Yürürlükteki Poliçe Adedi
</t>
    </r>
    <r>
      <rPr>
        <i/>
        <sz val="9"/>
        <rFont val="Times New Roman"/>
        <family val="1"/>
        <charset val="162"/>
      </rPr>
      <t>Current Policies
31.12.2007</t>
    </r>
  </si>
  <si>
    <t>YURTDIŞI</t>
  </si>
  <si>
    <t>LEFKOSE (KIBRIS)</t>
  </si>
  <si>
    <t>   AFYON KARAHİSAR</t>
  </si>
  <si>
    <t>   K.MARAŞ</t>
  </si>
  <si>
    <t>   MERSİN</t>
  </si>
  <si>
    <r>
      <t xml:space="preserve">Konut Sayısı
</t>
    </r>
    <r>
      <rPr>
        <i/>
        <sz val="9"/>
        <rFont val="Times New Roman"/>
        <family val="1"/>
        <charset val="162"/>
      </rPr>
      <t>No.of Dwellings
(2007)</t>
    </r>
  </si>
  <si>
    <r>
      <t xml:space="preserve">Sig.Konut Sayısı
</t>
    </r>
    <r>
      <rPr>
        <i/>
        <sz val="9"/>
        <rFont val="Times New Roman"/>
        <family val="1"/>
        <charset val="162"/>
      </rPr>
      <t>No.of Ins.Dwellings
(2007)</t>
    </r>
  </si>
  <si>
    <r>
      <t xml:space="preserve">Teminat (YTL)
</t>
    </r>
    <r>
      <rPr>
        <i/>
        <sz val="9"/>
        <rFont val="Times New Roman"/>
        <family val="1"/>
        <charset val="162"/>
      </rPr>
      <t xml:space="preserve">Cover
(2007) </t>
    </r>
  </si>
  <si>
    <r>
      <t xml:space="preserve">Sigortalılık Oranı
</t>
    </r>
    <r>
      <rPr>
        <i/>
        <sz val="9"/>
        <rFont val="Times New Roman"/>
        <family val="1"/>
        <charset val="162"/>
      </rPr>
      <t>Insured Ratio
(2007)</t>
    </r>
  </si>
  <si>
    <r>
      <t xml:space="preserve">A- Nakit Ve Nakit Benzeri Varlıklar </t>
    </r>
    <r>
      <rPr>
        <i/>
        <sz val="8"/>
        <rFont val="Times New Roman"/>
        <family val="1"/>
        <charset val="162"/>
      </rPr>
      <t>-Cash and Cash Equivalent</t>
    </r>
  </si>
  <si>
    <r>
      <t xml:space="preserve">C- Esas Faaliyetlerden Alacaklar  </t>
    </r>
    <r>
      <rPr>
        <i/>
        <sz val="8"/>
        <rFont val="Times New Roman"/>
        <family val="1"/>
        <charset val="162"/>
      </rPr>
      <t>- Receivables from Operations</t>
    </r>
  </si>
  <si>
    <r>
      <t xml:space="preserve">D- İlişkili Taraflardan Alacaklar  </t>
    </r>
    <r>
      <rPr>
        <i/>
        <sz val="8"/>
        <rFont val="Times New Roman"/>
        <family val="1"/>
        <charset val="162"/>
      </rPr>
      <t>- Receivables from Related Parties</t>
    </r>
  </si>
  <si>
    <r>
      <t xml:space="preserve">F- Diğer Alacaklar ve Cari  Varlıklar </t>
    </r>
    <r>
      <rPr>
        <i/>
        <sz val="8"/>
        <rFont val="Times New Roman"/>
        <family val="1"/>
        <charset val="162"/>
      </rPr>
      <t xml:space="preserve"> - Other Receivables and Current Assets</t>
    </r>
  </si>
  <si>
    <r>
      <t xml:space="preserve">E- Gelecek Aylara Ait Gid. ve Gelir Tah. </t>
    </r>
    <r>
      <rPr>
        <i/>
        <sz val="8"/>
        <rFont val="Times New Roman"/>
        <family val="1"/>
        <charset val="162"/>
      </rPr>
      <t>- Exp.and Inc.Accruals for Future Months</t>
    </r>
  </si>
  <si>
    <r>
      <t xml:space="preserve">3- Dönem Net Karı veya Zararı - </t>
    </r>
    <r>
      <rPr>
        <i/>
        <sz val="10"/>
        <rFont val="Times New Roman"/>
        <family val="1"/>
        <charset val="162"/>
      </rPr>
      <t>Profit and Loss for The Financial Year</t>
    </r>
  </si>
  <si>
    <r>
      <t>1- Karşılıklar Hesabı (+/-) -</t>
    </r>
    <r>
      <rPr>
        <i/>
        <sz val="9"/>
        <rFont val="Times New Roman"/>
        <family val="1"/>
        <charset val="162"/>
      </rPr>
      <t xml:space="preserve"> Provisions</t>
    </r>
  </si>
  <si>
    <r>
      <t xml:space="preserve">2- Reeskont Hesabı (+/-) - </t>
    </r>
    <r>
      <rPr>
        <i/>
        <sz val="9"/>
        <rFont val="Times New Roman"/>
        <family val="1"/>
        <charset val="162"/>
      </rPr>
      <t>Rediscount</t>
    </r>
  </si>
  <si>
    <r>
      <t>7- Diğer Gelir ve Karlar -</t>
    </r>
    <r>
      <rPr>
        <i/>
        <sz val="9"/>
        <rFont val="Times New Roman"/>
        <family val="1"/>
        <charset val="162"/>
      </rPr>
      <t xml:space="preserve"> Other Income and Profit </t>
    </r>
  </si>
  <si>
    <r>
      <t xml:space="preserve">8- Diğer Gider ve Zararlar (-) - </t>
    </r>
    <r>
      <rPr>
        <i/>
        <sz val="9"/>
        <rFont val="Times New Roman"/>
        <family val="1"/>
        <charset val="162"/>
      </rPr>
      <t>Other Loss and Expenditures</t>
    </r>
  </si>
  <si>
    <r>
      <t xml:space="preserve">9- Önceki Yıl Gelir ve Karları - </t>
    </r>
    <r>
      <rPr>
        <i/>
        <sz val="9"/>
        <rFont val="Times New Roman"/>
        <family val="1"/>
        <charset val="162"/>
      </rPr>
      <t>Income and Profit for the Previous Year</t>
    </r>
  </si>
  <si>
    <r>
      <t xml:space="preserve">10- Önceki Yıl Gider ve Zararları(-) - </t>
    </r>
    <r>
      <rPr>
        <i/>
        <sz val="9"/>
        <rFont val="Times New Roman"/>
        <family val="1"/>
        <charset val="162"/>
      </rPr>
      <t>Loss and Expenditures for the Previous Year</t>
    </r>
  </si>
  <si>
    <r>
      <t>J- Dönem Net K / Z -</t>
    </r>
    <r>
      <rPr>
        <i/>
        <sz val="9"/>
        <rFont val="Times New Roman"/>
        <family val="1"/>
        <charset val="162"/>
      </rPr>
      <t xml:space="preserve"> Profit or Loss for The Financial Year </t>
    </r>
  </si>
  <si>
    <r>
      <t xml:space="preserve">2- Vergi ve Diğ.Yasal Yük.Karş.(-) - </t>
    </r>
    <r>
      <rPr>
        <i/>
        <sz val="9"/>
        <rFont val="Times New Roman"/>
        <family val="1"/>
        <charset val="162"/>
      </rPr>
      <t>Provisions for The Tax and Other Legal Liabilities</t>
    </r>
  </si>
  <si>
    <t>www.tebsigorta.com.tr</t>
  </si>
  <si>
    <t>FAALİYETTE BULUNAN HAYAT DIŞI SİGORTA ŞİRKETLERİNİN MALİ TABLOLARI ve VERİLERİ</t>
  </si>
  <si>
    <r>
      <t xml:space="preserve">1- Gerçekleşen Hasarlar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Claims Incurred Net of Reinsurance</t>
    </r>
  </si>
  <si>
    <r>
      <t xml:space="preserve">    1.1.a- Ödenen Hasarlar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Claims Paid - Gross Amount</t>
    </r>
  </si>
  <si>
    <r>
      <t xml:space="preserve">    1.1.b- Ödenen Hasarda Reasürör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Claims Paid - Reinsurers' Share</t>
    </r>
  </si>
  <si>
    <r>
      <t xml:space="preserve">    1.2.a- Ayrılan MuallakHasarKarş.(-)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Provisions For Outst.Claims - Gross Amount</t>
    </r>
  </si>
  <si>
    <r>
      <t>2- İkramiye/İnd.Karş.Değişim(+/-)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Provision for Bonus/Rebates</t>
    </r>
  </si>
  <si>
    <r>
      <t xml:space="preserve">3- Diğ.TeknikKarş.Değişim(Net)(+/-)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Change in Other Technical Provisions NoR</t>
    </r>
  </si>
  <si>
    <r>
      <t xml:space="preserve">4- Faaliyet Giderleri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</si>
  <si>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t>ACIBADEM</t>
  </si>
  <si>
    <t>ERGOİSVİÇRE 
HAYAT</t>
  </si>
  <si>
    <t>FİNANS EMEKLİLİK</t>
  </si>
  <si>
    <t>FORTIS 
EMEKLİLİK</t>
  </si>
  <si>
    <t>GARANTİ 
H/E</t>
  </si>
  <si>
    <t>GENEL 
YAŞAM</t>
  </si>
  <si>
    <t>GÜVEN 
HAYAT</t>
  </si>
  <si>
    <r>
      <t>E- Hayat Teknik Gider</t>
    </r>
    <r>
      <rPr>
        <b/>
        <sz val="11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>- Technical Outgoing for Life Business</t>
    </r>
  </si>
  <si>
    <r>
      <t xml:space="preserve">H- Yatırım Gelirleri </t>
    </r>
    <r>
      <rPr>
        <b/>
        <i/>
        <sz val="9"/>
        <rFont val="Times New Roman"/>
        <family val="1"/>
        <charset val="162"/>
      </rPr>
      <t>- Investment Income</t>
    </r>
  </si>
  <si>
    <r>
      <t xml:space="preserve">I- Yatırım Giderleri </t>
    </r>
    <r>
      <rPr>
        <b/>
        <i/>
        <sz val="9"/>
        <rFont val="Times New Roman"/>
        <family val="1"/>
        <charset val="162"/>
      </rPr>
      <t>- Investment Charges</t>
    </r>
  </si>
  <si>
    <r>
      <t xml:space="preserve">J- Olağan ve Olağan Dışı Faaliyetler </t>
    </r>
    <r>
      <rPr>
        <b/>
        <i/>
        <sz val="9"/>
        <rFont val="Times New Roman"/>
        <family val="1"/>
        <charset val="162"/>
      </rPr>
      <t>- Ordinary and Extraordinary P/L</t>
    </r>
  </si>
  <si>
    <r>
      <t xml:space="preserve">K- Dönem K/Z  - </t>
    </r>
    <r>
      <rPr>
        <b/>
        <i/>
        <sz val="9"/>
        <rFont val="Times New Roman"/>
        <family val="1"/>
        <charset val="162"/>
      </rPr>
      <t>Profit or Loss for The Financial Year</t>
    </r>
  </si>
  <si>
    <r>
      <t>L- Vergi ve Diğ.Yasal Yük.Karş.</t>
    </r>
    <r>
      <rPr>
        <b/>
        <i/>
        <sz val="9"/>
        <rFont val="Times New Roman"/>
        <family val="1"/>
        <charset val="162"/>
      </rPr>
      <t>-  Provisions for The Tax and Other Legal Liabilities</t>
    </r>
  </si>
  <si>
    <r>
      <t xml:space="preserve">    1.2.d- Devr.Mual.Tazm.Karş.R.P.(-)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Forw.for Outst.Claims-Re.Share</t>
    </r>
  </si>
  <si>
    <r>
      <t xml:space="preserve">Kasa
</t>
    </r>
    <r>
      <rPr>
        <i/>
        <sz val="9"/>
        <rFont val="Times New Roman"/>
        <family val="1"/>
        <charset val="162"/>
      </rPr>
      <t>Cash</t>
    </r>
  </si>
  <si>
    <r>
      <t xml:space="preserve">Banka
</t>
    </r>
    <r>
      <rPr>
        <i/>
        <sz val="9"/>
        <rFont val="Times New Roman"/>
        <family val="1"/>
        <charset val="162"/>
      </rPr>
      <t>Banks</t>
    </r>
  </si>
  <si>
    <r>
      <t xml:space="preserve">Diğer
</t>
    </r>
    <r>
      <rPr>
        <i/>
        <sz val="9"/>
        <rFont val="Times New Roman"/>
        <family val="1"/>
        <charset val="162"/>
      </rPr>
      <t>Other</t>
    </r>
  </si>
  <si>
    <r>
      <t>A- Teknik Gelirler</t>
    </r>
    <r>
      <rPr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Technical Income</t>
    </r>
  </si>
  <si>
    <r>
      <t xml:space="preserve"> b.Devr.Prim - </t>
    </r>
    <r>
      <rPr>
        <i/>
        <sz val="9"/>
        <rFont val="Times New Roman"/>
        <family val="1"/>
        <charset val="162"/>
      </rPr>
      <t>Outward Reins.Premium(-)</t>
    </r>
  </si>
  <si>
    <r>
      <t xml:space="preserve"> c.Ayrılan KPK-</t>
    </r>
    <r>
      <rPr>
        <i/>
        <sz val="9"/>
        <rFont val="Times New Roman"/>
        <family val="1"/>
        <charset val="162"/>
      </rPr>
      <t>Provision for Unearnd Pr.(-)</t>
    </r>
  </si>
  <si>
    <r>
      <t xml:space="preserve"> d.Ayr.KPK Reas.Payı - </t>
    </r>
    <r>
      <rPr>
        <i/>
        <sz val="8"/>
        <rFont val="Times New Roman"/>
        <family val="1"/>
        <charset val="162"/>
      </rPr>
      <t>Prov.Unearnd Pr.Reins.Sh.</t>
    </r>
  </si>
  <si>
    <r>
      <t xml:space="preserve"> e.Devr.KPK - </t>
    </r>
    <r>
      <rPr>
        <i/>
        <sz val="8"/>
        <rFont val="Times New Roman"/>
        <family val="1"/>
        <charset val="162"/>
      </rPr>
      <t>Prov.Brought Forward Unearned Pr.</t>
    </r>
  </si>
  <si>
    <t>TABLE: 8A</t>
  </si>
  <si>
    <t>TABLE: 8B</t>
  </si>
  <si>
    <t>TABLO: 32</t>
  </si>
  <si>
    <t>TABLE: 32</t>
  </si>
  <si>
    <t>TABLO: 33A</t>
  </si>
  <si>
    <t>TABLE: 33A</t>
  </si>
  <si>
    <t>TABLO: 33B</t>
  </si>
  <si>
    <t>TABLE: 33B</t>
  </si>
  <si>
    <t>TABLO: 40</t>
  </si>
  <si>
    <t>TABLE: 40</t>
  </si>
  <si>
    <t>TABLO: 42A</t>
  </si>
  <si>
    <t>TABLE: 42A</t>
  </si>
  <si>
    <t>TABLO: 42B</t>
  </si>
  <si>
    <t>TABLE: 42B</t>
  </si>
  <si>
    <t>TABLO: 47</t>
  </si>
  <si>
    <t>TABLE: 47</t>
  </si>
  <si>
    <t>TABLO: 56</t>
  </si>
  <si>
    <t>TABLE: 56</t>
  </si>
  <si>
    <t>TABLO: 57A</t>
  </si>
  <si>
    <t>TABLE: 57A</t>
  </si>
  <si>
    <t>TABLO: 57B</t>
  </si>
  <si>
    <t>TABLE: 57B</t>
  </si>
  <si>
    <t>TABLO: 58</t>
  </si>
  <si>
    <t>NUMBER of STAFF EMPLOYED by INSURANCE, PENSION and REINSURANCE COMPANIES</t>
  </si>
  <si>
    <t>NUMBER of MARKETING STAFF EMPLOYED by INSURANCE, PENSION and REINSURANCE COMPANIES</t>
  </si>
  <si>
    <t>ACTUARIES WORKING in INSURANCE; PENSION and REINSURANCE COMPANIES</t>
  </si>
  <si>
    <t>SİGORTA ve EMEKLİLİK ŞİRKETLERİNİN ACENTELİĞİNİ YAPAN BANKALAR ve ŞUBE SAYISI</t>
  </si>
  <si>
    <r>
      <t xml:space="preserve">Sağlık - </t>
    </r>
    <r>
      <rPr>
        <b/>
        <i/>
        <sz val="9"/>
        <rFont val="Times New Roman"/>
        <family val="1"/>
        <charset val="162"/>
      </rPr>
      <t>Health</t>
    </r>
  </si>
  <si>
    <r>
      <t xml:space="preserve">HAYAT / EMEKLİLİK ŞİRKETLERİNİN </t>
    </r>
    <r>
      <rPr>
        <b/>
        <sz val="13"/>
        <rFont val="Times New Roman"/>
        <family val="1"/>
        <charset val="162"/>
      </rPr>
      <t>HAYAT</t>
    </r>
    <r>
      <rPr>
        <b/>
        <sz val="11"/>
        <rFont val="Times New Roman"/>
        <family val="1"/>
        <charset val="162"/>
      </rPr>
      <t xml:space="preserve"> BRANŞI KAR ZARAR HESABI TEKNİK SONUÇLARI </t>
    </r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</si>
  <si>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TRANSPORT</t>
    </r>
    <r>
      <rPr>
        <i/>
        <sz val="10"/>
        <rFont val="Times New Roman"/>
        <family val="1"/>
        <charset val="162"/>
      </rPr>
      <t xml:space="preserve"> BRANCH TECHNICAL RESULTS</t>
    </r>
  </si>
  <si>
    <r>
      <t>3. Gelir Sigortası</t>
    </r>
    <r>
      <rPr>
        <i/>
        <sz val="8"/>
        <rFont val="Times New Roman"/>
        <family val="1"/>
        <charset val="162"/>
      </rPr>
      <t xml:space="preserve"> - Annuity</t>
    </r>
  </si>
  <si>
    <r>
      <t xml:space="preserve">4. Ferdi Toplam </t>
    </r>
    <r>
      <rPr>
        <i/>
        <sz val="8"/>
        <rFont val="Times New Roman"/>
        <family val="1"/>
        <charset val="162"/>
      </rPr>
      <t>-Individual Total</t>
    </r>
  </si>
  <si>
    <r>
      <t xml:space="preserve"> a. Yıllık Hayat Sigortası - </t>
    </r>
    <r>
      <rPr>
        <i/>
        <sz val="8"/>
        <rFont val="Times New Roman"/>
        <family val="1"/>
        <charset val="162"/>
      </rPr>
      <t>1 Year Term Life Insurance</t>
    </r>
  </si>
  <si>
    <t>HAYAT / EMEKLİLİK ŞİRKETLERİNİN VERİLEN TEMİNAT BAZINDA POLİÇE ADETLERİ ve PRİM ÜRETİMLERİ</t>
  </si>
  <si>
    <t>HAYAT BRANŞI DİREKT ÜRETİM ve PORTFÖY HAREKETLERİ (Adet)</t>
  </si>
  <si>
    <r>
      <t xml:space="preserve">    Yeni Aktolunan Sigortalar</t>
    </r>
    <r>
      <rPr>
        <i/>
        <sz val="8"/>
        <rFont val="Times New Roman"/>
        <family val="1"/>
        <charset val="162"/>
      </rPr>
      <t xml:space="preserve"> - New Policies</t>
    </r>
  </si>
  <si>
    <r>
      <t xml:space="preserve">    Ücretsiz Sig. Yeni. Yürür. Kon.</t>
    </r>
    <r>
      <rPr>
        <i/>
        <sz val="8"/>
        <rFont val="Times New Roman"/>
        <family val="1"/>
        <charset val="162"/>
      </rPr>
      <t>-Revalidated Pol. Free of Pr.</t>
    </r>
  </si>
  <si>
    <r>
      <t xml:space="preserve">    İptallerden Yürürlüğe Konanlar </t>
    </r>
    <r>
      <rPr>
        <i/>
        <sz val="8"/>
        <rFont val="Times New Roman"/>
        <family val="1"/>
        <charset val="162"/>
      </rPr>
      <t>- Revalidated Cancel. Pol.</t>
    </r>
    <r>
      <rPr>
        <sz val="9"/>
        <rFont val="Times New Roman"/>
        <family val="1"/>
        <charset val="162"/>
      </rPr>
      <t xml:space="preserve"> </t>
    </r>
  </si>
  <si>
    <r>
      <t xml:space="preserve">    Fesih ve İptaller </t>
    </r>
    <r>
      <rPr>
        <i/>
        <sz val="8"/>
        <rFont val="Times New Roman"/>
        <family val="1"/>
        <charset val="162"/>
      </rPr>
      <t>- Cancellation</t>
    </r>
  </si>
  <si>
    <r>
      <t xml:space="preserve">    Ücretsiz Sig. Çevrilenler </t>
    </r>
    <r>
      <rPr>
        <i/>
        <sz val="8"/>
        <rFont val="Times New Roman"/>
        <family val="1"/>
        <charset val="162"/>
      </rPr>
      <t xml:space="preserve">- Converted into Premium Free </t>
    </r>
  </si>
  <si>
    <r>
      <t xml:space="preserve">    İştira </t>
    </r>
    <r>
      <rPr>
        <i/>
        <sz val="8"/>
        <rFont val="Times New Roman"/>
        <family val="1"/>
        <charset val="162"/>
      </rPr>
      <t>- Surrenders</t>
    </r>
  </si>
  <si>
    <r>
      <t xml:space="preserve">    Ölüm</t>
    </r>
    <r>
      <rPr>
        <i/>
        <sz val="8"/>
        <rFont val="Times New Roman"/>
        <family val="1"/>
        <charset val="162"/>
      </rPr>
      <t xml:space="preserve"> - Death</t>
    </r>
  </si>
  <si>
    <r>
      <t xml:space="preserve">    Vade Gelimi </t>
    </r>
    <r>
      <rPr>
        <i/>
        <sz val="8"/>
        <rFont val="Times New Roman"/>
        <family val="1"/>
        <charset val="162"/>
      </rPr>
      <t>- Maturity</t>
    </r>
  </si>
  <si>
    <r>
      <t xml:space="preserve">    Yenileme </t>
    </r>
    <r>
      <rPr>
        <i/>
        <sz val="8"/>
        <rFont val="Times New Roman"/>
        <family val="1"/>
        <charset val="162"/>
      </rPr>
      <t>- Renewal</t>
    </r>
  </si>
  <si>
    <r>
      <t xml:space="preserve">   Vade Gelimi </t>
    </r>
    <r>
      <rPr>
        <i/>
        <sz val="8"/>
        <rFont val="Times New Roman"/>
        <family val="1"/>
        <charset val="162"/>
      </rPr>
      <t>- Maturity</t>
    </r>
  </si>
  <si>
    <t>DIRECT PREMIUM PRODUCTION and PORTFOLIO MOVEMENTS in LIFE BRANCH (Number)</t>
  </si>
  <si>
    <t>EYF; Emeklilik Yatırım Fonu</t>
  </si>
  <si>
    <t>G.A;Gelir Amaçlı</t>
  </si>
  <si>
    <t>TABLO: 55</t>
  </si>
  <si>
    <r>
      <t xml:space="preserve">  f.Ar-Ge -</t>
    </r>
    <r>
      <rPr>
        <i/>
        <sz val="9"/>
        <rFont val="Times New Roman"/>
        <family val="1"/>
        <charset val="162"/>
      </rPr>
      <t>Research/Advance</t>
    </r>
  </si>
  <si>
    <r>
      <t xml:space="preserve">  g.Diğer -</t>
    </r>
    <r>
      <rPr>
        <i/>
        <sz val="9"/>
        <rFont val="Times New Roman"/>
        <family val="1"/>
        <charset val="162"/>
      </rPr>
      <t>Other</t>
    </r>
  </si>
  <si>
    <t xml:space="preserve">   </t>
  </si>
  <si>
    <t xml:space="preserve">SİGORTA, EMEKLİLİK ve REASÜRANS ŞİRKETLERİNİN BİLANÇOLARI </t>
  </si>
  <si>
    <t>AIG</t>
  </si>
  <si>
    <t>AKSİGORTA</t>
  </si>
  <si>
    <t>ANADOLU</t>
  </si>
  <si>
    <t>ANKARA</t>
  </si>
  <si>
    <r>
      <t>Ödenen Hasar</t>
    </r>
    <r>
      <rPr>
        <sz val="10"/>
        <rFont val="Times New Roman"/>
        <family val="1"/>
        <charset val="162"/>
      </rPr>
      <t xml:space="preserve"> -Paid Losses</t>
    </r>
  </si>
  <si>
    <t>TABLO: 26</t>
  </si>
  <si>
    <t>TABLE: 26</t>
  </si>
  <si>
    <r>
      <t xml:space="preserve">PROFIT and LOSS ACCOUNTS of The LIFE / PENSION COMPANIES for The </t>
    </r>
    <r>
      <rPr>
        <i/>
        <sz val="12"/>
        <rFont val="Times New Roman"/>
        <family val="1"/>
        <charset val="162"/>
      </rPr>
      <t>HEALTH</t>
    </r>
    <r>
      <rPr>
        <i/>
        <sz val="10"/>
        <rFont val="Times New Roman"/>
        <family val="1"/>
        <charset val="162"/>
      </rPr>
      <t xml:space="preserve"> BRANCH </t>
    </r>
  </si>
  <si>
    <t>COVERS and PAID LOSSES in LIFE BRANCH</t>
  </si>
  <si>
    <t>NUMBER Of POLICIES and PREMIUM PRODUCTION as COVERS of The LIFE / PENSION COMPANIES</t>
  </si>
  <si>
    <t xml:space="preserve">SUMMARIZED RESULTS ABOUT THE DISTRIBUTION of PROFIT SHARING (Not Using Fund System) </t>
  </si>
  <si>
    <r>
      <t>SUMMARIZED RESULTS ABOUT THE DISTRIBUTION of</t>
    </r>
    <r>
      <rPr>
        <i/>
        <sz val="10"/>
        <color indexed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PROFIT SHARING (Using Fund System)</t>
    </r>
  </si>
  <si>
    <t>INFORMATION ABOUT FUNDS of PRIVATE PENSION COMPANIES</t>
  </si>
  <si>
    <t>DISTRIBUTION of PRIVATE PENSION CONTRACTS ACCORDING TO AGE and PAYMENT PERIODS</t>
  </si>
  <si>
    <t>DISTRIBUTION of PRIVATE PENSION CONTRACTS ACCORDING TO AGE and CONTRIBUTION</t>
  </si>
  <si>
    <t>INSURED RATIO by PROVINCE for TCIP</t>
  </si>
  <si>
    <t>SPLIT of CAPITAL STRUCTURE of INSURANCE, PENSION and REINSURANCE COMPANIES</t>
  </si>
  <si>
    <r>
      <t xml:space="preserve">31.12.2006
Broker Sayısı 
</t>
    </r>
    <r>
      <rPr>
        <i/>
        <sz val="9"/>
        <rFont val="Times New Roman"/>
        <family val="1"/>
        <charset val="162"/>
      </rPr>
      <t>Number of Broker
as at 12.31.2006</t>
    </r>
  </si>
  <si>
    <t>Contents</t>
  </si>
  <si>
    <t>TL Endeksli</t>
  </si>
  <si>
    <t>%95 - % 90 - %85</t>
  </si>
  <si>
    <t>%16,79 - %15,90 - %15,02</t>
  </si>
  <si>
    <t>%7,74 - %7,34 - %6,93</t>
  </si>
  <si>
    <t>%6,03 - %5,71 - %5,39</t>
  </si>
  <si>
    <t>LİBERTY FON</t>
  </si>
  <si>
    <t>TRL FON</t>
  </si>
  <si>
    <t>TRL</t>
  </si>
  <si>
    <t>USD FON</t>
  </si>
  <si>
    <t>AVRO FON</t>
  </si>
  <si>
    <t>AVRO</t>
  </si>
  <si>
    <t xml:space="preserve">   Facultative Liability (MOD)</t>
  </si>
  <si>
    <t xml:space="preserve"> -Özel Güvenlik Mali Sor.</t>
  </si>
  <si>
    <t xml:space="preserve">   Personel Security Liability</t>
  </si>
  <si>
    <t xml:space="preserve"> -Zorunlu Sertifika Mali Sor.</t>
  </si>
  <si>
    <t xml:space="preserve">   Mandatory Certificate L.</t>
  </si>
  <si>
    <r>
      <t xml:space="preserve"> -Toplam </t>
    </r>
    <r>
      <rPr>
        <i/>
        <sz val="10"/>
        <rFont val="Times New Roman"/>
        <family val="1"/>
        <charset val="162"/>
      </rPr>
      <t>-Total</t>
    </r>
  </si>
  <si>
    <r>
      <t>Direkt İşler Tazm.-</t>
    </r>
    <r>
      <rPr>
        <i/>
        <sz val="9"/>
        <rFont val="Times New Roman"/>
        <family val="1"/>
        <charset val="162"/>
      </rPr>
      <t>Direct Loss Payments</t>
    </r>
  </si>
  <si>
    <t>TABLO: 27</t>
  </si>
  <si>
    <t>TABLE: 27</t>
  </si>
  <si>
    <t>(Adet/000 YTL)</t>
  </si>
  <si>
    <r>
      <t>Esas Faaliyetlerden Borçlar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Payables on Operations</t>
    </r>
  </si>
  <si>
    <r>
      <t xml:space="preserve">F- Sigortacılık Teknik Karşılıkları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Technical Provisions (Net) </t>
    </r>
  </si>
  <si>
    <r>
      <t xml:space="preserve">Bayan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Female Staff</t>
    </r>
  </si>
  <si>
    <r>
      <t>Bay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Male Staff</t>
    </r>
  </si>
  <si>
    <r>
      <t xml:space="preserve">Genel Toplam
</t>
    </r>
    <r>
      <rPr>
        <i/>
        <sz val="10"/>
        <rFont val="Times New Roman"/>
        <family val="1"/>
        <charset val="162"/>
      </rPr>
      <t xml:space="preserve">Total 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</si>
  <si>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KAZA*</t>
    </r>
    <r>
      <rPr>
        <b/>
        <sz val="11"/>
        <rFont val="Times New Roman"/>
        <family val="1"/>
        <charset val="162"/>
      </rPr>
      <t xml:space="preserve"> BRANŞI KAR ve ZARAR HESABI TEKNİK SONUÇLARI </t>
    </r>
  </si>
  <si>
    <t>CARDİF</t>
  </si>
  <si>
    <t>DEMİR</t>
  </si>
  <si>
    <t>İNTER</t>
  </si>
  <si>
    <t xml:space="preserve">MERKEZ </t>
  </si>
  <si>
    <t>RUMELİ</t>
  </si>
  <si>
    <t>CARDİF HAYAT</t>
  </si>
  <si>
    <r>
      <t>I- Teknik Bölüm</t>
    </r>
    <r>
      <rPr>
        <b/>
        <sz val="10"/>
        <rFont val="Arial"/>
        <charset val="162"/>
      </rPr>
      <t xml:space="preserve"> </t>
    </r>
    <r>
      <rPr>
        <b/>
        <i/>
        <sz val="9"/>
        <rFont val="Times New Roman"/>
        <family val="1"/>
        <charset val="162"/>
      </rPr>
      <t>- Technical Account</t>
    </r>
  </si>
  <si>
    <r>
      <t>A- Hayat Dışı Teknik Gelir</t>
    </r>
    <r>
      <rPr>
        <b/>
        <sz val="11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>- Technical Income for Non-Life Business</t>
    </r>
  </si>
  <si>
    <r>
      <t>B- Hayat Dışı Teknik Gider</t>
    </r>
    <r>
      <rPr>
        <b/>
        <sz val="11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>- Technical Outgoing for Non-Life Business</t>
    </r>
  </si>
  <si>
    <r>
      <t>C. Diğer Borçlar</t>
    </r>
    <r>
      <rPr>
        <b/>
        <i/>
        <sz val="9"/>
        <rFont val="Times New Roman"/>
        <family val="1"/>
        <charset val="162"/>
      </rPr>
      <t xml:space="preserve"> - Other Credits</t>
    </r>
  </si>
  <si>
    <r>
      <t>1.Sigorta Şirketleri</t>
    </r>
    <r>
      <rPr>
        <i/>
        <sz val="9"/>
        <rFont val="Times New Roman"/>
        <family val="1"/>
        <charset val="162"/>
      </rPr>
      <t xml:space="preserve"> - Insurance Companies</t>
    </r>
  </si>
  <si>
    <r>
      <t xml:space="preserve">2.Reasürans Şirketleri </t>
    </r>
    <r>
      <rPr>
        <i/>
        <sz val="9"/>
        <rFont val="Times New Roman"/>
        <family val="1"/>
        <charset val="162"/>
      </rPr>
      <t>- Reinsurance Companies</t>
    </r>
  </si>
  <si>
    <r>
      <t>3.Kurum Yöneticisi</t>
    </r>
    <r>
      <rPr>
        <i/>
        <sz val="9"/>
        <rFont val="Times New Roman"/>
        <family val="1"/>
        <charset val="162"/>
      </rPr>
      <t xml:space="preserve"> - TCIP Manager</t>
    </r>
  </si>
  <si>
    <r>
      <t>4.Alınan Depozito ve Teminatlar</t>
    </r>
    <r>
      <rPr>
        <i/>
        <sz val="9"/>
        <rFont val="Times New Roman"/>
        <family val="1"/>
        <charset val="162"/>
      </rPr>
      <t xml:space="preserve"> - Received Deposits</t>
    </r>
  </si>
  <si>
    <r>
      <t xml:space="preserve">5.Diğer Borçlar </t>
    </r>
    <r>
      <rPr>
        <i/>
        <sz val="9"/>
        <rFont val="Times New Roman"/>
        <family val="1"/>
        <charset val="162"/>
      </rPr>
      <t>- Other Credits</t>
    </r>
  </si>
  <si>
    <r>
      <t>D. Alınan Avanslar</t>
    </r>
    <r>
      <rPr>
        <b/>
        <i/>
        <sz val="9"/>
        <rFont val="Times New Roman"/>
        <family val="1"/>
        <charset val="162"/>
      </rPr>
      <t xml:space="preserve"> - Advances Received</t>
    </r>
  </si>
  <si>
    <r>
      <t>E. Ödenecek Vergi ve Diğ.Yük.</t>
    </r>
    <r>
      <rPr>
        <b/>
        <i/>
        <sz val="9"/>
        <rFont val="Times New Roman"/>
        <family val="1"/>
        <charset val="162"/>
      </rPr>
      <t>- Tax and Other Obligation</t>
    </r>
  </si>
  <si>
    <r>
      <t>1.Ödenecek Vergi ve Fonlar</t>
    </r>
    <r>
      <rPr>
        <i/>
        <sz val="9"/>
        <rFont val="Times New Roman"/>
        <family val="1"/>
        <charset val="162"/>
      </rPr>
      <t xml:space="preserve"> - Tax and Fund</t>
    </r>
  </si>
  <si>
    <r>
      <t>F. Diğer Alacaklı Hesaplar</t>
    </r>
    <r>
      <rPr>
        <b/>
        <i/>
        <sz val="9"/>
        <rFont val="Times New Roman"/>
        <family val="1"/>
        <charset val="162"/>
      </rPr>
      <t xml:space="preserve"> - Other Creditor Accounts</t>
    </r>
  </si>
  <si>
    <r>
      <t>G. Biriken Fon</t>
    </r>
    <r>
      <rPr>
        <b/>
        <i/>
        <sz val="9"/>
        <rFont val="Times New Roman"/>
        <family val="1"/>
        <charset val="162"/>
      </rPr>
      <t xml:space="preserve"> - Accumulated Fund</t>
    </r>
  </si>
  <si>
    <r>
      <t xml:space="preserve">Serm.Tahsis Av. Değ. Azalış Gid.
</t>
    </r>
    <r>
      <rPr>
        <i/>
        <sz val="9"/>
        <rFont val="Times New Roman"/>
        <family val="1"/>
        <charset val="162"/>
      </rPr>
      <t>Investment Losses on Fund Advances</t>
    </r>
  </si>
  <si>
    <r>
      <t xml:space="preserve">Diğer Teknik Giderler
</t>
    </r>
    <r>
      <rPr>
        <i/>
        <sz val="9"/>
        <rFont val="Times New Roman"/>
        <family val="1"/>
        <charset val="162"/>
      </rPr>
      <t>Other Technical Expenses</t>
    </r>
  </si>
  <si>
    <r>
      <t xml:space="preserve">Emeklilik Teknik Gider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Pension Technical Outgoing</t>
    </r>
  </si>
  <si>
    <r>
      <t xml:space="preserve">Emeklilik Teknik Denge
</t>
    </r>
    <r>
      <rPr>
        <i/>
        <sz val="9"/>
        <rFont val="Times New Roman"/>
        <family val="1"/>
        <charset val="162"/>
      </rPr>
      <t xml:space="preserve">Balance on The Tech. Acc. For Pension </t>
    </r>
  </si>
  <si>
    <r>
      <t xml:space="preserve">Fin.Yat. Elde Ed. Gelir ve Karlar
</t>
    </r>
    <r>
      <rPr>
        <i/>
        <sz val="9"/>
        <rFont val="Times New Roman"/>
        <family val="1"/>
        <charset val="162"/>
      </rPr>
      <t xml:space="preserve"> Income and Profit from Financial Inv.</t>
    </r>
  </si>
  <si>
    <r>
      <t xml:space="preserve">Finansal Yatırımların Değerlemesi
</t>
    </r>
    <r>
      <rPr>
        <i/>
        <sz val="9"/>
        <rFont val="Times New Roman"/>
        <family val="1"/>
        <charset val="162"/>
      </rPr>
      <t>Value Readjustments on Investments</t>
    </r>
  </si>
  <si>
    <r>
      <t xml:space="preserve">Kambiyo Karları
</t>
    </r>
    <r>
      <rPr>
        <i/>
        <sz val="9"/>
        <rFont val="Times New Roman"/>
        <family val="1"/>
        <charset val="162"/>
      </rPr>
      <t>Foreign Exchange Gains</t>
    </r>
  </si>
  <si>
    <r>
      <t xml:space="preserve">    1.b- Ödenen Hasarda Reasürör Payı 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Claims Paid - Reinsurers' Share</t>
    </r>
  </si>
  <si>
    <r>
      <t xml:space="preserve">2- Muallak Hasar Karş. Değ.- </t>
    </r>
    <r>
      <rPr>
        <i/>
        <sz val="9"/>
        <rFont val="Times New Roman"/>
        <family val="1"/>
      </rPr>
      <t>Change in Prov. For Outstanding Claims</t>
    </r>
  </si>
  <si>
    <r>
      <t xml:space="preserve">    2.a- Ayrılan MuallakHasarKarş.(-)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Provisions For Outst.Claims - Gross Amount</t>
    </r>
  </si>
  <si>
    <r>
      <t xml:space="preserve">    2.b- Ayr.Mual.Hasar Karş.Reas.P.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Prov.For Outst.Claims-Reinsurers' Share</t>
    </r>
  </si>
  <si>
    <r>
      <t xml:space="preserve">    2.c- Devr.Mual.Hasar Karş.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Prov.Brought Forw.for Outst.Claims- Gross Amount</t>
    </r>
  </si>
  <si>
    <r>
      <t xml:space="preserve">    2.d- Devr.Mual.Hasar Karş.R.P.(-)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Prov.Brought Forw.for Outst.Claims-Re.Share</t>
    </r>
  </si>
  <si>
    <r>
      <t xml:space="preserve">3- Faaliyet Giderleri - </t>
    </r>
    <r>
      <rPr>
        <i/>
        <sz val="9"/>
        <rFont val="Times New Roman"/>
        <family val="1"/>
      </rPr>
      <t>Operating Expenses</t>
    </r>
  </si>
  <si>
    <r>
      <t xml:space="preserve">    3.a- Üretim Komisyon - </t>
    </r>
    <r>
      <rPr>
        <i/>
        <sz val="9"/>
        <rFont val="Times New Roman"/>
        <family val="1"/>
      </rPr>
      <t>Acquisition Commission</t>
    </r>
  </si>
  <si>
    <r>
      <t xml:space="preserve">    3.b-Reaüsrans Komisyon Gelirleri - </t>
    </r>
    <r>
      <rPr>
        <i/>
        <sz val="9"/>
        <rFont val="Times New Roman"/>
        <family val="1"/>
      </rPr>
      <t>Reins.Commisssion Income</t>
    </r>
  </si>
  <si>
    <r>
      <t xml:space="preserve">    3.c- Personel ve Genel Yönetim Giderleri - </t>
    </r>
    <r>
      <rPr>
        <i/>
        <sz val="9"/>
        <rFont val="Times New Roman"/>
        <family val="1"/>
      </rPr>
      <t>Personnal and General Management</t>
    </r>
  </si>
  <si>
    <r>
      <t xml:space="preserve">    3.d- Diğer Giderler - </t>
    </r>
    <r>
      <rPr>
        <i/>
        <sz val="9"/>
        <rFont val="Times New Roman"/>
        <family val="1"/>
      </rPr>
      <t>Other Expenses</t>
    </r>
  </si>
  <si>
    <r>
      <t>Direkt Prim -</t>
    </r>
    <r>
      <rPr>
        <i/>
        <sz val="9"/>
        <rFont val="Times New Roman"/>
        <family val="1"/>
        <charset val="162"/>
      </rPr>
      <t xml:space="preserve">Direct Premium </t>
    </r>
  </si>
  <si>
    <t xml:space="preserve"> -Zrn.Karayolu Taşımacılık M.Sor.</t>
  </si>
  <si>
    <t xml:space="preserve">    Mandatory Land Trans.Liability</t>
  </si>
  <si>
    <t xml:space="preserve"> -Trafik İhtiyari Mali Sorumluluk</t>
  </si>
  <si>
    <t xml:space="preserve">    Facult.Mot.Third Party Liab.(TPL)</t>
  </si>
  <si>
    <t xml:space="preserve">   Motor Own Damage</t>
  </si>
  <si>
    <t xml:space="preserve"> -Otobüs Zorn.Koltuk Ferdi Kaza</t>
  </si>
  <si>
    <t xml:space="preserve">   Compulsory Pers.Accident For Buses</t>
  </si>
  <si>
    <t xml:space="preserve"> -İşveren Mali Sorumluluk</t>
  </si>
  <si>
    <t xml:space="preserve">   Employer's Liability</t>
  </si>
  <si>
    <t xml:space="preserve"> -3. Şahıslara Karşı Mali Sor.</t>
  </si>
  <si>
    <t xml:space="preserve">   Third Party Liability</t>
  </si>
  <si>
    <t xml:space="preserve"> -Asan.Kaza 3.Şahıs.Karşı M.Sor.</t>
  </si>
  <si>
    <t xml:space="preserve">   Elavator Liability</t>
  </si>
  <si>
    <t xml:space="preserve"> -Cam Kırılması</t>
  </si>
  <si>
    <t xml:space="preserve">   Plate Glass</t>
  </si>
  <si>
    <t xml:space="preserve"> -Hırsızlık</t>
  </si>
  <si>
    <t xml:space="preserve">   Burglary</t>
  </si>
  <si>
    <t xml:space="preserve"> -Tüpgaz Zorunlu Sor.</t>
  </si>
  <si>
    <r>
      <t xml:space="preserve">Esas
Faaliyetlerden
Kayn.Şüpheli Alac.
</t>
    </r>
    <r>
      <rPr>
        <b/>
        <i/>
        <sz val="9"/>
        <rFont val="Times New Roman"/>
        <family val="1"/>
        <charset val="162"/>
      </rPr>
      <t xml:space="preserve">Doubtful
Receivables </t>
    </r>
    <r>
      <rPr>
        <i/>
        <sz val="9"/>
        <rFont val="Times New Roman"/>
        <family val="1"/>
        <charset val="162"/>
      </rPr>
      <t>from
Operations</t>
    </r>
  </si>
  <si>
    <r>
      <t>Faaliyet Giderleri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Operating Expenses</t>
    </r>
  </si>
  <si>
    <r>
      <t xml:space="preserve">Genel Toplam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</t>
    </r>
  </si>
  <si>
    <r>
      <t xml:space="preserve">Sağlık  </t>
    </r>
    <r>
      <rPr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Health</t>
    </r>
  </si>
  <si>
    <r>
      <t xml:space="preserve">Ferdi Kaza </t>
    </r>
    <r>
      <rPr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Personel Accident</t>
    </r>
  </si>
  <si>
    <r>
      <t xml:space="preserve">Kaza (Kasko) </t>
    </r>
    <r>
      <rPr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Accident (MOD)</t>
    </r>
  </si>
  <si>
    <r>
      <t>Kaza (Diğer)</t>
    </r>
    <r>
      <rPr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Accident (Others)</t>
    </r>
  </si>
  <si>
    <r>
      <t xml:space="preserve">Kaza (Kasko)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Accident (MOD)</t>
    </r>
  </si>
  <si>
    <r>
      <t xml:space="preserve">Genel Toplam </t>
    </r>
    <r>
      <rPr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</t>
    </r>
  </si>
  <si>
    <r>
      <t xml:space="preserve">Sağlık  </t>
    </r>
    <r>
      <rPr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Health</t>
    </r>
  </si>
  <si>
    <t>TABLE: 34</t>
  </si>
  <si>
    <t>TRAFİK SİGORTASI PRİMLERİNİN ve HASARLARININ VASITA TÜRLERİNE GÖRE DAĞILIMI (Yeşil Kart Hariç)</t>
  </si>
  <si>
    <r>
      <t>Direkt Primler (Yeşil Kart Hariç)</t>
    </r>
    <r>
      <rPr>
        <b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-Direct Premiums (The Green Card Excluded)</t>
    </r>
  </si>
  <si>
    <r>
      <t xml:space="preserve"> -Motorsiklet*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-Motorcycles </t>
    </r>
  </si>
  <si>
    <r>
      <t xml:space="preserve">      Maddi </t>
    </r>
    <r>
      <rPr>
        <i/>
        <sz val="9"/>
        <rFont val="Times New Roman"/>
        <family val="1"/>
        <charset val="162"/>
      </rPr>
      <t>-Material</t>
    </r>
  </si>
  <si>
    <r>
      <t xml:space="preserve">      Bedeni </t>
    </r>
    <r>
      <rPr>
        <i/>
        <sz val="9"/>
        <rFont val="Times New Roman"/>
        <family val="1"/>
        <charset val="162"/>
      </rPr>
      <t>-Physical</t>
    </r>
  </si>
  <si>
    <r>
      <t xml:space="preserve"> -Hususi Otolar </t>
    </r>
    <r>
      <rPr>
        <i/>
        <sz val="9"/>
        <rFont val="Times New Roman"/>
        <family val="1"/>
        <charset val="162"/>
      </rPr>
      <t>-Private Cars</t>
    </r>
  </si>
  <si>
    <r>
      <t xml:space="preserve"> -Taksiler </t>
    </r>
    <r>
      <rPr>
        <i/>
        <sz val="9"/>
        <rFont val="Times New Roman"/>
        <family val="1"/>
        <charset val="162"/>
      </rPr>
      <t>-Taxies</t>
    </r>
  </si>
  <si>
    <r>
      <t xml:space="preserve"> -Kamyonetler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-Vans</t>
    </r>
  </si>
  <si>
    <r>
      <t xml:space="preserve"> -Kamyonlar </t>
    </r>
    <r>
      <rPr>
        <i/>
        <sz val="9"/>
        <rFont val="Times New Roman"/>
        <family val="1"/>
        <charset val="162"/>
      </rPr>
      <t>-Trucks</t>
    </r>
  </si>
  <si>
    <t xml:space="preserve">REASÜRÖRLERE DEVREDİLEN PRİMLERİN TRETE DAĞILIMI                                                                                                                                               </t>
  </si>
  <si>
    <t>0212 455 03 00</t>
  </si>
  <si>
    <t>0212 455 03 69</t>
  </si>
  <si>
    <t>www.birliksigorta.com.tr</t>
  </si>
  <si>
    <t>JEAN-BERTRAND MARİE LAROCHE</t>
  </si>
  <si>
    <t xml:space="preserve"> </t>
  </si>
  <si>
    <t>0 212 393 30 00</t>
  </si>
  <si>
    <t>0 212  292 73 53</t>
  </si>
  <si>
    <t>www.cardif.com.tr</t>
  </si>
  <si>
    <t>COFACE SİGORTA A.Ş.</t>
  </si>
  <si>
    <t>ALAİN PİERRE URBAİN TOVAR</t>
  </si>
  <si>
    <t xml:space="preserve"> 3- Ayrılan  Cari Rizikolar Karşılığı (-)</t>
  </si>
  <si>
    <t xml:space="preserve"> 9- Diğer Faaliyet Giderleri (-)</t>
  </si>
  <si>
    <t>TABLO:51</t>
  </si>
  <si>
    <t>TABLE:51</t>
  </si>
  <si>
    <t>   ADANA</t>
  </si>
  <si>
    <t>   İZMİR</t>
  </si>
  <si>
    <t>   ADIYAMAN</t>
  </si>
  <si>
    <t>   KARABÜK</t>
  </si>
  <si>
    <t>   AĞRI</t>
  </si>
  <si>
    <t>   KARAMAN</t>
  </si>
  <si>
    <t>   AKSARAY</t>
  </si>
  <si>
    <t>   KARS</t>
  </si>
  <si>
    <t>   AMASYA</t>
  </si>
  <si>
    <t>   KASTAMONU</t>
  </si>
  <si>
    <t>   ANKARA</t>
  </si>
  <si>
    <t>   KAYSERİ</t>
  </si>
  <si>
    <t>   ANTALYA</t>
  </si>
  <si>
    <t>   KIRIKKALE</t>
  </si>
  <si>
    <t>   ARDAHAN</t>
  </si>
  <si>
    <t>   KIRKLARELİ</t>
  </si>
  <si>
    <t>   ARTVİN</t>
  </si>
  <si>
    <t>   KIRŞEHİR</t>
  </si>
  <si>
    <t>   AYDIN</t>
  </si>
  <si>
    <t>   KİLİS</t>
  </si>
  <si>
    <t>   BALIKESİR</t>
  </si>
  <si>
    <t>   KOCAELİ</t>
  </si>
  <si>
    <t>   BARTIN</t>
  </si>
  <si>
    <t>   KONYA</t>
  </si>
  <si>
    <t>   BATMAN</t>
  </si>
  <si>
    <t>   KÜTAHYA</t>
  </si>
  <si>
    <t>   BAYBURT</t>
  </si>
  <si>
    <t>   MALATYA</t>
  </si>
  <si>
    <t>   BİLECİK</t>
  </si>
  <si>
    <t>   MANİSA</t>
  </si>
  <si>
    <t>   BİNGÖL</t>
  </si>
  <si>
    <t>   MARDİN</t>
  </si>
  <si>
    <t>   BİTLİS</t>
  </si>
  <si>
    <t>   MUĞLA</t>
  </si>
  <si>
    <t>   BOLU</t>
  </si>
  <si>
    <t>   MUŞ</t>
  </si>
  <si>
    <t>   BURDUR</t>
  </si>
  <si>
    <t>   NEVŞEHİR</t>
  </si>
  <si>
    <t>   BURSA</t>
  </si>
  <si>
    <t>   NİĞDE</t>
  </si>
  <si>
    <t>   ÇANAKKALE</t>
  </si>
  <si>
    <t>   ORDU</t>
  </si>
  <si>
    <t>   ÇANKIRI</t>
  </si>
  <si>
    <t>   OSMANİYE</t>
  </si>
  <si>
    <t>   ÇORUM</t>
  </si>
  <si>
    <t>   RİZE</t>
  </si>
  <si>
    <t>   DENİZLİ</t>
  </si>
  <si>
    <t>   SAKARYA</t>
  </si>
  <si>
    <t>   DİYARBAKIR</t>
  </si>
  <si>
    <t>   SAMSUN</t>
  </si>
  <si>
    <t>   DÜZCE</t>
  </si>
  <si>
    <t>   SİİRT</t>
  </si>
  <si>
    <t>   EDİRNE</t>
  </si>
  <si>
    <t>   SİNOP</t>
  </si>
  <si>
    <t>   ELAZIĞ</t>
  </si>
  <si>
    <t>   SİVAS</t>
  </si>
  <si>
    <t>   ERZİNCAN</t>
  </si>
  <si>
    <t>   ŞANLIURFA</t>
  </si>
  <si>
    <t>   ERZURUM</t>
  </si>
  <si>
    <t>   ŞIRNAK</t>
  </si>
  <si>
    <t>   ESKİŞEHİR</t>
  </si>
  <si>
    <t>   TEKİRDAĞ</t>
  </si>
  <si>
    <t>   GAZİANTEP</t>
  </si>
  <si>
    <t>   TOKAT</t>
  </si>
  <si>
    <t>   GİRESUN</t>
  </si>
  <si>
    <t>   TRABZON</t>
  </si>
  <si>
    <t>   GÜMÜŞHANE</t>
  </si>
  <si>
    <t>   TUNCELİ</t>
  </si>
  <si>
    <t>   HAKKARİ</t>
  </si>
  <si>
    <t>   UŞAK</t>
  </si>
  <si>
    <t>   HATAY</t>
  </si>
  <si>
    <t>   VAN</t>
  </si>
  <si>
    <t>   IĞDIR</t>
  </si>
  <si>
    <t>   YALOVA</t>
  </si>
  <si>
    <t>   ISPARTA</t>
  </si>
  <si>
    <t>   YOZGAT</t>
  </si>
  <si>
    <t>   ZONGULDAK</t>
  </si>
  <si>
    <t>   İSTANBUL</t>
  </si>
  <si>
    <t>ADANA</t>
  </si>
  <si>
    <t>IZMIR</t>
  </si>
  <si>
    <t>ADIYAMAN</t>
  </si>
  <si>
    <t>KARABÜK</t>
  </si>
  <si>
    <t>AFYON</t>
  </si>
  <si>
    <t>KARAMAN</t>
  </si>
  <si>
    <t>AGRI</t>
  </si>
  <si>
    <t>KARS</t>
  </si>
  <si>
    <t>AKSARAY</t>
  </si>
  <si>
    <t>KASTAMONU</t>
  </si>
  <si>
    <t>AMASYA</t>
  </si>
  <si>
    <t>SİGORTA, EMEKLİLİK ve REASÜRANS ŞİRKETLERİNİN 31.12.2007 TARİHLİ KONSOLİDE BİLANÇOLARI</t>
  </si>
  <si>
    <t xml:space="preserve">CONSOLIDATED BALANCE-SHEETS of INSURANCE, PENSION AND REINSURANCE COMPANIES as at 12.31.2007 </t>
  </si>
  <si>
    <t>SİGORTA, EMEKLİLİK ve REASÜRANS ŞİRKETLERİNİN 31.12.2007 TARİHLİ KONSOLİDE GELİR TABLOLARI</t>
  </si>
  <si>
    <t>Eurobank Tekfen</t>
  </si>
  <si>
    <t>Turklandbank</t>
  </si>
  <si>
    <t>Vakıfbank</t>
  </si>
  <si>
    <t>Dengeli EYF</t>
  </si>
  <si>
    <t>Para Piyasası Likit Kamu EYF</t>
  </si>
  <si>
    <t>İhtisaslaşmış İMKB Ulusal Endeks EYF</t>
  </si>
  <si>
    <t>Esnek EYF</t>
  </si>
  <si>
    <t>Para Piyasası Emanet Likit Karma EYF</t>
  </si>
  <si>
    <t>Likit-Kamu EYF</t>
  </si>
  <si>
    <t>Büyüme Amaçlı Hisse Senedi EYF</t>
  </si>
  <si>
    <t>Gruplara Yönelik Esnek EYF</t>
  </si>
  <si>
    <t>Kamu Borçlanma Araçları EYF</t>
  </si>
  <si>
    <t>Para Piyasası Emanet Likit Kamu EYF</t>
  </si>
  <si>
    <t>Büyüme Amaçlı Esnek EYF</t>
  </si>
  <si>
    <t>İhtisaslaşmış İMKB Ulusal-30 Endeksi EYF</t>
  </si>
  <si>
    <t>Gruplara Yönelik Büyüme Amaçlı Hisse Senedi EYF</t>
  </si>
  <si>
    <t>Büyüme Amaçlı Karma EYF</t>
  </si>
  <si>
    <t>Büyüme Amaçlı Hisse EYF</t>
  </si>
  <si>
    <t>Likit EYF</t>
  </si>
  <si>
    <t>Büyüme Amaçlı Hisse Senedi E.Y.F.</t>
  </si>
  <si>
    <t>Para Piyasası Likit-Kamu E.Y.F.</t>
  </si>
  <si>
    <t>Grup Likit EYF</t>
  </si>
  <si>
    <t>Burak Topçak</t>
  </si>
  <si>
    <t>Ahmet Korhan Akçöl</t>
  </si>
  <si>
    <t>Gülçin Dinçer</t>
  </si>
  <si>
    <t>Patrice Albert A.Pasquiers</t>
  </si>
  <si>
    <t>Sema Belkis Erşen</t>
  </si>
  <si>
    <t>Ertan Tan</t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</si>
  <si>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CASUALTLY</t>
    </r>
    <r>
      <rPr>
        <i/>
        <sz val="10"/>
        <rFont val="Times New Roman"/>
        <family val="1"/>
        <charset val="162"/>
      </rPr>
      <t xml:space="preserve"> BRANCH TECHNICAL RESULTS </t>
    </r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</si>
  <si>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CASCO</t>
    </r>
    <r>
      <rPr>
        <i/>
        <sz val="10"/>
        <rFont val="Times New Roman"/>
        <family val="1"/>
        <charset val="162"/>
      </rPr>
      <t xml:space="preserve"> BRANCH TECHNICAL RESULTS</t>
    </r>
  </si>
  <si>
    <r>
      <t xml:space="preserve">PROFIT and LOSS ACCOUNTS of the NON-LIFE INSURANCE COMPANIES for The </t>
    </r>
    <r>
      <rPr>
        <i/>
        <sz val="12"/>
        <rFont val="Times New Roman"/>
        <family val="1"/>
        <charset val="162"/>
      </rPr>
      <t>PERSONAL ACCIDENT</t>
    </r>
    <r>
      <rPr>
        <i/>
        <sz val="10"/>
        <rFont val="Times New Roman"/>
        <family val="1"/>
        <charset val="162"/>
      </rPr>
      <t xml:space="preserve"> BRANCH TECHNICAL RESULTS </t>
    </r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</si>
  <si>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CREDIT</t>
    </r>
    <r>
      <rPr>
        <i/>
        <sz val="10"/>
        <rFont val="Times New Roman"/>
        <family val="1"/>
        <charset val="162"/>
      </rPr>
      <t xml:space="preserve"> BRANCH TECHNICAL RESULTS </t>
    </r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</si>
  <si>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LEGAL PROTECTION</t>
    </r>
    <r>
      <rPr>
        <i/>
        <sz val="10"/>
        <rFont val="Times New Roman"/>
        <family val="1"/>
        <charset val="162"/>
      </rPr>
      <t xml:space="preserve"> BRANCH TECHNICAL RESULTS </t>
    </r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</si>
  <si>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ENGINEERING</t>
    </r>
    <r>
      <rPr>
        <i/>
        <sz val="10"/>
        <rFont val="Times New Roman"/>
        <family val="1"/>
        <charset val="162"/>
      </rPr>
      <t xml:space="preserve"> BRANCH TECHNICAL RESULTS </t>
    </r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</si>
  <si>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AGRICULTURE</t>
    </r>
    <r>
      <rPr>
        <i/>
        <sz val="10"/>
        <rFont val="Times New Roman"/>
        <family val="1"/>
        <charset val="162"/>
      </rPr>
      <t xml:space="preserve"> BRANCH TECHNICAL RESULTS</t>
    </r>
  </si>
  <si>
    <r>
      <t xml:space="preserve">    1.2.b- Ayr.Mual.Tazm.Karş.Reas.P.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 Outst.Claims-Reinsurers' Share</t>
    </r>
  </si>
  <si>
    <t>SİGORTA ve EMEKLİLİK ŞİRKETLERİ BRANŞ BAZINDA TEKNİK DENGE</t>
  </si>
  <si>
    <t xml:space="preserve">DIRECT PAID LOSS and REINSURANCE SHARE by The NON - LIFE INSURANCE COMPANIES </t>
  </si>
  <si>
    <t xml:space="preserve">TECHNICAL BALANCE of the INSURANCE and PENSION COMPANIES PER BRANCHES </t>
  </si>
  <si>
    <r>
      <t xml:space="preserve">  Sigorta Teminatı </t>
    </r>
    <r>
      <rPr>
        <i/>
        <sz val="8"/>
        <rFont val="Times New Roman"/>
        <family val="1"/>
        <charset val="162"/>
      </rPr>
      <t>- Cover</t>
    </r>
  </si>
  <si>
    <r>
      <t xml:space="preserve">      Tenzil Poliçe  </t>
    </r>
    <r>
      <rPr>
        <i/>
        <sz val="8"/>
        <rFont val="Times New Roman"/>
        <family val="1"/>
        <charset val="162"/>
      </rPr>
      <t>- Number of Premium Free Policies</t>
    </r>
  </si>
  <si>
    <r>
      <t xml:space="preserve">      Toplam Poliçe  </t>
    </r>
    <r>
      <rPr>
        <i/>
        <sz val="8"/>
        <rFont val="Times New Roman"/>
        <family val="1"/>
        <charset val="162"/>
      </rPr>
      <t>- Total Number of Policies</t>
    </r>
  </si>
  <si>
    <t>PREMIUM and LOSS DATA By INSURANCE COMPANIES (TRANSPORT, ENGINEERING, AGRICULTURE, HEALTH)</t>
  </si>
  <si>
    <t>PREMIUM and LOSS DATA  By INSURANCE COMPANIES (FIRE)</t>
  </si>
  <si>
    <t>TABLE: 20</t>
  </si>
  <si>
    <t>TABLO: 23</t>
  </si>
  <si>
    <t>TABLE: 23</t>
  </si>
  <si>
    <t>TABLO: 24</t>
  </si>
  <si>
    <t>TABLE: 24</t>
  </si>
  <si>
    <t>TABLO: 25</t>
  </si>
  <si>
    <t>TABLE: 25</t>
  </si>
  <si>
    <r>
      <t>Alt Branşlar İtibariyle Prim ve Ödenen Tazminatlar</t>
    </r>
    <r>
      <rPr>
        <i/>
        <sz val="9"/>
        <rFont val="Times New Roman"/>
        <family val="1"/>
        <charset val="162"/>
      </rPr>
      <t xml:space="preserve"> -According To Sub-Branches Premium and Loss Paid </t>
    </r>
  </si>
  <si>
    <r>
      <t>Direkt Prim</t>
    </r>
    <r>
      <rPr>
        <b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-Direct Premium</t>
    </r>
  </si>
  <si>
    <r>
      <t>Yangın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-Fire</t>
    </r>
  </si>
  <si>
    <r>
      <t>Kar Kaybı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-Loss of Profit</t>
    </r>
  </si>
  <si>
    <r>
      <t>Zorn.Deprem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-Mandatory Earthquake</t>
    </r>
  </si>
  <si>
    <r>
      <t>Toplam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-Total</t>
    </r>
  </si>
  <si>
    <r>
      <t>Ödenen Tazminat</t>
    </r>
    <r>
      <rPr>
        <b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-Paid Losses</t>
    </r>
  </si>
  <si>
    <r>
      <t xml:space="preserve">Rizikolar İtibariyle Prim ve Ödenen Tazminatlar </t>
    </r>
    <r>
      <rPr>
        <i/>
        <sz val="9"/>
        <rFont val="Times New Roman"/>
        <family val="1"/>
        <charset val="162"/>
      </rPr>
      <t>-According To Various Typ.of Risks Premium and Loss Paid</t>
    </r>
  </si>
  <si>
    <r>
      <t xml:space="preserve">Sivil </t>
    </r>
    <r>
      <rPr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Civil</t>
    </r>
  </si>
  <si>
    <r>
      <t xml:space="preserve">Ticari </t>
    </r>
    <r>
      <rPr>
        <i/>
        <sz val="9"/>
        <rFont val="Times New Roman"/>
        <family val="1"/>
        <charset val="162"/>
      </rPr>
      <t>-Commercials</t>
    </r>
  </si>
  <si>
    <r>
      <t xml:space="preserve">Sinai </t>
    </r>
    <r>
      <rPr>
        <i/>
        <sz val="9"/>
        <rFont val="Times New Roman"/>
        <family val="1"/>
        <charset val="162"/>
      </rPr>
      <t>-Industrials</t>
    </r>
  </si>
  <si>
    <r>
      <t xml:space="preserve">Toplam </t>
    </r>
    <r>
      <rPr>
        <i/>
        <sz val="9"/>
        <rFont val="Times New Roman"/>
        <family val="1"/>
        <charset val="162"/>
      </rPr>
      <t>-Total</t>
    </r>
  </si>
  <si>
    <r>
      <t>Ek Teminat Bazında Genel Veriler</t>
    </r>
    <r>
      <rPr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According To Joint Covers General Data</t>
    </r>
  </si>
  <si>
    <r>
      <t xml:space="preserve">Deprem </t>
    </r>
    <r>
      <rPr>
        <i/>
        <sz val="9"/>
        <rFont val="Times New Roman"/>
        <family val="1"/>
        <charset val="162"/>
      </rPr>
      <t xml:space="preserve">-Earthquake  </t>
    </r>
  </si>
  <si>
    <r>
      <t>Poliçe Sayısı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-Num.of Policies</t>
    </r>
  </si>
  <si>
    <r>
      <t>Alınan Prim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-Premiums Received</t>
    </r>
  </si>
  <si>
    <r>
      <t xml:space="preserve">Sigorta Bedeli </t>
    </r>
    <r>
      <rPr>
        <i/>
        <sz val="9"/>
        <rFont val="Times New Roman"/>
        <family val="1"/>
        <charset val="162"/>
      </rPr>
      <t>-Sum Insured</t>
    </r>
  </si>
  <si>
    <r>
      <t xml:space="preserve">Has.Dosya Sayısı </t>
    </r>
    <r>
      <rPr>
        <i/>
        <sz val="9"/>
        <rFont val="Times New Roman"/>
        <family val="1"/>
        <charset val="162"/>
      </rPr>
      <t>-Num.of Claims</t>
    </r>
  </si>
  <si>
    <r>
      <t>Ödenen Tazm.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-Paid Losses</t>
    </r>
  </si>
  <si>
    <r>
      <t>Muallak Tazm.</t>
    </r>
    <r>
      <rPr>
        <i/>
        <sz val="9"/>
        <rFont val="Times New Roman"/>
        <family val="1"/>
        <charset val="162"/>
      </rPr>
      <t>-Pr.For Outs.Claims</t>
    </r>
  </si>
  <si>
    <r>
      <t xml:space="preserve">Terör </t>
    </r>
    <r>
      <rPr>
        <i/>
        <sz val="9"/>
        <rFont val="Times New Roman"/>
        <family val="1"/>
        <charset val="162"/>
      </rPr>
      <t>-Terror</t>
    </r>
  </si>
  <si>
    <r>
      <t>Sel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-Flood</t>
    </r>
  </si>
  <si>
    <r>
      <t xml:space="preserve">Nakliyat Branşı </t>
    </r>
    <r>
      <rPr>
        <i/>
        <sz val="8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Transport </t>
    </r>
  </si>
  <si>
    <r>
      <t>Direkt Prim</t>
    </r>
    <r>
      <rPr>
        <i/>
        <sz val="9"/>
        <rFont val="Times New Roman"/>
        <family val="1"/>
        <charset val="162"/>
      </rPr>
      <t xml:space="preserve"> -Direct Premium </t>
    </r>
  </si>
  <si>
    <r>
      <t xml:space="preserve">Emtea </t>
    </r>
    <r>
      <rPr>
        <i/>
        <sz val="9"/>
        <rFont val="Times New Roman"/>
        <family val="1"/>
        <charset val="162"/>
      </rPr>
      <t>-Cargo</t>
    </r>
  </si>
  <si>
    <r>
      <t xml:space="preserve">Kıymet </t>
    </r>
    <r>
      <rPr>
        <i/>
        <sz val="9"/>
        <rFont val="Times New Roman"/>
        <family val="1"/>
        <charset val="162"/>
      </rPr>
      <t>-Specie</t>
    </r>
  </si>
  <si>
    <r>
      <t xml:space="preserve">Tekne </t>
    </r>
    <r>
      <rPr>
        <i/>
        <sz val="9"/>
        <rFont val="Times New Roman"/>
        <family val="1"/>
        <charset val="162"/>
      </rPr>
      <t>-Hull</t>
    </r>
  </si>
  <si>
    <r>
      <t xml:space="preserve">Ödenen Hasar </t>
    </r>
    <r>
      <rPr>
        <i/>
        <sz val="9"/>
        <rFont val="Times New Roman"/>
        <family val="1"/>
        <charset val="162"/>
      </rPr>
      <t>-Paid Losses</t>
    </r>
  </si>
  <si>
    <r>
      <t xml:space="preserve">Mühendislik Branşı </t>
    </r>
    <r>
      <rPr>
        <i/>
        <sz val="9"/>
        <rFont val="Times New Roman"/>
        <family val="1"/>
        <charset val="162"/>
      </rPr>
      <t>-Engineering</t>
    </r>
  </si>
  <si>
    <r>
      <t xml:space="preserve">Makine Kırılması </t>
    </r>
    <r>
      <rPr>
        <i/>
        <sz val="9"/>
        <rFont val="Times New Roman"/>
        <family val="1"/>
        <charset val="162"/>
      </rPr>
      <t>-Machine Brk.</t>
    </r>
  </si>
  <si>
    <r>
      <t xml:space="preserve">Makine Montaj </t>
    </r>
    <r>
      <rPr>
        <i/>
        <sz val="9"/>
        <rFont val="Times New Roman"/>
        <family val="1"/>
        <charset val="162"/>
      </rPr>
      <t>-E.A.R.</t>
    </r>
  </si>
  <si>
    <r>
      <t xml:space="preserve">İnşaat </t>
    </r>
    <r>
      <rPr>
        <i/>
        <sz val="9"/>
        <rFont val="Times New Roman"/>
        <family val="1"/>
        <charset val="162"/>
      </rPr>
      <t>-C.A.R.</t>
    </r>
  </si>
  <si>
    <r>
      <t xml:space="preserve">Elektronik Cihaz </t>
    </r>
    <r>
      <rPr>
        <sz val="9"/>
        <rFont val="Times New Roman"/>
        <family val="1"/>
        <charset val="162"/>
      </rPr>
      <t>-E</t>
    </r>
    <r>
      <rPr>
        <i/>
        <sz val="9"/>
        <rFont val="Times New Roman"/>
        <family val="1"/>
        <charset val="162"/>
      </rPr>
      <t>lect. Equip.</t>
    </r>
  </si>
  <si>
    <r>
      <t xml:space="preserve">Tarım Branşı </t>
    </r>
    <r>
      <rPr>
        <i/>
        <sz val="9"/>
        <rFont val="Times New Roman"/>
        <family val="1"/>
        <charset val="162"/>
      </rPr>
      <t>-Agriculture Branch</t>
    </r>
  </si>
  <si>
    <r>
      <t xml:space="preserve">Toplam </t>
    </r>
    <r>
      <rPr>
        <i/>
        <sz val="10"/>
        <rFont val="Times New Roman"/>
        <family val="1"/>
        <charset val="162"/>
      </rPr>
      <t>-Total</t>
    </r>
  </si>
  <si>
    <r>
      <t xml:space="preserve">Sağlık Branşı </t>
    </r>
    <r>
      <rPr>
        <i/>
        <sz val="9"/>
        <rFont val="Times New Roman"/>
        <family val="1"/>
        <charset val="162"/>
      </rPr>
      <t>- Health Insurance</t>
    </r>
  </si>
  <si>
    <t>YAPI KREDİ</t>
  </si>
  <si>
    <t>YAPIKREDİ EMEKLİLİK</t>
  </si>
  <si>
    <t xml:space="preserve"> BALANCE SHEETS of INSURANCE, PENSION and REINSURANCE COMPANIES </t>
  </si>
  <si>
    <t>HAYAT SİGORTA BRANŞINDA VERİLEN TEMİNATLAR ve ÖDENEN TAZMİNATLAR</t>
  </si>
  <si>
    <r>
      <t xml:space="preserve">Ödenen Tazminatlar </t>
    </r>
    <r>
      <rPr>
        <i/>
        <sz val="9"/>
        <rFont val="Times New Roman"/>
        <family val="1"/>
        <charset val="162"/>
      </rPr>
      <t>-Paid Losses</t>
    </r>
  </si>
  <si>
    <r>
      <t xml:space="preserve">  Dosya Adedi </t>
    </r>
    <r>
      <rPr>
        <i/>
        <sz val="9"/>
        <rFont val="Times New Roman"/>
        <family val="1"/>
        <charset val="162"/>
      </rPr>
      <t>-Number of Claims</t>
    </r>
  </si>
  <si>
    <r>
      <t xml:space="preserve">  Ödenen Tutar </t>
    </r>
    <r>
      <rPr>
        <i/>
        <sz val="9"/>
        <rFont val="Times New Roman"/>
        <family val="1"/>
        <charset val="162"/>
      </rPr>
      <t xml:space="preserve"> -Paid Losses</t>
    </r>
  </si>
  <si>
    <r>
      <t xml:space="preserve">Ölüm </t>
    </r>
    <r>
      <rPr>
        <i/>
        <sz val="9"/>
        <rFont val="Times New Roman"/>
        <family val="1"/>
        <charset val="162"/>
      </rPr>
      <t>-Death</t>
    </r>
  </si>
  <si>
    <r>
      <t xml:space="preserve">Vade Gelimi </t>
    </r>
    <r>
      <rPr>
        <i/>
        <sz val="9"/>
        <rFont val="Times New Roman"/>
        <family val="1"/>
        <charset val="162"/>
      </rPr>
      <t>-Maturity</t>
    </r>
  </si>
  <si>
    <r>
      <t xml:space="preserve">İştira </t>
    </r>
    <r>
      <rPr>
        <i/>
        <sz val="9"/>
        <rFont val="Times New Roman"/>
        <family val="1"/>
        <charset val="162"/>
      </rPr>
      <t>-Surrenders</t>
    </r>
  </si>
  <si>
    <r>
      <t xml:space="preserve">İrat </t>
    </r>
    <r>
      <rPr>
        <i/>
        <sz val="9"/>
        <rFont val="Times New Roman"/>
        <family val="1"/>
        <charset val="162"/>
      </rPr>
      <t>-Annuity</t>
    </r>
  </si>
  <si>
    <t xml:space="preserve">Kar Payı Farkı </t>
  </si>
  <si>
    <r>
      <t xml:space="preserve">DENETÇİLER 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Auditors</t>
    </r>
  </si>
  <si>
    <r>
      <t xml:space="preserve">Gelecek
Aylara
Ait Gelirler
ve Gider Tah.
</t>
    </r>
    <r>
      <rPr>
        <i/>
        <sz val="9"/>
        <rFont val="Times New Roman"/>
        <family val="1"/>
        <charset val="162"/>
      </rPr>
      <t>Income/Exp.
Accruals for
Future
Months</t>
    </r>
  </si>
  <si>
    <r>
      <t xml:space="preserve">Diğer
Kısa
Vadeli
Yük.
</t>
    </r>
    <r>
      <rPr>
        <i/>
        <sz val="9"/>
        <rFont val="Times New Roman"/>
        <family val="1"/>
        <charset val="162"/>
      </rPr>
      <t>Other
Short
Term
Liabilities</t>
    </r>
  </si>
  <si>
    <r>
      <t xml:space="preserve">Yıllık                
</t>
    </r>
    <r>
      <rPr>
        <i/>
        <sz val="9"/>
        <rFont val="Times New Roman"/>
        <family val="1"/>
        <charset val="162"/>
      </rPr>
      <t>Annually</t>
    </r>
  </si>
  <si>
    <r>
      <t xml:space="preserve">Toplam Uzun Vadeli Yük.
</t>
    </r>
    <r>
      <rPr>
        <i/>
        <sz val="9"/>
        <rFont val="Times New Roman"/>
        <family val="1"/>
        <charset val="162"/>
      </rPr>
      <t>Total Long Term Liabilities</t>
    </r>
  </si>
  <si>
    <r>
      <t xml:space="preserve">Toplam Ödenmiş Sermaye
</t>
    </r>
    <r>
      <rPr>
        <i/>
        <sz val="9"/>
        <rFont val="Times New Roman"/>
        <family val="1"/>
        <charset val="162"/>
      </rPr>
      <t>Total Paid Capital</t>
    </r>
  </si>
  <si>
    <r>
      <t xml:space="preserve">Sermaye Yedekleri 
</t>
    </r>
    <r>
      <rPr>
        <i/>
        <sz val="9"/>
        <rFont val="Times New Roman"/>
        <family val="1"/>
        <charset val="162"/>
      </rPr>
      <t>Capital Reserves</t>
    </r>
  </si>
  <si>
    <r>
      <t xml:space="preserve">Toplam Kar Yedekleri
</t>
    </r>
    <r>
      <rPr>
        <i/>
        <sz val="9"/>
        <rFont val="Times New Roman"/>
        <family val="1"/>
        <charset val="162"/>
      </rPr>
      <t>Total Earning Reserves</t>
    </r>
  </si>
  <si>
    <r>
      <t xml:space="preserve">Diğer Vadeye Kadar
Elde Tutulacak FV
</t>
    </r>
    <r>
      <rPr>
        <i/>
        <sz val="9"/>
        <rFont val="Times New Roman"/>
        <family val="1"/>
        <charset val="162"/>
      </rPr>
      <t>Other Fin. Ass.
Held for Maturity</t>
    </r>
  </si>
  <si>
    <r>
      <t xml:space="preserve">Diğer Satılmaya 
Hazır FV
</t>
    </r>
    <r>
      <rPr>
        <i/>
        <sz val="9"/>
        <rFont val="Times New Roman"/>
        <family val="1"/>
        <charset val="162"/>
      </rPr>
      <t>Other Fin. Ass.
Available for Sale</t>
    </r>
  </si>
  <si>
    <r>
      <t xml:space="preserve">Diğer Vadeye Kadar Elde Tutulacak FV
</t>
    </r>
    <r>
      <rPr>
        <i/>
        <sz val="9"/>
        <rFont val="Times New Roman"/>
        <family val="1"/>
        <charset val="162"/>
      </rPr>
      <t>Other Fin.Ass.
Held for
Maturity</t>
    </r>
  </si>
  <si>
    <r>
      <t xml:space="preserve">Diğer Satılmaya Hazır FV 
</t>
    </r>
    <r>
      <rPr>
        <i/>
        <sz val="9"/>
        <rFont val="Times New Roman"/>
        <family val="1"/>
        <charset val="162"/>
      </rPr>
      <t>Other Fin.Ass.
Available for
Sale</t>
    </r>
  </si>
  <si>
    <r>
      <t xml:space="preserve">Sigortalılık
Artış Oranı
</t>
    </r>
    <r>
      <rPr>
        <i/>
        <sz val="9"/>
        <rFont val="Times New Roman"/>
        <family val="1"/>
        <charset val="162"/>
      </rPr>
      <t>Insured Increasing Ratio
%</t>
    </r>
  </si>
  <si>
    <r>
      <t xml:space="preserve">Mart 2007 Tarihi İtibariyle Güncel Veriler Baz Alınmıştır - </t>
    </r>
    <r>
      <rPr>
        <i/>
        <sz val="8"/>
        <rFont val="Times New Roman"/>
        <family val="1"/>
      </rPr>
      <t>Current Data March 2007</t>
    </r>
  </si>
  <si>
    <r>
      <t>*</t>
    </r>
    <r>
      <rPr>
        <sz val="9"/>
        <rFont val="Times New Roman"/>
        <family val="1"/>
      </rPr>
      <t>Kaynak:TÜİK</t>
    </r>
    <r>
      <rPr>
        <sz val="10"/>
        <rFont val="Times New Roman"/>
        <family val="1"/>
        <charset val="162"/>
      </rPr>
      <t xml:space="preserve"> - </t>
    </r>
    <r>
      <rPr>
        <i/>
        <sz val="8"/>
        <rFont val="Times New Roman"/>
        <family val="1"/>
        <charset val="162"/>
      </rPr>
      <t>Source:TURKSTAT</t>
    </r>
  </si>
  <si>
    <r>
      <t xml:space="preserve">TRAFİK - </t>
    </r>
    <r>
      <rPr>
        <i/>
        <sz val="9"/>
        <rFont val="Times New Roman"/>
        <family val="1"/>
      </rPr>
      <t>TPL</t>
    </r>
  </si>
  <si>
    <r>
      <t>KASKO -</t>
    </r>
    <r>
      <rPr>
        <i/>
        <sz val="9"/>
        <rFont val="Times New Roman"/>
        <family val="1"/>
      </rPr>
      <t xml:space="preserve"> MOTOR OWN DAMAGE</t>
    </r>
  </si>
  <si>
    <r>
      <t xml:space="preserve">KASKO - </t>
    </r>
    <r>
      <rPr>
        <i/>
        <sz val="9"/>
        <rFont val="Times New Roman"/>
        <family val="1"/>
      </rPr>
      <t>MOTOR OWN DAMAGE</t>
    </r>
  </si>
  <si>
    <r>
      <t xml:space="preserve">**Sivil Olmayan Araçlar - Non - Civil </t>
    </r>
    <r>
      <rPr>
        <i/>
        <sz val="8"/>
        <rFont val="Times New Roman"/>
        <family val="1"/>
      </rPr>
      <t>Vehicles</t>
    </r>
  </si>
  <si>
    <r>
      <t xml:space="preserve"> e.Devr.MHK -</t>
    </r>
    <r>
      <rPr>
        <i/>
        <sz val="9"/>
        <rFont val="Times New Roman"/>
        <family val="1"/>
        <charset val="162"/>
      </rPr>
      <t>Prov.Brought Forward Gross Outstanding Claims</t>
    </r>
  </si>
  <si>
    <r>
      <t xml:space="preserve"> f.Devr.MHK Reas.Payı - </t>
    </r>
    <r>
      <rPr>
        <i/>
        <sz val="9"/>
        <rFont val="Times New Roman"/>
        <family val="1"/>
        <charset val="162"/>
      </rPr>
      <t>Prov.Br.Forw.Outstanding Cl.Reins.Sh.(-)</t>
    </r>
  </si>
  <si>
    <r>
      <t xml:space="preserve">2.Hayat MK Değişim - </t>
    </r>
    <r>
      <rPr>
        <i/>
        <sz val="9"/>
        <rFont val="Times New Roman"/>
        <family val="1"/>
        <charset val="162"/>
      </rPr>
      <t>Change in Prov.Life Ins.</t>
    </r>
  </si>
  <si>
    <r>
      <t xml:space="preserve">Diğer 
Alac. ve
Cari  Varlıklar
</t>
    </r>
    <r>
      <rPr>
        <i/>
        <sz val="9"/>
        <rFont val="Times New Roman"/>
        <family val="1"/>
        <charset val="162"/>
      </rPr>
      <t>Other
Receivables 
and Assets</t>
    </r>
  </si>
  <si>
    <r>
      <t xml:space="preserve">Sig./Reas.
Şirk. Nezd.
Depolar
</t>
    </r>
    <r>
      <rPr>
        <i/>
        <sz val="9"/>
        <rFont val="Times New Roman"/>
        <family val="1"/>
        <charset val="162"/>
      </rPr>
      <t>Deposits on
Ins. And
Reinsurince
Co.</t>
    </r>
  </si>
  <si>
    <r>
      <t xml:space="preserve">Sigortalılara
Krediler
(İkrazlar)
</t>
    </r>
    <r>
      <rPr>
        <i/>
        <sz val="9"/>
        <rFont val="Times New Roman"/>
        <family val="1"/>
        <charset val="162"/>
      </rPr>
      <t>Loans</t>
    </r>
  </si>
  <si>
    <r>
      <t xml:space="preserve">Bireysel
Emeklilik
Faal.
Alacaklar
</t>
    </r>
    <r>
      <rPr>
        <i/>
        <sz val="9"/>
        <rFont val="Times New Roman"/>
        <family val="1"/>
        <charset val="162"/>
      </rPr>
      <t>Receivables
from Pension
Operations</t>
    </r>
  </si>
  <si>
    <r>
      <t xml:space="preserve">Diğer
Alacaklar
</t>
    </r>
    <r>
      <rPr>
        <i/>
        <sz val="9"/>
        <rFont val="Times New Roman"/>
        <family val="1"/>
        <charset val="162"/>
      </rPr>
      <t>Other
Receivables</t>
    </r>
  </si>
  <si>
    <r>
      <t xml:space="preserve">Finansal
Varlıklar
</t>
    </r>
    <r>
      <rPr>
        <i/>
        <sz val="9"/>
        <rFont val="Times New Roman"/>
        <family val="1"/>
        <charset val="162"/>
      </rPr>
      <t xml:space="preserve">Financial
Assets </t>
    </r>
  </si>
  <si>
    <r>
      <t>Maddi
Varlıklar</t>
    </r>
    <r>
      <rPr>
        <b/>
        <sz val="9"/>
        <rFont val="Times New Roman"/>
        <family val="1"/>
        <charset val="162"/>
      </rPr>
      <t>***</t>
    </r>
    <r>
      <rPr>
        <sz val="9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Fixed
Assets</t>
    </r>
    <r>
      <rPr>
        <i/>
        <sz val="8"/>
        <rFont val="Times New Roman"/>
        <family val="1"/>
        <charset val="162"/>
      </rPr>
      <t>***</t>
    </r>
  </si>
  <si>
    <r>
      <t xml:space="preserve">Maddi
Olmayan
Varlıklar
</t>
    </r>
    <r>
      <rPr>
        <i/>
        <sz val="9"/>
        <rFont val="Times New Roman"/>
        <family val="1"/>
        <charset val="162"/>
      </rPr>
      <t>Intangible
 Assets</t>
    </r>
  </si>
  <si>
    <r>
      <t xml:space="preserve">Gelecek
Yıllara Ait
Gid./Gelir
Tahakkukları
</t>
    </r>
    <r>
      <rPr>
        <i/>
        <sz val="9"/>
        <rFont val="Times New Roman"/>
        <family val="1"/>
        <charset val="162"/>
      </rPr>
      <t>Expenses and
Income
Accruals
for Future
Years</t>
    </r>
  </si>
  <si>
    <r>
      <t xml:space="preserve">Diğer Cari
Olmayan
Varlıklar
</t>
    </r>
    <r>
      <rPr>
        <i/>
        <sz val="9"/>
        <rFont val="Times New Roman"/>
        <family val="1"/>
        <charset val="162"/>
      </rPr>
      <t>Other Long
Term Assets</t>
    </r>
  </si>
  <si>
    <r>
      <t xml:space="preserve">Finansal
Borçlar
</t>
    </r>
    <r>
      <rPr>
        <i/>
        <sz val="9"/>
        <rFont val="Times New Roman"/>
        <family val="1"/>
        <charset val="162"/>
      </rPr>
      <t>Financial
Payables</t>
    </r>
  </si>
  <si>
    <r>
      <t xml:space="preserve"> Sigortacılık
Faal. Borçlar
</t>
    </r>
    <r>
      <rPr>
        <i/>
        <sz val="9"/>
        <rFont val="Times New Roman"/>
        <family val="1"/>
        <charset val="162"/>
      </rPr>
      <t>Payables
on Insurance
Operations</t>
    </r>
  </si>
  <si>
    <r>
      <t xml:space="preserve">H- Diğer Cari Olmayan Varlıklar </t>
    </r>
    <r>
      <rPr>
        <i/>
        <sz val="8"/>
        <rFont val="Times New Roman"/>
        <family val="1"/>
        <charset val="162"/>
      </rPr>
      <t>- Other Long Term Assets</t>
    </r>
  </si>
  <si>
    <r>
      <t xml:space="preserve">YÜKÜMLÜLÜK ve ÖZSERMAYE </t>
    </r>
    <r>
      <rPr>
        <b/>
        <i/>
        <sz val="8"/>
        <rFont val="Times New Roman"/>
        <family val="1"/>
        <charset val="162"/>
      </rPr>
      <t>-Liabilities and Shareholder' Equity</t>
    </r>
  </si>
  <si>
    <r>
      <t xml:space="preserve">III-KISA VADELİ YÜKÜMLÜLÜKLER </t>
    </r>
    <r>
      <rPr>
        <b/>
        <i/>
        <sz val="8"/>
        <rFont val="Times New Roman"/>
        <family val="1"/>
        <charset val="162"/>
      </rPr>
      <t xml:space="preserve"> - Short Term Liabilities</t>
    </r>
  </si>
  <si>
    <r>
      <t>A- Finansal Borçlar</t>
    </r>
    <r>
      <rPr>
        <i/>
        <sz val="8"/>
        <rFont val="Times New Roman"/>
        <family val="1"/>
        <charset val="162"/>
      </rPr>
      <t xml:space="preserve"> - Financial Payables </t>
    </r>
  </si>
  <si>
    <r>
      <t>B- Esas Faaliyetlerden Borçlar</t>
    </r>
    <r>
      <rPr>
        <i/>
        <sz val="8"/>
        <rFont val="Times New Roman"/>
        <family val="1"/>
        <charset val="162"/>
      </rPr>
      <t xml:space="preserve"> - Payables on Operations</t>
    </r>
  </si>
  <si>
    <r>
      <t xml:space="preserve">C- İlişkili Taraflara Borçlar </t>
    </r>
    <r>
      <rPr>
        <i/>
        <sz val="8"/>
        <rFont val="Times New Roman"/>
        <family val="1"/>
        <charset val="162"/>
      </rPr>
      <t>- Payables to Related Parties</t>
    </r>
  </si>
  <si>
    <r>
      <t xml:space="preserve">D- Diğer Borçlar </t>
    </r>
    <r>
      <rPr>
        <i/>
        <sz val="8"/>
        <rFont val="Times New Roman"/>
        <family val="1"/>
        <charset val="162"/>
      </rPr>
      <t>- Other Payables</t>
    </r>
  </si>
  <si>
    <r>
      <t>E- Sigortacılık Teknik Karşılıkları</t>
    </r>
    <r>
      <rPr>
        <i/>
        <sz val="8"/>
        <rFont val="Times New Roman"/>
        <family val="1"/>
        <charset val="162"/>
      </rPr>
      <t xml:space="preserve"> - Technical Provisions (Net)</t>
    </r>
  </si>
  <si>
    <r>
      <t>F- Öd.Vergi Ve Benzeri Diğ.Yük.İle Karş.</t>
    </r>
    <r>
      <rPr>
        <i/>
        <sz val="8"/>
        <rFont val="Times New Roman"/>
        <family val="1"/>
        <charset val="162"/>
      </rPr>
      <t xml:space="preserve">- Tax Payable and Other Payables/Prov.  </t>
    </r>
  </si>
  <si>
    <r>
      <t xml:space="preserve">G- Diğer Risklere İlişkin Karşılıklar  </t>
    </r>
    <r>
      <rPr>
        <i/>
        <sz val="8"/>
        <rFont val="Times New Roman"/>
        <family val="1"/>
        <charset val="162"/>
      </rPr>
      <t>- Provisions for Other Risks</t>
    </r>
  </si>
  <si>
    <r>
      <t xml:space="preserve">H- Gelecek Aylara Ait Gelirler/Gid.Tah. </t>
    </r>
    <r>
      <rPr>
        <i/>
        <sz val="8"/>
        <rFont val="Times New Roman"/>
        <family val="1"/>
        <charset val="162"/>
      </rPr>
      <t xml:space="preserve"> - Income/Expense Accruals for Future Months</t>
    </r>
  </si>
  <si>
    <r>
      <t>I- Diğer Kısa Vadeli Yükümlülükler</t>
    </r>
    <r>
      <rPr>
        <i/>
        <sz val="8"/>
        <rFont val="Times New Roman"/>
        <family val="1"/>
        <charset val="162"/>
      </rPr>
      <t xml:space="preserve"> - Other Short Term Liabilities </t>
    </r>
  </si>
  <si>
    <r>
      <t xml:space="preserve">IV- UZUN VADELİ YÜKÜMLÜLÜKLER </t>
    </r>
    <r>
      <rPr>
        <b/>
        <i/>
        <sz val="8"/>
        <rFont val="Times New Roman"/>
        <family val="1"/>
        <charset val="162"/>
      </rPr>
      <t>- Long Term Liabilities</t>
    </r>
  </si>
  <si>
    <r>
      <t xml:space="preserve">B- Esas Faaliyetlerden Borçlar </t>
    </r>
    <r>
      <rPr>
        <i/>
        <sz val="8"/>
        <rFont val="Times New Roman"/>
        <family val="1"/>
        <charset val="162"/>
      </rPr>
      <t>- Payables on Operations</t>
    </r>
  </si>
  <si>
    <r>
      <t xml:space="preserve">C- İlişkili Taraflara Borçlar  </t>
    </r>
    <r>
      <rPr>
        <i/>
        <sz val="8"/>
        <rFont val="Times New Roman"/>
        <family val="1"/>
        <charset val="162"/>
      </rPr>
      <t xml:space="preserve">- Payables to Related Parties </t>
    </r>
  </si>
  <si>
    <r>
      <t xml:space="preserve">E- Sigortacılık Teknik Karşılıkları </t>
    </r>
    <r>
      <rPr>
        <i/>
        <sz val="8"/>
        <rFont val="Times New Roman"/>
        <family val="1"/>
        <charset val="162"/>
      </rPr>
      <t>- Technical Provisions (Net)</t>
    </r>
  </si>
  <si>
    <r>
      <t>F- Diğer Risklere İlişkin Karşılıklar</t>
    </r>
    <r>
      <rPr>
        <i/>
        <sz val="8"/>
        <rFont val="Times New Roman"/>
        <family val="1"/>
        <charset val="162"/>
      </rPr>
      <t xml:space="preserve"> - Provisions for Other Risks </t>
    </r>
  </si>
  <si>
    <r>
      <t>G- Diğer Yükümlülükler Ve Karşılıkları</t>
    </r>
    <r>
      <rPr>
        <i/>
        <sz val="8"/>
        <rFont val="Times New Roman"/>
        <family val="1"/>
        <charset val="162"/>
      </rPr>
      <t xml:space="preserve"> - Other Liabilities and Provisions</t>
    </r>
  </si>
  <si>
    <r>
      <t xml:space="preserve">H- GelecekYıllara Ait Gelirler/Gid.Tah. </t>
    </r>
    <r>
      <rPr>
        <i/>
        <sz val="8"/>
        <rFont val="Times New Roman"/>
        <family val="1"/>
        <charset val="162"/>
      </rPr>
      <t>- Income/Expense Accruals for Future Years</t>
    </r>
  </si>
  <si>
    <r>
      <t>I- Diğer Uzun Vadeli Yükümlülükler</t>
    </r>
    <r>
      <rPr>
        <i/>
        <sz val="8"/>
        <rFont val="Times New Roman"/>
        <family val="1"/>
        <charset val="162"/>
      </rPr>
      <t xml:space="preserve"> - Other Long Term Liabilities</t>
    </r>
  </si>
  <si>
    <r>
      <t xml:space="preserve">V- ÖZSERMAYE </t>
    </r>
    <r>
      <rPr>
        <b/>
        <i/>
        <sz val="8"/>
        <rFont val="Times New Roman"/>
        <family val="1"/>
        <charset val="162"/>
      </rPr>
      <t>- Shareholders' Equity</t>
    </r>
  </si>
  <si>
    <r>
      <t xml:space="preserve">A- Ödenmiş Sermaye </t>
    </r>
    <r>
      <rPr>
        <i/>
        <sz val="8"/>
        <rFont val="Times New Roman"/>
        <family val="1"/>
        <charset val="162"/>
      </rPr>
      <t xml:space="preserve"> - Paid - in Capital</t>
    </r>
  </si>
  <si>
    <r>
      <t xml:space="preserve">B- Sermaye Yedekleri  </t>
    </r>
    <r>
      <rPr>
        <i/>
        <sz val="8"/>
        <rFont val="Times New Roman"/>
        <family val="1"/>
        <charset val="162"/>
      </rPr>
      <t>- Capital Reserves</t>
    </r>
  </si>
  <si>
    <r>
      <t xml:space="preserve">C- Kar Yedekleri </t>
    </r>
    <r>
      <rPr>
        <i/>
        <sz val="8"/>
        <rFont val="Times New Roman"/>
        <family val="1"/>
        <charset val="162"/>
      </rPr>
      <t xml:space="preserve"> - Earning Reserves</t>
    </r>
  </si>
  <si>
    <r>
      <t xml:space="preserve">E- Geçmiş Yıllar Kar ve Zararları </t>
    </r>
    <r>
      <rPr>
        <i/>
        <sz val="8"/>
        <rFont val="Times New Roman"/>
        <family val="1"/>
        <charset val="162"/>
      </rPr>
      <t>- Previous Years' Profits or Losses</t>
    </r>
  </si>
  <si>
    <r>
      <t xml:space="preserve">G- Dönem Net Karı veya Zararı </t>
    </r>
    <r>
      <rPr>
        <i/>
        <sz val="8"/>
        <rFont val="Times New Roman"/>
        <family val="1"/>
        <charset val="162"/>
      </rPr>
      <t>- Net Profit / Loss for The Financial Year</t>
    </r>
  </si>
  <si>
    <t>Charles Serge Henri Bouloux</t>
  </si>
  <si>
    <t>Nurten Yontar</t>
  </si>
  <si>
    <t>Philip Jay Schwarz</t>
  </si>
  <si>
    <t>Hamdi Tolga Danışman</t>
  </si>
  <si>
    <t>Sumanth Badiga</t>
  </si>
  <si>
    <t>Paolo Silvia Grassi</t>
  </si>
  <si>
    <t>Asif Iqbal</t>
  </si>
  <si>
    <t>Mehmet Akın Kozanoğlu</t>
  </si>
  <si>
    <t>Nedim Bozfakıoğlu</t>
  </si>
  <si>
    <t>Rıdvan Kadir Yirmibeşoğlu</t>
  </si>
  <si>
    <t>Mevlüt Aydemir</t>
  </si>
  <si>
    <t>Burak Tansan</t>
  </si>
  <si>
    <t>Haluk Erdoğan</t>
  </si>
  <si>
    <t>Burhan Karagöz</t>
  </si>
  <si>
    <t>Selcan Rengin Ağılönü</t>
  </si>
  <si>
    <t>Bahittin Daver Orhon</t>
  </si>
  <si>
    <t>Kemal Şaç</t>
  </si>
  <si>
    <t>Salih Ergün</t>
  </si>
  <si>
    <t>Zeliha İlke Selvi</t>
  </si>
  <si>
    <t>Mustafa Ali Su</t>
  </si>
  <si>
    <t>Aysel Tacer</t>
  </si>
  <si>
    <t>Yılmaz Ertürk</t>
  </si>
  <si>
    <t>Nilgün İskender</t>
  </si>
  <si>
    <t>Ömer Karakuş</t>
  </si>
  <si>
    <t>Emre Duranlı</t>
  </si>
  <si>
    <t>Özkan Elgin</t>
  </si>
  <si>
    <t>Remzi Örten</t>
  </si>
  <si>
    <t>Ali Fuat Akdemir</t>
  </si>
  <si>
    <t>Ali Kolat</t>
  </si>
  <si>
    <t>Hayati Çetin</t>
  </si>
  <si>
    <t>İbrahim Selvi</t>
  </si>
  <si>
    <t>Aziz Ahmet Kacar</t>
  </si>
  <si>
    <t>Feridun Taşçı</t>
  </si>
  <si>
    <t>Osman Karakuş</t>
  </si>
  <si>
    <t>Femsi Işık</t>
  </si>
  <si>
    <t>M. Oktay Karaarslan</t>
  </si>
  <si>
    <t>Carl Owen Boehr</t>
  </si>
  <si>
    <t>Martin J. Brooks</t>
  </si>
  <si>
    <t>Ayşe Nilgün Bolcakan</t>
  </si>
  <si>
    <t>M.Aydın Müderrisoğlu</t>
  </si>
  <si>
    <t>Fatma Canlı</t>
  </si>
  <si>
    <t>Fahrettin Doğan</t>
  </si>
  <si>
    <t>Caner Öner</t>
  </si>
  <si>
    <t>Dinç Kızıldemir</t>
  </si>
  <si>
    <t>Ali Bozer</t>
  </si>
  <si>
    <t>Elie Sisso</t>
  </si>
  <si>
    <t>Jean Raymond Abat</t>
  </si>
  <si>
    <t>Jacques Roland P.Maire</t>
  </si>
  <si>
    <t>H.Cemal Ererdi</t>
  </si>
  <si>
    <t>Jean-François, Jacques, Lucien Georges, Lemoux</t>
  </si>
  <si>
    <t>Cenk Kurt</t>
  </si>
  <si>
    <t>Mehmet Aydoğdu</t>
  </si>
  <si>
    <t>Haşim Kılıç</t>
  </si>
  <si>
    <t>Jean-Rene Gerard De Charette De La Contrıe</t>
  </si>
  <si>
    <t>Alain André Felix Brunet</t>
  </si>
  <si>
    <t>ORDU YARDIMLAŞMA KURUMU</t>
  </si>
  <si>
    <t>MEHMET AYDIN MÜDERRİSOĞLU</t>
  </si>
  <si>
    <t>HÜLYA İNCİ ATAHAN</t>
  </si>
  <si>
    <t>ERGÜN OKTAY OKUR</t>
  </si>
  <si>
    <t>45000000</t>
  </si>
  <si>
    <t>T.İMAR BANKASI T.A.Ş.</t>
  </si>
  <si>
    <t>ADABANK A.Ş.</t>
  </si>
  <si>
    <t>AACHENER RÜCKVERSİHERUN</t>
  </si>
  <si>
    <t>A.CENAP ERMUTLU</t>
  </si>
  <si>
    <t>KAYHAN ANARAL</t>
  </si>
  <si>
    <t>M.HAKAN UZAN</t>
  </si>
  <si>
    <t>EROL HÜRBAŞ</t>
  </si>
  <si>
    <t>500000</t>
  </si>
  <si>
    <t>VAKIF YATIRIM MENKUL DEĞERLER A.Ş.</t>
  </si>
  <si>
    <t>VAKIFBANK PERS.ÖZEL SOS.GÜV.HİZ.V.</t>
  </si>
  <si>
    <t>GÜNEŞ TUR.OTOMOTİV END.VE TİC.A.Ş.</t>
  </si>
  <si>
    <t>26500000</t>
  </si>
  <si>
    <t>YAPI KREDİ YATIRIM A.Ş.</t>
  </si>
  <si>
    <t>MEHMET TURGUT AĞLEN</t>
  </si>
  <si>
    <t>58000000</t>
  </si>
  <si>
    <t>SİGAL FİNANSAL STR. YAT. VE DAN. L.Ş.</t>
  </si>
  <si>
    <t>ARMAĞAN GÜNERİ</t>
  </si>
  <si>
    <t>BURÇ GÜNERİ</t>
  </si>
  <si>
    <t>M. MURAT BAYKENT</t>
  </si>
  <si>
    <t>ERDEM CANLI</t>
  </si>
  <si>
    <t>1770000000</t>
  </si>
  <si>
    <t>T.İŞ BANKASI A.Ş.</t>
  </si>
  <si>
    <t>MİLLİ RE MENSUPLARI YARD.SAN.</t>
  </si>
  <si>
    <t>TC ZİRAAT BANKASI</t>
  </si>
  <si>
    <t>TC BAŞBAKANLIK HAZİNE MÜST.</t>
  </si>
  <si>
    <t>TC DEVLET DEMİRYOLLARI İŞLT.</t>
  </si>
  <si>
    <t>20 KİŞİ</t>
  </si>
  <si>
    <t>TİBAŞ MENS.YARD.SAN.VAKFI</t>
  </si>
  <si>
    <t>AVIVASA EMEKLİLİK HAYAT A.Ş.</t>
  </si>
  <si>
    <t>385000000</t>
  </si>
  <si>
    <r>
      <t xml:space="preserve">Bireysel Emeklilik Şirketleri
</t>
    </r>
    <r>
      <rPr>
        <i/>
        <sz val="9"/>
        <rFont val="Times New Roman"/>
        <family val="1"/>
        <charset val="162"/>
      </rPr>
      <t>Pension Companies</t>
    </r>
  </si>
  <si>
    <r>
      <t xml:space="preserve">Şirket Adı
</t>
    </r>
    <r>
      <rPr>
        <i/>
        <sz val="10"/>
        <rFont val="Times New Roman"/>
        <family val="1"/>
        <charset val="162"/>
      </rPr>
      <t>Company Name</t>
    </r>
  </si>
  <si>
    <r>
      <t>Poliçe Adedi -</t>
    </r>
    <r>
      <rPr>
        <i/>
        <sz val="9"/>
        <rFont val="Times New Roman"/>
        <family val="1"/>
        <charset val="162"/>
      </rPr>
      <t>No of Policies</t>
    </r>
  </si>
  <si>
    <r>
      <t xml:space="preserve">Verilen Teminat </t>
    </r>
    <r>
      <rPr>
        <i/>
        <sz val="9"/>
        <rFont val="Times New Roman"/>
        <family val="1"/>
        <charset val="162"/>
      </rPr>
      <t>-Ins.Covers</t>
    </r>
  </si>
  <si>
    <r>
      <t>Huk.Koruma-</t>
    </r>
    <r>
      <rPr>
        <i/>
        <sz val="9"/>
        <rFont val="Times New Roman"/>
        <family val="1"/>
        <charset val="162"/>
      </rPr>
      <t>Legal Protection</t>
    </r>
  </si>
  <si>
    <r>
      <t xml:space="preserve">Prim / Teminat </t>
    </r>
    <r>
      <rPr>
        <sz val="9"/>
        <rFont val="Times New Roman"/>
        <family val="1"/>
        <charset val="162"/>
      </rPr>
      <t>-Pr./ Cover (‰)</t>
    </r>
  </si>
  <si>
    <r>
      <t>Gider Toplamı -</t>
    </r>
    <r>
      <rPr>
        <i/>
        <sz val="9"/>
        <rFont val="Times New Roman"/>
        <family val="1"/>
        <charset val="162"/>
      </rPr>
      <t>Total Outgoing</t>
    </r>
  </si>
  <si>
    <r>
      <t>A- Teknik Gelirler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Techn.Income</t>
    </r>
  </si>
  <si>
    <r>
      <t xml:space="preserve">Hayat Dışı
</t>
    </r>
    <r>
      <rPr>
        <i/>
        <sz val="9"/>
        <rFont val="Times New Roman"/>
        <family val="1"/>
        <charset val="162"/>
      </rPr>
      <t>Non Life</t>
    </r>
  </si>
  <si>
    <r>
      <t xml:space="preserve">Hayat / Emeklilik
</t>
    </r>
    <r>
      <rPr>
        <i/>
        <sz val="9"/>
        <rFont val="Times New Roman"/>
        <family val="1"/>
        <charset val="162"/>
      </rPr>
      <t>Life / Pension</t>
    </r>
  </si>
  <si>
    <r>
      <t xml:space="preserve">Toplam
</t>
    </r>
    <r>
      <rPr>
        <i/>
        <sz val="9"/>
        <rFont val="Times New Roman"/>
        <family val="1"/>
        <charset val="162"/>
      </rPr>
      <t>Total</t>
    </r>
  </si>
  <si>
    <r>
      <t xml:space="preserve">Genel Toplam
</t>
    </r>
    <r>
      <rPr>
        <i/>
        <sz val="9"/>
        <rFont val="Times New Roman"/>
        <family val="1"/>
        <charset val="162"/>
      </rPr>
      <t>Grand Total</t>
    </r>
  </si>
  <si>
    <r>
      <t>I- Cari Varlıklar</t>
    </r>
    <r>
      <rPr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Current Assets</t>
    </r>
  </si>
  <si>
    <r>
      <t>Varlıklar</t>
    </r>
    <r>
      <rPr>
        <i/>
        <sz val="9"/>
        <rFont val="Times New Roman"/>
        <family val="1"/>
        <charset val="162"/>
      </rPr>
      <t xml:space="preserve"> - Assets</t>
    </r>
  </si>
  <si>
    <r>
      <t>II- Cari Olmayan Varlıklar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Long Term Assets </t>
    </r>
  </si>
  <si>
    <r>
      <t xml:space="preserve">Varlık Toplamı </t>
    </r>
    <r>
      <rPr>
        <i/>
        <sz val="9"/>
        <rFont val="Times New Roman"/>
        <family val="1"/>
        <charset val="162"/>
      </rPr>
      <t>- Total Assets</t>
    </r>
  </si>
  <si>
    <r>
      <t xml:space="preserve">Yükümlülük ve Özsermaye </t>
    </r>
    <r>
      <rPr>
        <i/>
        <sz val="9"/>
        <rFont val="Times New Roman"/>
        <family val="1"/>
        <charset val="162"/>
      </rPr>
      <t>-Liabilities and Shareholder' Equity</t>
    </r>
  </si>
  <si>
    <r>
      <t xml:space="preserve">III-Kısa Vadeli Yükümlülükler </t>
    </r>
    <r>
      <rPr>
        <i/>
        <sz val="9"/>
        <rFont val="Times New Roman"/>
        <family val="1"/>
        <charset val="162"/>
      </rPr>
      <t>- Short Term Liabilities</t>
    </r>
  </si>
  <si>
    <r>
      <t xml:space="preserve">IV- Uzun Vadeli Yükümlülükler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Long Term Liabilities</t>
    </r>
  </si>
  <si>
    <r>
      <t>V- Özsermaye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Shareholders' Equity</t>
    </r>
  </si>
  <si>
    <r>
      <t xml:space="preserve">Pasif Toplamı </t>
    </r>
    <r>
      <rPr>
        <i/>
        <sz val="9"/>
        <rFont val="Times New Roman"/>
        <family val="1"/>
        <charset val="162"/>
      </rPr>
      <t>- Liabilities</t>
    </r>
  </si>
  <si>
    <r>
      <t xml:space="preserve">Gelirler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</t>
    </r>
  </si>
  <si>
    <r>
      <t xml:space="preserve"> I- Tenik Bölüm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Account</t>
    </r>
  </si>
  <si>
    <r>
      <t xml:space="preserve">7- Amortisman Giderleri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Depreciation Expense</t>
    </r>
  </si>
  <si>
    <r>
      <t xml:space="preserve">8- Diğer Yatırım Giderleri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Investment Charges</t>
    </r>
  </si>
  <si>
    <r>
      <t>3.Hayat Mat.Karş.Değ.-</t>
    </r>
    <r>
      <rPr>
        <i/>
        <sz val="9"/>
        <rFont val="Times New Roman"/>
        <family val="1"/>
        <charset val="162"/>
      </rPr>
      <t>Change in Prov.Life Ins.</t>
    </r>
  </si>
  <si>
    <t>212 393 16 00</t>
  </si>
  <si>
    <t xml:space="preserve"> 212 292 87 61</t>
  </si>
  <si>
    <r>
      <t xml:space="preserve">2- Serm.Tahsis Avansları Değ.Azalış Gid.(-)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Losses on Fund Advances</t>
    </r>
  </si>
  <si>
    <r>
      <t xml:space="preserve">3- Faaliyet Giderleri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</si>
  <si>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r>
      <t xml:space="preserve">4- Diğer Teknik Giderler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Income</t>
    </r>
  </si>
  <si>
    <r>
      <t xml:space="preserve">1- Yatırım Yönetim Giderleri- Faiz Dahil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Inv.Management Charges-Inc.Interest</t>
    </r>
  </si>
  <si>
    <t>MAKS MAKSİMUM OTO SERVİS A.Ş.</t>
  </si>
  <si>
    <t>TEVFİK ERCAN VARİSLERİ</t>
  </si>
  <si>
    <t>ERHAN SİMAVİ</t>
  </si>
  <si>
    <t>VEHBİ KOÇ VAKFI</t>
  </si>
  <si>
    <t>4 KİŞİ</t>
  </si>
  <si>
    <t>7500000</t>
  </si>
  <si>
    <t>NERGİS TEKSTİL SAN.VE.TİC.A.Ş.</t>
  </si>
  <si>
    <t>YEŞİM TEKSTİL SAN.VE TİC.A.Ş.</t>
  </si>
  <si>
    <t>MUSTAFA ÇAĞLAR</t>
  </si>
  <si>
    <t>ŞENOL ŞANKAYA</t>
  </si>
  <si>
    <t>ŞÜKRÜ ŞANKAYA</t>
  </si>
  <si>
    <t>ÇAĞLAR HOLDİNG A.Ş.</t>
  </si>
  <si>
    <t>AKSOYLAR TEKS. SAN.VE TİC.A.Ş.</t>
  </si>
  <si>
    <t>CAVİT ÇAĞLAR</t>
  </si>
  <si>
    <t>SESİN İTH.İHR.VE DIŞ TİC.A.Ş.</t>
  </si>
  <si>
    <t>3 KİŞİ</t>
  </si>
  <si>
    <t>1000000</t>
  </si>
  <si>
    <t>ASYA KATILIM BANKASI AŞ.</t>
  </si>
  <si>
    <t>M.İHSAN KALKAVAN</t>
  </si>
  <si>
    <t>DİĞER(56 ORTAK)</t>
  </si>
  <si>
    <t>GÜLSÜM BETÜL KARAGÖZ</t>
  </si>
  <si>
    <t>HASAN SAYIN</t>
  </si>
  <si>
    <t>AYŞE TÜLİN BERKSAN</t>
  </si>
  <si>
    <t>ABDURRAHMAN SELÇUK BERKSAN</t>
  </si>
  <si>
    <t>KOÇ HOLDİNG</t>
  </si>
  <si>
    <t>ALLIANZ SE</t>
  </si>
  <si>
    <t>THE TOKIO MARINE AND NICHIDO FIRE INSURANCE CO.LTD.</t>
  </si>
  <si>
    <t>DİĞER (19 KİŞİ)</t>
  </si>
  <si>
    <t>ALLIANZ VERSICHERUNG (SCHWEİZ) AG</t>
  </si>
  <si>
    <t>SOCIETE FINANCIERE DU LEMAN SA</t>
  </si>
  <si>
    <t>LIBERTY SEGUROS COMPANİA DE SEGUROS Y REASEGUROS S.A.</t>
  </si>
  <si>
    <t>KAYSERİ ŞEKER FABRİKASI A.Ş.</t>
  </si>
  <si>
    <t>PANKOBİRLİK VE PANCAR KOOP. TOPLAMI</t>
  </si>
  <si>
    <t>15000000</t>
  </si>
  <si>
    <t>KOÇ ALLİANZ SİGORTA A.Ş.</t>
  </si>
  <si>
    <t>KOÇ ALLİANZ HAYAT VE EMEKLİLİK A.Ş.</t>
  </si>
  <si>
    <t>AHMET FADIL ASHABOĞLU</t>
  </si>
  <si>
    <t>GÜRİŞ İNŞAAT VE MÜH.  A.Ş.</t>
  </si>
  <si>
    <t>MÜŞFİK H.YAMANTÜRK</t>
  </si>
  <si>
    <t>GÜRİŞ İTHALAT İHRACAT PAZ.A.Ş.</t>
  </si>
  <si>
    <t>İDRİS YAMANTÜRK</t>
  </si>
  <si>
    <t>GÜRİŞ HOLDİNG A.Ş.</t>
  </si>
  <si>
    <t>TBIH FINANCIAL SERVICES GROUP N.V.</t>
  </si>
  <si>
    <t>DOĞAN ŞİRKETLER GRUBU HOLDİNG A.Ş.</t>
  </si>
  <si>
    <t>RUMELİ HOLDİNG A.Ş.</t>
  </si>
  <si>
    <t>T.İMAR BANKASI T.A..Ş.</t>
  </si>
  <si>
    <t>CEM CENGİZ UZAN</t>
  </si>
  <si>
    <t>MURAT HAKAN UZAN</t>
  </si>
  <si>
    <t>ALİ CENAP ERMUTLU</t>
  </si>
  <si>
    <t>MELAHAT UZAN</t>
  </si>
  <si>
    <t>YAVUZ UZAN</t>
  </si>
  <si>
    <t>KEMAL UZAN</t>
  </si>
  <si>
    <t>2500000</t>
  </si>
  <si>
    <t>TEB MALİ YATIRIMLAR AŞ</t>
  </si>
  <si>
    <t>TEM YATIRIM MENKUL DEĞERLER AŞ</t>
  </si>
  <si>
    <t>TÜRK EKONOMİ BANKASI AŞ</t>
  </si>
  <si>
    <t>EKONOMİBANK OFF-SHORE LİMİTED</t>
  </si>
  <si>
    <t>EGE TURİZM VE İNŞAAT AŞ</t>
  </si>
  <si>
    <t>30400000</t>
  </si>
  <si>
    <t>ŞEKERBANK T.A.Ş. PERSONELİ MUNZAM SOSYAL GÜVENLİK YARDIMLAŞMA SANDIĞI VAKFI</t>
  </si>
  <si>
    <t>T.C. SOSYAL GÜVENLİK KURUMU</t>
  </si>
  <si>
    <t>SEVEN BİGE AYAN ULUSOY</t>
  </si>
  <si>
    <t>RECAİ RENÇBEROĞLU</t>
  </si>
  <si>
    <t>AS REKLAM YAYIN TİC.LTD.ŞTİ.</t>
  </si>
  <si>
    <t>23000000</t>
  </si>
  <si>
    <t>TASARRUF MEVDUATI SİGORTA  FONU</t>
  </si>
  <si>
    <t>3916378,94</t>
  </si>
  <si>
    <t>HUSSEIN NUAMAN SOUFRAKI</t>
  </si>
  <si>
    <t>HNS HOLDİNG A.Ş.</t>
  </si>
  <si>
    <t xml:space="preserve">TASARRUF MEVDUATI SİGORTA FONU </t>
  </si>
  <si>
    <t>NİPPONKOA INS.CO</t>
  </si>
  <si>
    <t>GENTAŞ GENEL METAL A.Ş.</t>
  </si>
  <si>
    <t>YENİSAN YENİLEME SAN.A.Ş.</t>
  </si>
  <si>
    <t>11710000</t>
  </si>
  <si>
    <r>
      <t>Genel Toplam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General Total</t>
    </r>
  </si>
  <si>
    <r>
      <t xml:space="preserve">Dönem Net K/Z
</t>
    </r>
    <r>
      <rPr>
        <i/>
        <sz val="9"/>
        <rFont val="Times New Roman"/>
        <family val="1"/>
        <charset val="162"/>
      </rPr>
      <t>Net Profit or Loss for The Financial Year</t>
    </r>
  </si>
  <si>
    <r>
      <t>TOPLAM -</t>
    </r>
    <r>
      <rPr>
        <i/>
        <sz val="8"/>
        <rFont val="Times New Roman"/>
        <family val="1"/>
        <charset val="162"/>
      </rPr>
      <t xml:space="preserve"> TOTAL</t>
    </r>
  </si>
  <si>
    <r>
      <t xml:space="preserve">* Çeşitli sebeplerle prim üretiminde bulunmayan ve yeni kurulan şirketler </t>
    </r>
    <r>
      <rPr>
        <i/>
        <sz val="8"/>
        <rFont val="Times New Roman"/>
        <family val="1"/>
        <charset val="162"/>
      </rPr>
      <t>- Non - active insurance companies and new foundation insurance companies</t>
    </r>
  </si>
  <si>
    <r>
      <t xml:space="preserve">HD Sigorta Şirk. - </t>
    </r>
    <r>
      <rPr>
        <i/>
        <sz val="8"/>
        <rFont val="Times New Roman"/>
        <family val="1"/>
        <charset val="162"/>
      </rPr>
      <t>Non-life Ins.Co.</t>
    </r>
  </si>
  <si>
    <t>Muallim Naci Cad. No:22 Ortaköy 34347</t>
  </si>
  <si>
    <t>Beşiktaş / İstanbul</t>
  </si>
  <si>
    <t>0 212 310 37 00</t>
  </si>
  <si>
    <t>0 212 310 39 99</t>
  </si>
  <si>
    <t>http://www.vakifemeklilik.com.tr</t>
  </si>
  <si>
    <t>YAPI KREDİ EMEKLİLİK A.Ş.</t>
  </si>
  <si>
    <t>Yapı Kredi Plaza A Blok</t>
  </si>
  <si>
    <t>Yılmaz Plaza No:3</t>
  </si>
  <si>
    <t>Ümraniye - İSTANBUL</t>
  </si>
  <si>
    <t>0216 - 633 17 00</t>
  </si>
  <si>
    <t>0216 - 633 17 09</t>
  </si>
  <si>
    <t>www.civhayat.com.tr</t>
  </si>
  <si>
    <t>DEMİR HAYAT SİGORTA A.Ş.</t>
  </si>
  <si>
    <t>Büyükdere Cad. Özsezen İş Merkezi B Blok</t>
  </si>
  <si>
    <t>Kat : 7 Esentepe İstanbul</t>
  </si>
  <si>
    <t>0 212 288 68 51 (pbx) - 0212 216 63 53</t>
  </si>
  <si>
    <t>0212 274 65 85 - 0212 211 47 93</t>
  </si>
  <si>
    <t>0212 370 15 00</t>
  </si>
  <si>
    <t>0212 336 33 76</t>
  </si>
  <si>
    <t>www.denizhayat.com.tr</t>
  </si>
  <si>
    <t>216 544 00 00</t>
  </si>
  <si>
    <t>216 544 00 10</t>
  </si>
  <si>
    <t>www.ergoisvicrehayat.com.tr</t>
  </si>
  <si>
    <t>Elif Alsev Utku</t>
  </si>
  <si>
    <t>Ajlan Sözütek</t>
  </si>
  <si>
    <t xml:space="preserve">Halk Sokak No 52 Sahrayicedit </t>
  </si>
  <si>
    <t>Cemal Şafak Ayışığı</t>
  </si>
  <si>
    <t xml:space="preserve">Kozyatağı Kadıköy </t>
  </si>
  <si>
    <t>Aşkın Düşündere</t>
  </si>
  <si>
    <t>34734 - İstanbul</t>
  </si>
  <si>
    <t>Tülay Akova</t>
  </si>
  <si>
    <t>0216 468 03 00</t>
  </si>
  <si>
    <t>0216 411 28 48</t>
  </si>
  <si>
    <t>www.finansemeklilik.com.tr</t>
  </si>
  <si>
    <t>BAREND VAN DAM</t>
  </si>
  <si>
    <t>D- Aktarımı Yapılan DHK</t>
  </si>
  <si>
    <r>
      <t xml:space="preserve">E- Geçmiş Yıllar Karları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Previous Years' Profits</t>
    </r>
  </si>
  <si>
    <t>Mete caddesi No:30</t>
  </si>
  <si>
    <t>Taksim-İSTANBUL</t>
  </si>
  <si>
    <t>0212 334 70 00</t>
  </si>
  <si>
    <t>0212 292 37 00</t>
  </si>
  <si>
    <t>www.garantiemeklilik.com.tr</t>
  </si>
  <si>
    <t>GENEL YAŞAM SİGORTA A.Ş.</t>
  </si>
  <si>
    <t>212 334 62 00</t>
  </si>
  <si>
    <t>212 334 62 60</t>
  </si>
  <si>
    <t>www.genelyasam.com</t>
  </si>
  <si>
    <t>GÜVEN HAYAT SİGORTA A.Ş.</t>
  </si>
  <si>
    <t>212 313 57 57</t>
  </si>
  <si>
    <t>212 237 44 84</t>
  </si>
  <si>
    <t>www.guvenhayat.com.tr</t>
  </si>
  <si>
    <t>KOÇ ALLIANZ HAYAT ve EMEKLİLİK A.Ş.</t>
  </si>
  <si>
    <t>AHMET TURUL</t>
  </si>
  <si>
    <t>ÖMÜR ŞENGÜN</t>
  </si>
  <si>
    <t>M.KEMAL OLGAÇ</t>
  </si>
  <si>
    <t>http://www.kocallianz.com.tr/</t>
  </si>
  <si>
    <t>NEW LIFE YAŞAM SİGORTA A.Ş.</t>
  </si>
  <si>
    <t>ENDER ÖZTAŞ</t>
  </si>
  <si>
    <t>MEDİHA PETEK KUTUCUOĞLU</t>
  </si>
  <si>
    <t>0 212 319 07 07</t>
  </si>
  <si>
    <t>0 212 319 07 19</t>
  </si>
  <si>
    <t>www.nly.com.tr</t>
  </si>
  <si>
    <r>
      <t xml:space="preserve">Şirket Adı                
</t>
    </r>
    <r>
      <rPr>
        <i/>
        <sz val="10"/>
        <rFont val="Times New Roman"/>
        <family val="1"/>
        <charset val="162"/>
      </rPr>
      <t>Company Name</t>
    </r>
  </si>
  <si>
    <r>
      <t>2- TeknikOlm.BölümdenAkt.Yat.Gelirleri</t>
    </r>
    <r>
      <rPr>
        <b/>
        <i/>
        <sz val="10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>Allocated Inv. Return Transf.from The Non Tech.Acc.</t>
    </r>
  </si>
  <si>
    <r>
      <t xml:space="preserve">Sigortalılara
Krediler (İkrazlar)
</t>
    </r>
    <r>
      <rPr>
        <i/>
        <sz val="9"/>
        <rFont val="Times New Roman"/>
        <family val="1"/>
        <charset val="162"/>
      </rPr>
      <t>Loans</t>
    </r>
  </si>
  <si>
    <r>
      <t xml:space="preserve">Nakit ve Nakit Benzeri
Varlıklar
</t>
    </r>
    <r>
      <rPr>
        <i/>
        <sz val="9"/>
        <rFont val="Times New Roman"/>
        <family val="1"/>
        <charset val="162"/>
      </rPr>
      <t>Cash and Cash Equivalents</t>
    </r>
  </si>
  <si>
    <r>
      <t xml:space="preserve">Fin.Varlıklar
ile
Riski Sig.Ait 
Fin.Yat.*
</t>
    </r>
    <r>
      <rPr>
        <i/>
        <sz val="9"/>
        <rFont val="Times New Roman"/>
        <family val="1"/>
        <charset val="162"/>
      </rPr>
      <t>Fin.Ass.and
Fin. Inv.
Where Inv.Risk
Belongs to PH</t>
    </r>
  </si>
  <si>
    <r>
      <t xml:space="preserve">Sigortacılık
Faal.
Alacaklar** 
</t>
    </r>
    <r>
      <rPr>
        <i/>
        <sz val="9"/>
        <rFont val="Times New Roman"/>
        <family val="1"/>
        <charset val="162"/>
      </rPr>
      <t>Receivables
from Ins.
Operations**</t>
    </r>
  </si>
  <si>
    <r>
      <t xml:space="preserve">Reasürans
Faal.
Alacaklar
</t>
    </r>
    <r>
      <rPr>
        <i/>
        <sz val="9"/>
        <rFont val="Times New Roman"/>
        <family val="1"/>
        <charset val="162"/>
      </rPr>
      <t>Receivables
from
Reinsurance</t>
    </r>
  </si>
  <si>
    <r>
      <t xml:space="preserve">Sig./Reas.
Şirk. Nezd.
Depolar
</t>
    </r>
    <r>
      <rPr>
        <i/>
        <sz val="9"/>
        <rFont val="Times New Roman"/>
        <family val="1"/>
        <charset val="162"/>
      </rPr>
      <t>Deposits on
Ins. and 
Reinsurince
Co.</t>
    </r>
  </si>
  <si>
    <r>
      <t xml:space="preserve">Bireysel
Emeklilik
Faal.
 Alacaklar
</t>
    </r>
    <r>
      <rPr>
        <i/>
        <sz val="9"/>
        <rFont val="Times New Roman"/>
        <family val="1"/>
        <charset val="162"/>
      </rPr>
      <t>Receivables
from Pension
Operations</t>
    </r>
  </si>
  <si>
    <r>
      <t xml:space="preserve">Esas Faal.
Kaynaklanan
Şüpheli
Alacaklar
</t>
    </r>
    <r>
      <rPr>
        <i/>
        <sz val="9"/>
        <rFont val="Times New Roman"/>
        <family val="1"/>
        <charset val="162"/>
      </rPr>
      <t>Doubtful
Receivables
from Operations</t>
    </r>
  </si>
  <si>
    <r>
      <t xml:space="preserve">İlişkili
Taraflardan
Alacaklar
</t>
    </r>
    <r>
      <rPr>
        <i/>
        <sz val="9"/>
        <rFont val="Times New Roman"/>
        <family val="1"/>
        <charset val="162"/>
      </rPr>
      <t>Receivables
from Related
Parties</t>
    </r>
  </si>
  <si>
    <r>
      <t xml:space="preserve">Gelecek
Aylara Ait
Gid./Gelir
Tahakkukları
</t>
    </r>
    <r>
      <rPr>
        <i/>
        <sz val="9"/>
        <rFont val="Times New Roman"/>
        <family val="1"/>
        <charset val="162"/>
      </rPr>
      <t>Expenses
and Income
Accruals for
Future Months</t>
    </r>
  </si>
  <si>
    <t>PROFIT and LOSS ACCOUNTS of the INSURANCE COMPANIES  for The NON LIFE BRANCHES TECHNICAL RESULTS</t>
  </si>
  <si>
    <r>
      <t xml:space="preserve">PROFIT and LOSS ACCOUNTS of the INSURANCE COMPANIES for The </t>
    </r>
    <r>
      <rPr>
        <i/>
        <sz val="12"/>
        <rFont val="Times New Roman"/>
        <family val="1"/>
        <charset val="162"/>
      </rPr>
      <t>FIRE</t>
    </r>
    <r>
      <rPr>
        <i/>
        <sz val="10"/>
        <rFont val="Times New Roman"/>
        <family val="1"/>
        <charset val="162"/>
      </rPr>
      <t xml:space="preserve"> BRANCH TECHNICAL RESULTS </t>
    </r>
  </si>
  <si>
    <r>
      <t xml:space="preserve">Toplam Cari Varlıklar
</t>
    </r>
    <r>
      <rPr>
        <i/>
        <sz val="9"/>
        <rFont val="Times New Roman"/>
        <family val="1"/>
        <charset val="162"/>
      </rPr>
      <t>Total Current Assets</t>
    </r>
  </si>
  <si>
    <r>
      <t xml:space="preserve">Toplam Cari
Olmayan
Varlıklar
</t>
    </r>
    <r>
      <rPr>
        <i/>
        <sz val="9"/>
        <rFont val="Times New Roman"/>
        <family val="1"/>
        <charset val="162"/>
      </rPr>
      <t>Total Long
Term Assets</t>
    </r>
  </si>
  <si>
    <r>
      <t xml:space="preserve">Toplam Esas Faaliyetlerden Borçlar
</t>
    </r>
    <r>
      <rPr>
        <i/>
        <sz val="9"/>
        <rFont val="Times New Roman"/>
        <family val="1"/>
        <charset val="162"/>
      </rPr>
      <t>Total Payables on Operations</t>
    </r>
  </si>
  <si>
    <r>
      <t xml:space="preserve">Toplam Sig.Teknik Karş.
</t>
    </r>
    <r>
      <rPr>
        <i/>
        <sz val="9"/>
        <rFont val="Times New Roman"/>
        <family val="1"/>
        <charset val="162"/>
      </rPr>
      <t>Total Techn.
Provisions</t>
    </r>
  </si>
  <si>
    <r>
      <t xml:space="preserve">Toplam
Kısa
Vadeli
Yük.
</t>
    </r>
    <r>
      <rPr>
        <i/>
        <sz val="9"/>
        <rFont val="Times New Roman"/>
        <family val="1"/>
        <charset val="162"/>
      </rPr>
      <t>Total
Short
Term
Liabilities</t>
    </r>
  </si>
  <si>
    <r>
      <t xml:space="preserve">Toplam Sig.Teknik Karş.
</t>
    </r>
    <r>
      <rPr>
        <i/>
        <sz val="9"/>
        <rFont val="Times New Roman"/>
        <family val="1"/>
        <charset val="162"/>
      </rPr>
      <t>Total Techn. Provisions</t>
    </r>
  </si>
  <si>
    <r>
      <t xml:space="preserve">Geçmiş Yıl Zararları
</t>
    </r>
    <r>
      <rPr>
        <i/>
        <sz val="9"/>
        <rFont val="Times New Roman"/>
        <family val="1"/>
        <charset val="162"/>
      </rPr>
      <t>Loss for The Previous Year</t>
    </r>
  </si>
  <si>
    <r>
      <t xml:space="preserve">* </t>
    </r>
    <r>
      <rPr>
        <sz val="9"/>
        <rFont val="Times New Roman"/>
        <family val="1"/>
        <charset val="162"/>
      </rPr>
      <t>Kar Dağıtımına Esas Kar</t>
    </r>
    <r>
      <rPr>
        <i/>
        <sz val="9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- Distributable Profit (DP)</t>
    </r>
  </si>
  <si>
    <r>
      <t xml:space="preserve">Dağıtılmamış Kar 
</t>
    </r>
    <r>
      <rPr>
        <i/>
        <sz val="9"/>
        <rFont val="Times New Roman"/>
        <family val="1"/>
        <charset val="162"/>
      </rPr>
      <t xml:space="preserve">Retained Profit </t>
    </r>
  </si>
  <si>
    <t>Yapı Kredi Bankası</t>
  </si>
  <si>
    <t>Şekerbank</t>
  </si>
  <si>
    <t xml:space="preserve">Fortisbank  </t>
  </si>
  <si>
    <t xml:space="preserve">Alternatifbank </t>
  </si>
  <si>
    <t>Birleşik Fon Bankası</t>
  </si>
  <si>
    <t xml:space="preserve">Citibank  </t>
  </si>
  <si>
    <t>İşbankası</t>
  </si>
  <si>
    <t xml:space="preserve">Anadolubank </t>
  </si>
  <si>
    <t>Turkishbank</t>
  </si>
  <si>
    <t>Akbank</t>
  </si>
  <si>
    <t>Bank Pozitif</t>
  </si>
  <si>
    <t>Societe Generale</t>
  </si>
  <si>
    <t>Ziraatbankası</t>
  </si>
  <si>
    <t>A Bank</t>
  </si>
  <si>
    <t>SİGORTA ŞİRKETLERİNİN PRİM ve HASAR VERİLERİ (NAKLİYAT, MÜHENDİSLİK, TARIM, SAĞLIK)</t>
  </si>
  <si>
    <t>SİGORTA ŞİRKETLERİNİN PRİM ve HASAR VERİLERİ (KAZA)</t>
  </si>
  <si>
    <t>PREMIUM and LOSS DATA By INSURANCE COMPANIES (CASUALTY)</t>
  </si>
  <si>
    <t>HAYAT DIŞI SİGORTA ŞİRKETLERİNİN BRANŞLAR İTİBARİYLE YÜRÜRLÜKTEKİ POLİÇE BİLGİLERİ</t>
  </si>
  <si>
    <t>İL BAZINDA SİGORTALILIK ORANI (TRAFİK ve KASKO)</t>
  </si>
  <si>
    <t>İL BAZINDA SİGORTALILIK ORANLARI (DASK)</t>
  </si>
  <si>
    <t>BİREYSEL EMEKLİLİK SÖZLEŞME ADETLERİ ve KATKI PAYI TUTARLARI*</t>
  </si>
  <si>
    <t>No. of PENSION CONTRACTS and CONTRIBUTION AMOUNT*</t>
  </si>
  <si>
    <t>INSURED RATIO by PROVINCE For TPL and Motor Own Damage</t>
  </si>
  <si>
    <r>
      <t xml:space="preserve">(Adet - </t>
    </r>
    <r>
      <rPr>
        <b/>
        <i/>
        <sz val="9"/>
        <rFont val="Times New Roman"/>
        <family val="1"/>
        <charset val="162"/>
      </rPr>
      <t>Number</t>
    </r>
    <r>
      <rPr>
        <b/>
        <sz val="9"/>
        <rFont val="Times New Roman"/>
        <family val="1"/>
        <charset val="162"/>
      </rPr>
      <t>)</t>
    </r>
  </si>
  <si>
    <t>POLICIES DATA By The NON - LIFE INSURANCE COMPANIES Per BRANCHES</t>
  </si>
  <si>
    <t>PROFIT and LOSS ACCOUNTS of the INSURANCE COMPANIES for The TPL BRANCH TECHNICAL RESULTS</t>
  </si>
  <si>
    <t>CIV HAYAT</t>
  </si>
  <si>
    <t>Marion Beryl James</t>
  </si>
  <si>
    <t>F.Feral Özgüç</t>
  </si>
  <si>
    <t>M.Hazım Tümtürk</t>
  </si>
  <si>
    <t>İsmail Aydemir</t>
  </si>
  <si>
    <t>Halil Kolbaşı</t>
  </si>
  <si>
    <t>Aylin Yalçın</t>
  </si>
  <si>
    <t>Erol Öztürkoğlu</t>
  </si>
  <si>
    <t>Didem Tahmiscioğlu</t>
  </si>
  <si>
    <t>Ayşe Sezik Türkölmez</t>
  </si>
  <si>
    <t>Ersin Pak</t>
  </si>
  <si>
    <t>Ümit Nalan Öney</t>
  </si>
  <si>
    <t>Orhun Emre Çelik</t>
  </si>
  <si>
    <t>Nahide Nalan Uluğ</t>
  </si>
  <si>
    <t>S.Belkıs Erşen</t>
  </si>
  <si>
    <t xml:space="preserve"> Büyüme Amaçlı Hisse Senedi EYF</t>
  </si>
  <si>
    <t xml:space="preserve"> Esnek EYF</t>
  </si>
  <si>
    <t xml:space="preserve"> Büyüme Amaçlı Esnek EYF</t>
  </si>
  <si>
    <t xml:space="preserve"> Büyüme Amaçlı Hisse Senedi Fonu</t>
  </si>
  <si>
    <t xml:space="preserve"> Kamu Likit EYF</t>
  </si>
  <si>
    <t xml:space="preserve"> Para Piyasası Likit Kamu EYF</t>
  </si>
  <si>
    <t xml:space="preserve"> Hisse Senedi EYF</t>
  </si>
  <si>
    <t xml:space="preserve"> Kamu Borçlanma Araçları EYF</t>
  </si>
  <si>
    <t>Esnek TL Grup EYF</t>
  </si>
  <si>
    <t>Esnek Döviz Grup EYF</t>
  </si>
  <si>
    <t xml:space="preserve"> G.A Kamu Borçlanma Araçları EYF</t>
  </si>
  <si>
    <t xml:space="preserve"> G.A Esnek EYF</t>
  </si>
  <si>
    <t>G.A Hisse Senedi EYF</t>
  </si>
  <si>
    <t>G.A Kamu Borçlanma Araçları EYF</t>
  </si>
  <si>
    <t>G.A Uluslararası Borçlanma Araçları EYF</t>
  </si>
  <si>
    <t>G.A Kamu Dış Borçlanma Grup EYF</t>
  </si>
  <si>
    <t>G.A Kamu Borçlanma Grup EYF</t>
  </si>
  <si>
    <t>G.A Kamu Dış Borçlanma EYF</t>
  </si>
  <si>
    <t>G.A Kamu Borçlanma EYF</t>
  </si>
  <si>
    <t xml:space="preserve"> G.A Uluslararası Borçlanma EYF</t>
  </si>
  <si>
    <t xml:space="preserve"> G.A Uluslararası Karma EYF</t>
  </si>
  <si>
    <t xml:space="preserve"> G.A Kamu Borçlanma Araçları (USD) EYF</t>
  </si>
  <si>
    <t xml:space="preserve"> G.A Karma Borçlanma Araçları (AVRO) EYF</t>
  </si>
  <si>
    <t>G.A Kamu Borçlanma Araçları (Döviz) EYF</t>
  </si>
  <si>
    <t>G.A Döviz Cinsinden Yatırım Araçları EYF</t>
  </si>
  <si>
    <t>G.A Döviz Cinsinden Kamu Borçlanma Araçları EYF</t>
  </si>
  <si>
    <t>G.A Kamu Dış Borçlanma Araçları (EUROBOND) EYF</t>
  </si>
  <si>
    <t>G.A Kamu Borçlanma Araçları (DÖVİZ) EYF</t>
  </si>
  <si>
    <t>Gruplara Yönelik G.A Kamu Borçlanma Araçları EYF</t>
  </si>
  <si>
    <t>Gruplara Yönelik G.A Karma Borçlanma Araçları EYF</t>
  </si>
  <si>
    <t>G.A Kamu Borçlanma Araçları (DE) EYF</t>
  </si>
  <si>
    <t>G.A Kamu Dış Borçlanma Araçları EYF</t>
  </si>
  <si>
    <t>G.A Uluslararası Esnek EYF</t>
  </si>
  <si>
    <t xml:space="preserve">G.A Kamu Borçlanma Araçları EYF </t>
  </si>
  <si>
    <t xml:space="preserve">G.A Uluslararası Karma EYF </t>
  </si>
  <si>
    <t xml:space="preserve">G.A Türk EURO BOND EYF </t>
  </si>
  <si>
    <t>G.A Grup DİBS EYF</t>
  </si>
  <si>
    <t>G.A Esnek EYF</t>
  </si>
  <si>
    <t>G.A Kamu Borçlanma Araçları Döviz EYF</t>
  </si>
  <si>
    <t>G.A Uluslararası Karma EYF</t>
  </si>
  <si>
    <t>G.A Kamu Dış Borçlanma Araçları EYF (AVRO)</t>
  </si>
  <si>
    <t>Gruplara Yönelik G.A Esnek EYF</t>
  </si>
  <si>
    <t>G.A Kamu Borçlanma Araçları Beyaz  EYF</t>
  </si>
  <si>
    <t>0212 233 06 06</t>
  </si>
  <si>
    <t>0212 291 06 22</t>
  </si>
  <si>
    <t>www.ankaraemeklilik.com.tr</t>
  </si>
  <si>
    <t>M.Akın Kozanoğlu</t>
  </si>
  <si>
    <t>Mehmet Bingöl</t>
  </si>
  <si>
    <t>Meral Egemen</t>
  </si>
  <si>
    <t>Inkılap Mahallesi Küçüksu Caddesi</t>
  </si>
  <si>
    <t>Selmin Çağatay</t>
  </si>
  <si>
    <t>Mustafa Fırat Kuruca</t>
  </si>
  <si>
    <t>Akçakoca Sokak No:8</t>
  </si>
  <si>
    <t>Carl Owen Boehr (Murahhas Üye)</t>
  </si>
  <si>
    <t>Selim Avşar</t>
  </si>
  <si>
    <t>Ümraniye /İSTANBUL</t>
  </si>
  <si>
    <t>Tevfik Yamantürk</t>
  </si>
  <si>
    <t>Ekrem Talat Kaynar</t>
  </si>
  <si>
    <t>Alpaslan Aktuğ</t>
  </si>
  <si>
    <t>Hurşit Büyüktaşkın</t>
  </si>
  <si>
    <t>Hüseyin Avni Yılmaz</t>
  </si>
  <si>
    <t>Lokman Yamantürk</t>
  </si>
  <si>
    <t>Mehmet Pekerkan</t>
  </si>
  <si>
    <t>Ramazan Kara</t>
  </si>
  <si>
    <t>Efraım Naımer</t>
  </si>
  <si>
    <t>Sami Şener</t>
  </si>
  <si>
    <t>Christian Brandstetter</t>
  </si>
  <si>
    <t>Ahmet Burak Soysal</t>
  </si>
  <si>
    <t>Christoph Wolf</t>
  </si>
  <si>
    <t>Ilan Wunsh</t>
  </si>
  <si>
    <t>Taylan Bilgel</t>
  </si>
  <si>
    <t>Halim Nüzhet Atabek</t>
  </si>
  <si>
    <t>Orhan Şevket Karapazar</t>
  </si>
  <si>
    <t>Mehmet Ali Kaynar</t>
  </si>
  <si>
    <t>Mücahit Şengül</t>
  </si>
  <si>
    <t>Nevzat Mazı</t>
  </si>
  <si>
    <t>İsmet Tuğul</t>
  </si>
  <si>
    <t>Fatih Zülfikar</t>
  </si>
  <si>
    <t>Ahmet Genç</t>
  </si>
  <si>
    <t>Ayşe Aşardağ</t>
  </si>
  <si>
    <t>Göksel Toraman</t>
  </si>
  <si>
    <t>Asuman Gömüç</t>
  </si>
  <si>
    <t>Zafer Ziya Başak</t>
  </si>
  <si>
    <t>Recep Hakan Özyıldız</t>
  </si>
  <si>
    <t xml:space="preserve">Patrik René Pitton </t>
  </si>
  <si>
    <t>Ali Ertuğrul Bul</t>
  </si>
  <si>
    <t>Ahmet Kutlu</t>
  </si>
  <si>
    <t>Fatoş Gür</t>
  </si>
  <si>
    <t>Osman Göktan</t>
  </si>
  <si>
    <t>İrem Soydan</t>
  </si>
  <si>
    <t>İsmail Öncel</t>
  </si>
  <si>
    <t>Şule Çıklakalyoncu</t>
  </si>
  <si>
    <t>Ramazan Öznacar</t>
  </si>
  <si>
    <t>Cenk Erten</t>
  </si>
  <si>
    <t>Mehmet Semih Çiçek</t>
  </si>
  <si>
    <t>Lütfiye Acar</t>
  </si>
  <si>
    <t>Erhan Özsertel</t>
  </si>
  <si>
    <t>Haci Bayram Babacan</t>
  </si>
  <si>
    <t>Nuri Okutan</t>
  </si>
  <si>
    <t>Murat Sarıtaş</t>
  </si>
  <si>
    <t>İsmail Hakkı İmamoğlu</t>
  </si>
  <si>
    <t>Zeynel Koç</t>
  </si>
  <si>
    <t>Ahmet Halık Horozoğlu</t>
  </si>
  <si>
    <t>Kürşat Semih Şişman</t>
  </si>
  <si>
    <t>Nabıl Husseın Soufrakı</t>
  </si>
  <si>
    <t>M.Mustafa Kırali</t>
  </si>
  <si>
    <t>Erol Gürsoy</t>
  </si>
  <si>
    <t>Ayşe Taylan</t>
  </si>
  <si>
    <t>Murat Atalık</t>
  </si>
  <si>
    <t>Filiz Nur Ergeçgil</t>
  </si>
  <si>
    <t>Angel Alonso Batres</t>
  </si>
  <si>
    <t>İbrahim Cemal Fenercioğlu</t>
  </si>
  <si>
    <t>Javier Jose Fernandez-Cid Planiol</t>
  </si>
  <si>
    <t>Ahmet Çınar</t>
  </si>
  <si>
    <t>Pedro Lopez Solanes</t>
  </si>
  <si>
    <t>Mehmet Sait Kuzeyli</t>
  </si>
  <si>
    <t>Hulusi Taşkıran</t>
  </si>
  <si>
    <t>Tayfun Bayazıt</t>
  </si>
  <si>
    <t>Mehmet Erkan Özdemir</t>
  </si>
  <si>
    <t xml:space="preserve">Alessandro Marıa Decio </t>
  </si>
  <si>
    <t>Adil Giray Öztoprak</t>
  </si>
  <si>
    <t xml:space="preserve">Rüşdü Saraçoğlu </t>
  </si>
  <si>
    <t xml:space="preserve">İbrahim Tamer Haşimoğlu </t>
  </si>
  <si>
    <t>Marco Cravario</t>
  </si>
  <si>
    <t>Ahmet Murat Güvenel</t>
  </si>
  <si>
    <t>M.Sırrı Erkan</t>
  </si>
  <si>
    <t>Hüray Böke</t>
  </si>
  <si>
    <t>Onur Ökten</t>
  </si>
  <si>
    <t>Erdal İnceler</t>
  </si>
  <si>
    <t>Yalçın Sezen</t>
  </si>
  <si>
    <t>Mete Uğurlu</t>
  </si>
  <si>
    <t>Mehmet Ali Aydınlar</t>
  </si>
  <si>
    <t>Waqar Hassan Siddique (Başkan Vekili)</t>
  </si>
  <si>
    <t>Ozan Yazıcı</t>
  </si>
  <si>
    <t>Ömer Faruk Erkan</t>
  </si>
  <si>
    <t>Achmed Andreas Al- Shahrabani</t>
  </si>
  <si>
    <t>March Mathias Philippe</t>
  </si>
  <si>
    <t>Patrick Claude Franklin Chooffel</t>
  </si>
  <si>
    <t>Halit Şehirlioğlu</t>
  </si>
  <si>
    <t>Fadi Nader</t>
  </si>
  <si>
    <t>Muharrem Güven</t>
  </si>
  <si>
    <t>George B.Mccllennen</t>
  </si>
  <si>
    <t>Tuğce Kızılkor</t>
  </si>
  <si>
    <t>Mario Francisco Valdes Velasco</t>
  </si>
  <si>
    <t>Y.Gürkan Öztoprak</t>
  </si>
  <si>
    <t>Senar Akkuş</t>
  </si>
  <si>
    <t>Süleyman Kalkan</t>
  </si>
  <si>
    <t>Serdar Gençer</t>
  </si>
  <si>
    <t>Mehmet Çiftlikli</t>
  </si>
  <si>
    <t>Ahmet Selim Akyıldız</t>
  </si>
  <si>
    <t>Nihat Hakkı Karaköse</t>
  </si>
  <si>
    <t>Ragıp Kılıç</t>
  </si>
  <si>
    <t>Jean Raymond T.Abat</t>
  </si>
  <si>
    <t>Ellie Sisso</t>
  </si>
  <si>
    <t>Jean François Jacques Lucien Georges Lemoux</t>
  </si>
  <si>
    <t>Tolga Tigin Ersen</t>
  </si>
  <si>
    <t>Bülent Özdirekcan</t>
  </si>
  <si>
    <t>Gerard Jean Henri Michel Jolland</t>
  </si>
  <si>
    <t>Jean Rene Gerard De Charette De La Contrie</t>
  </si>
  <si>
    <t>Hervé François Magro</t>
  </si>
  <si>
    <t>Ali İpek</t>
  </si>
  <si>
    <t>Cenk Niksarlı</t>
  </si>
  <si>
    <t>Mehmet Cengiz Göğebakan</t>
  </si>
  <si>
    <t>Yusuf Dağcan</t>
  </si>
  <si>
    <t>Yakup Demirci</t>
  </si>
  <si>
    <t>Çetin Çatık</t>
  </si>
  <si>
    <t>Veli Bal</t>
  </si>
  <si>
    <t>Norbert Peter Kox</t>
  </si>
  <si>
    <t>Gülsen Demir</t>
  </si>
  <si>
    <t>Ayhan Apak</t>
  </si>
  <si>
    <t>Nurettin Karaca</t>
  </si>
  <si>
    <t>Barbara Maria Riebeling</t>
  </si>
  <si>
    <t>Ulrich Josef Rosenbaum</t>
  </si>
  <si>
    <t>Dr.Hans Martin Adolf Wienke</t>
  </si>
  <si>
    <t>Iris Maria Andrea Klunk</t>
  </si>
  <si>
    <t>Özbek Gürgün</t>
  </si>
  <si>
    <t>İsmail Ergun Soytürk</t>
  </si>
  <si>
    <t>Begüm Erengül</t>
  </si>
  <si>
    <t>Guido M.M. Roelandt</t>
  </si>
  <si>
    <t xml:space="preserve">Marc J.M. Troch </t>
  </si>
  <si>
    <t>Gökhan Ertürk</t>
  </si>
  <si>
    <t>Suavi Demircioğlu</t>
  </si>
  <si>
    <t>Arif Özer İsfendiyaroğlu</t>
  </si>
  <si>
    <t>Kürşad Taçalan</t>
  </si>
  <si>
    <t>Raif Deniz Yurtseven</t>
  </si>
  <si>
    <t>Jımmy Hendirckx</t>
  </si>
  <si>
    <t>Meral H.Orgun</t>
  </si>
  <si>
    <t>Klaus Allerdissen</t>
  </si>
  <si>
    <t>Enis Talaşman</t>
  </si>
  <si>
    <t>Otto Klaus Flemming</t>
  </si>
  <si>
    <r>
      <t xml:space="preserve">TOPLAM 
</t>
    </r>
    <r>
      <rPr>
        <sz val="8"/>
        <rFont val="Times New Roman"/>
        <family val="1"/>
        <charset val="162"/>
      </rPr>
      <t>TOTAL</t>
    </r>
  </si>
  <si>
    <t>TOPLAM 
TOTAL</t>
  </si>
  <si>
    <r>
      <t xml:space="preserve">GENEL TOPLAM 
</t>
    </r>
    <r>
      <rPr>
        <sz val="8"/>
        <rFont val="Times New Roman"/>
        <family val="1"/>
        <charset val="162"/>
      </rPr>
      <t>TOTAL</t>
    </r>
  </si>
  <si>
    <t xml:space="preserve">HAYAT / EMEKLİLİK ŞİRKETLERİNİN BRANŞ BAZINDA POLİÇE, PRİM ve HASAR VERİLERİ </t>
  </si>
  <si>
    <t xml:space="preserve">No of POLICIES, PREMIUMS, COVERS and LOSS DATA By The LIFE / PENSION COMPANIES Per BRANCHES </t>
  </si>
  <si>
    <r>
      <t>Direkt Prim Üretimlerinin Üretim Kanalı Bazında Dağılımı</t>
    </r>
    <r>
      <rPr>
        <sz val="10"/>
        <rFont val="Times New Roman"/>
        <family val="1"/>
        <charset val="162"/>
      </rPr>
      <t xml:space="preserve"> </t>
    </r>
    <r>
      <rPr>
        <sz val="9"/>
        <rFont val="Times New Roman"/>
        <family val="1"/>
        <charset val="162"/>
      </rPr>
      <t xml:space="preserve">-Breakdown of Direct Premium Production </t>
    </r>
  </si>
  <si>
    <r>
      <t xml:space="preserve">Direkt Prim Üretimleri ve Reasürör Payı </t>
    </r>
    <r>
      <rPr>
        <i/>
        <sz val="9"/>
        <rFont val="Times New Roman"/>
        <family val="1"/>
        <charset val="162"/>
      </rPr>
      <t xml:space="preserve">-Direct Premium Production and Reinsurance Share </t>
    </r>
  </si>
  <si>
    <t>ANKARA 
EMEKLİLİK</t>
  </si>
  <si>
    <r>
      <t xml:space="preserve">Branş Payı
</t>
    </r>
    <r>
      <rPr>
        <i/>
        <sz val="9"/>
        <rFont val="Times New Roman"/>
        <family val="1"/>
        <charset val="162"/>
      </rPr>
      <t>Branch Share (%)</t>
    </r>
  </si>
  <si>
    <r>
      <t xml:space="preserve">Şirket Payı
</t>
    </r>
    <r>
      <rPr>
        <i/>
        <sz val="9"/>
        <rFont val="Times New Roman"/>
        <family val="1"/>
        <charset val="162"/>
      </rPr>
      <t>Premium Market Share (%)</t>
    </r>
  </si>
  <si>
    <r>
      <t>Teknik Denge-</t>
    </r>
    <r>
      <rPr>
        <i/>
        <sz val="9"/>
        <rFont val="Times New Roman"/>
        <family val="1"/>
        <charset val="162"/>
      </rPr>
      <t>Technical Balance</t>
    </r>
  </si>
  <si>
    <r>
      <t>Kaza (Diğer) 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Accident (Others)</t>
    </r>
  </si>
  <si>
    <r>
      <t>Ferdi Kaza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Personel Accident</t>
    </r>
  </si>
  <si>
    <r>
      <t>Kaza (Kasko) 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Accident (MOD)</t>
    </r>
  </si>
  <si>
    <r>
      <t xml:space="preserve">Genel Toplam - </t>
    </r>
    <r>
      <rPr>
        <i/>
        <sz val="9"/>
        <rFont val="Times New Roman"/>
        <family val="1"/>
        <charset val="162"/>
      </rPr>
      <t>Total</t>
    </r>
  </si>
  <si>
    <t>TABLE: 35</t>
  </si>
  <si>
    <r>
      <t xml:space="preserve">A- Teknik Gelirler - </t>
    </r>
    <r>
      <rPr>
        <i/>
        <sz val="9"/>
        <rFont val="Times New Roman"/>
        <family val="1"/>
        <charset val="162"/>
      </rPr>
      <t>Tech.Income</t>
    </r>
  </si>
  <si>
    <r>
      <t>B- Teknik Giderler-</t>
    </r>
    <r>
      <rPr>
        <i/>
        <sz val="9"/>
        <rFont val="Times New Roman"/>
        <family val="1"/>
        <charset val="162"/>
      </rPr>
      <t>Tech.Outgoing</t>
    </r>
  </si>
  <si>
    <r>
      <t xml:space="preserve">Gider Toplamı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Total Outgoing</t>
    </r>
  </si>
  <si>
    <t>TABLE: 36</t>
  </si>
  <si>
    <t>TABLE: 37</t>
  </si>
  <si>
    <r>
      <t>Yürürlükteki Poliçe Adetleri, Prim ve Teminat Tutarları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-No of Policies, Premiums and Covers</t>
    </r>
  </si>
  <si>
    <r>
      <t xml:space="preserve">Toplam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</t>
    </r>
  </si>
  <si>
    <r>
      <t xml:space="preserve"> Teminat Adedi </t>
    </r>
    <r>
      <rPr>
        <i/>
        <sz val="8"/>
        <rFont val="Times New Roman"/>
        <family val="1"/>
        <charset val="162"/>
      </rPr>
      <t>- No of Cover</t>
    </r>
  </si>
  <si>
    <t>TABLE: 38</t>
  </si>
  <si>
    <r>
      <t>A. Ferdi Hayat Sigortaları</t>
    </r>
    <r>
      <rPr>
        <b/>
        <i/>
        <sz val="8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 xml:space="preserve"> Individual Life Ins.</t>
    </r>
  </si>
  <si>
    <r>
      <t xml:space="preserve">B. Grup Hayat Sigortası </t>
    </r>
    <r>
      <rPr>
        <b/>
        <i/>
        <sz val="8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 xml:space="preserve">Group Life Insurance </t>
    </r>
  </si>
  <si>
    <r>
      <t xml:space="preserve">3. Grup Toplam </t>
    </r>
    <r>
      <rPr>
        <i/>
        <sz val="8"/>
        <rFont val="Times New Roman"/>
        <family val="1"/>
        <charset val="162"/>
      </rPr>
      <t>- Group Total</t>
    </r>
  </si>
  <si>
    <r>
      <t>C. Ferdi ve Grup Sig.Top.</t>
    </r>
    <r>
      <rPr>
        <i/>
        <sz val="8"/>
        <rFont val="Times New Roman"/>
        <family val="1"/>
        <charset val="162"/>
      </rPr>
      <t>-Individual and Group Life Total</t>
    </r>
  </si>
  <si>
    <t>TABLE: 39</t>
  </si>
  <si>
    <r>
      <t xml:space="preserve">A. FERDİ SİGORTALAR </t>
    </r>
    <r>
      <rPr>
        <b/>
        <i/>
        <sz val="8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>Individual Insurances</t>
    </r>
  </si>
  <si>
    <r>
      <t>Portföy Artışları</t>
    </r>
    <r>
      <rPr>
        <b/>
        <i/>
        <sz val="8"/>
        <rFont val="Times New Roman"/>
        <family val="1"/>
        <charset val="162"/>
      </rPr>
      <t xml:space="preserve"> - </t>
    </r>
    <r>
      <rPr>
        <i/>
        <sz val="8"/>
        <rFont val="Times New Roman"/>
        <family val="1"/>
        <charset val="162"/>
      </rPr>
      <t xml:space="preserve">Increase in Portfolio </t>
    </r>
  </si>
  <si>
    <r>
      <t xml:space="preserve">Portföy Azalışları </t>
    </r>
    <r>
      <rPr>
        <b/>
        <i/>
        <sz val="8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 xml:space="preserve"> Decrease in Portfolio</t>
    </r>
  </si>
  <si>
    <r>
      <t xml:space="preserve">B. GRUP SİGORTALARI </t>
    </r>
    <r>
      <rPr>
        <b/>
        <i/>
        <sz val="8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 xml:space="preserve"> Group Insurances</t>
    </r>
  </si>
  <si>
    <r>
      <t>Portföy Artışları</t>
    </r>
    <r>
      <rPr>
        <b/>
        <i/>
        <sz val="8"/>
        <rFont val="Times New Roman"/>
        <family val="1"/>
        <charset val="162"/>
      </rPr>
      <t xml:space="preserve"> -</t>
    </r>
    <r>
      <rPr>
        <i/>
        <sz val="8"/>
        <rFont val="Times New Roman"/>
        <family val="1"/>
        <charset val="162"/>
      </rPr>
      <t xml:space="preserve"> Increase in Portfolio </t>
    </r>
  </si>
  <si>
    <t>(Adet)</t>
  </si>
  <si>
    <r>
      <t xml:space="preserve">A. Ferdi Sigortalar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-Individual Insurance</t>
    </r>
  </si>
  <si>
    <r>
      <t xml:space="preserve">Grup Toplam               
</t>
    </r>
    <r>
      <rPr>
        <i/>
        <sz val="9"/>
        <rFont val="Times New Roman"/>
        <family val="1"/>
        <charset val="162"/>
      </rPr>
      <t>Group Total</t>
    </r>
  </si>
  <si>
    <r>
      <t>4. YRHS Pol.Sah.Ayr.Krş.Değ.-</t>
    </r>
    <r>
      <rPr>
        <i/>
        <sz val="8"/>
        <rFont val="Times New Roman"/>
        <family val="1"/>
        <charset val="162"/>
      </rPr>
      <t>Tech.Pr.forLifeIns.Inv.Risk is PH</t>
    </r>
  </si>
  <si>
    <r>
      <t xml:space="preserve">5. Diğ.Teknik Karş.Değ.- </t>
    </r>
    <r>
      <rPr>
        <i/>
        <sz val="9"/>
        <rFont val="Times New Roman"/>
        <family val="1"/>
        <charset val="162"/>
      </rPr>
      <t>Change in Other Techn.Prov.</t>
    </r>
  </si>
  <si>
    <r>
      <t>6-Faaliyet Gid.-</t>
    </r>
    <r>
      <rPr>
        <i/>
        <sz val="9"/>
        <rFont val="Times New Roman"/>
        <family val="1"/>
        <charset val="162"/>
      </rPr>
      <t>Operating Expenses</t>
    </r>
  </si>
  <si>
    <r>
      <t>7. Yatırım Giderleri -</t>
    </r>
    <r>
      <rPr>
        <i/>
        <sz val="9"/>
        <rFont val="Times New Roman"/>
        <family val="1"/>
        <charset val="162"/>
      </rPr>
      <t>Investment Charges (-)</t>
    </r>
  </si>
  <si>
    <r>
      <t>8. Yat. Gerçekleşmemiş Zararlar -</t>
    </r>
    <r>
      <rPr>
        <i/>
        <sz val="9"/>
        <rFont val="Times New Roman"/>
        <family val="1"/>
        <charset val="162"/>
      </rPr>
      <t>Unrealised Losses on Inv.(-)</t>
    </r>
  </si>
  <si>
    <r>
      <t>9. Tek.Olm.Bl.Akt.YG-</t>
    </r>
    <r>
      <rPr>
        <i/>
        <sz val="8"/>
        <rFont val="Times New Roman"/>
        <family val="1"/>
        <charset val="162"/>
      </rPr>
      <t>All.Inv.ReturnTrans.toTheNonTech.Acc.(-)</t>
    </r>
  </si>
  <si>
    <t>TABLO: 34</t>
  </si>
  <si>
    <t>TABLO: 35</t>
  </si>
  <si>
    <t>TABLO: 36</t>
  </si>
  <si>
    <r>
      <t>Aktüeryal Matematik Karş.</t>
    </r>
    <r>
      <rPr>
        <i/>
        <sz val="8"/>
        <rFont val="Times New Roman"/>
        <family val="1"/>
        <charset val="162"/>
      </rPr>
      <t>-Actuarial Mathematical Prov.</t>
    </r>
  </si>
  <si>
    <r>
      <t xml:space="preserve">Matematik Karşılık </t>
    </r>
    <r>
      <rPr>
        <i/>
        <sz val="8"/>
        <rFont val="Times New Roman"/>
        <family val="1"/>
        <charset val="162"/>
      </rPr>
      <t>- Mathematical Provisions</t>
    </r>
  </si>
  <si>
    <t>47</t>
  </si>
  <si>
    <t>TABLO: 53</t>
  </si>
  <si>
    <t>TABLE: 53</t>
  </si>
  <si>
    <r>
      <t xml:space="preserve">F- Gelecek Aylara Ait Gid/Gelir Tah.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Expenses and Income Accruals for Future Months</t>
    </r>
  </si>
  <si>
    <r>
      <t xml:space="preserve">G- Diğer Cari Varlıklar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Current Assets</t>
    </r>
  </si>
  <si>
    <r>
      <t xml:space="preserve">  </t>
    </r>
    <r>
      <rPr>
        <b/>
        <sz val="10"/>
        <rFont val="Times New Roman"/>
        <family val="1"/>
        <charset val="162"/>
      </rPr>
      <t xml:space="preserve">  1- Sigortacılık Faal.Alacaklar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Insurance Operations</t>
    </r>
  </si>
  <si>
    <r>
      <t xml:space="preserve">      a) Sigortalılardan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 Receivables from Insured</t>
    </r>
  </si>
  <si>
    <r>
      <t xml:space="preserve">          Sig. Alacaklar Alacak Sen.Rees.(-)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Discounts of Receivable Bonds from Ins.</t>
    </r>
  </si>
  <si>
    <r>
      <t xml:space="preserve">     </t>
    </r>
    <r>
      <rPr>
        <b/>
        <sz val="10"/>
        <rFont val="Times New Roman"/>
        <family val="1"/>
        <charset val="162"/>
      </rPr>
      <t xml:space="preserve"> b) Aracılardan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Receivables from Intermediaries</t>
    </r>
  </si>
  <si>
    <r>
      <t xml:space="preserve">Ödenecek Vergiler
</t>
    </r>
    <r>
      <rPr>
        <i/>
        <sz val="8"/>
        <rFont val="Times New Roman"/>
        <family val="1"/>
        <charset val="162"/>
      </rPr>
      <t>Taxes</t>
    </r>
  </si>
  <si>
    <r>
      <t>Kazanılmamış
Primler
Karşılığı</t>
    </r>
    <r>
      <rPr>
        <b/>
        <sz val="14"/>
        <rFont val="Times New Roman"/>
        <family val="1"/>
        <charset val="162"/>
      </rPr>
      <t xml:space="preserve">
</t>
    </r>
    <r>
      <rPr>
        <i/>
        <sz val="8"/>
        <rFont val="Times New Roman"/>
        <family val="1"/>
        <charset val="162"/>
      </rPr>
      <t>Provision
for Unearned
Premiums</t>
    </r>
  </si>
  <si>
    <r>
      <t xml:space="preserve">Muallak Hasar Karş. Değ.
</t>
    </r>
    <r>
      <rPr>
        <i/>
        <sz val="9"/>
        <rFont val="Times New Roman"/>
        <family val="1"/>
        <charset val="162"/>
      </rPr>
      <t>Change in Prov. For Outstanding Claims</t>
    </r>
  </si>
  <si>
    <r>
      <t xml:space="preserve">Hayat Matematik Karş. Değ.
</t>
    </r>
    <r>
      <rPr>
        <i/>
        <sz val="9"/>
        <rFont val="Times New Roman"/>
        <family val="1"/>
        <charset val="162"/>
      </rPr>
      <t>Change in Prov.for Life Assurance</t>
    </r>
  </si>
  <si>
    <r>
      <t xml:space="preserve">D- Hayat Teknik Gider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Outgoing for Life Business</t>
    </r>
  </si>
  <si>
    <r>
      <t>E- Emeklilik Teknik Gelir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Income for The Pension Account</t>
    </r>
  </si>
  <si>
    <r>
      <t>F- Emeklilik Teknik Gideri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Income For The Pension Account</t>
    </r>
  </si>
  <si>
    <r>
      <t xml:space="preserve">Hayat Dışı Teknik Denge - </t>
    </r>
    <r>
      <rPr>
        <i/>
        <sz val="9"/>
        <rFont val="Times New Roman"/>
        <family val="1"/>
        <charset val="162"/>
      </rPr>
      <t>Technical Balance For Non-Life Branches</t>
    </r>
  </si>
  <si>
    <r>
      <t xml:space="preserve">Hayat Teknik Denge - </t>
    </r>
    <r>
      <rPr>
        <i/>
        <sz val="9"/>
        <rFont val="Times New Roman"/>
        <family val="1"/>
        <charset val="162"/>
      </rPr>
      <t>Technical Balance For Life Branch</t>
    </r>
  </si>
  <si>
    <r>
      <t xml:space="preserve">Emeklilik Teknik Denge - </t>
    </r>
    <r>
      <rPr>
        <i/>
        <sz val="9"/>
        <rFont val="Times New Roman"/>
        <family val="1"/>
        <charset val="162"/>
      </rPr>
      <t>Technical Balance For Pension Activities</t>
    </r>
  </si>
  <si>
    <r>
      <t xml:space="preserve">Genel Teknik Denge - </t>
    </r>
    <r>
      <rPr>
        <i/>
        <sz val="9"/>
        <rFont val="Times New Roman"/>
        <family val="1"/>
        <charset val="162"/>
      </rPr>
      <t>General Technical Balance</t>
    </r>
  </si>
  <si>
    <r>
      <t xml:space="preserve">6- Bağlı Ortaklık ve Müşterek Yönetime Tabi Teşebbüs Gelirleri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Ass.</t>
    </r>
  </si>
  <si>
    <r>
      <t>G- Yatırım Gelirleri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Income</t>
    </r>
  </si>
  <si>
    <r>
      <t>H.Yatırım Giderleri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Investment Charges</t>
    </r>
  </si>
  <si>
    <r>
      <t>I-Diğ/Olağandışı Faal.Gelir/Gid.ve K/Z</t>
    </r>
    <r>
      <rPr>
        <b/>
        <i/>
        <sz val="10"/>
        <rFont val="Times New Roman"/>
        <family val="1"/>
        <charset val="162"/>
      </rPr>
      <t xml:space="preserve"> </t>
    </r>
    <r>
      <rPr>
        <b/>
        <sz val="10"/>
        <rFont val="Times New Roman"/>
        <family val="1"/>
        <charset val="162"/>
      </rPr>
      <t xml:space="preserve">- </t>
    </r>
    <r>
      <rPr>
        <sz val="9"/>
        <rFont val="Times New Roman"/>
        <family val="1"/>
        <charset val="162"/>
      </rPr>
      <t>Other Charges and Extraordinary P/L</t>
    </r>
  </si>
  <si>
    <t>3- Özellikli Sigortalar Hesabı (+/-)</t>
  </si>
  <si>
    <t>4- Enflasyon Düzeltmesi Hesabı (+/-)</t>
  </si>
  <si>
    <t>5- Ertelenmiş Vergi Varlığı Hesabı (+/-)</t>
  </si>
  <si>
    <t>6- Ertelenmiş Vergi Yükümlülüğü Gideri (-)</t>
  </si>
  <si>
    <r>
      <t>1- Vergi Öncesi Dönem Karı veya Zararı</t>
    </r>
    <r>
      <rPr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PBT for The Financial Year</t>
    </r>
  </si>
  <si>
    <t>0 212 334 24 24</t>
  </si>
  <si>
    <t>0 212 252 15 15</t>
  </si>
  <si>
    <t>http://www.axaoyak.com.tr/</t>
  </si>
  <si>
    <t>BAŞAK GROUPAMA SİGORTA A.Ş.</t>
  </si>
  <si>
    <t>0212 231 60 00</t>
  </si>
  <si>
    <t>0212 230 76 04</t>
  </si>
  <si>
    <t>www.basakgroupama.com.tr</t>
  </si>
  <si>
    <t>BATI SİGORTA A.Ş.</t>
  </si>
  <si>
    <t>0 212 251 02 80</t>
  </si>
  <si>
    <t>0 212 249 33 84</t>
  </si>
  <si>
    <t>www.batisigorta.com.tr</t>
  </si>
  <si>
    <t>BİRLİK SİGORTA A.Ş.</t>
  </si>
  <si>
    <r>
      <t xml:space="preserve">  T. Katkı Payı </t>
    </r>
    <r>
      <rPr>
        <i/>
        <sz val="9"/>
        <rFont val="Times New Roman"/>
        <family val="1"/>
        <charset val="162"/>
      </rPr>
      <t>- Contribution Amount</t>
    </r>
  </si>
  <si>
    <r>
      <t>Kurumsal Direkt Satış</t>
    </r>
    <r>
      <rPr>
        <i/>
        <sz val="9"/>
        <rFont val="Times New Roman"/>
        <family val="1"/>
        <charset val="162"/>
      </rPr>
      <t xml:space="preserve"> -Corporate Direct</t>
    </r>
  </si>
  <si>
    <r>
      <t>Acente</t>
    </r>
    <r>
      <rPr>
        <i/>
        <sz val="9"/>
        <rFont val="Times New Roman"/>
        <family val="1"/>
        <charset val="162"/>
      </rPr>
      <t xml:space="preserve"> -Agent</t>
    </r>
  </si>
  <si>
    <r>
      <t>Yönetici</t>
    </r>
    <r>
      <rPr>
        <i/>
        <sz val="9"/>
        <rFont val="Times New Roman"/>
        <family val="1"/>
        <charset val="162"/>
      </rPr>
      <t xml:space="preserve"> -Manager</t>
    </r>
  </si>
  <si>
    <r>
      <t>Banka</t>
    </r>
    <r>
      <rPr>
        <i/>
        <sz val="9"/>
        <rFont val="Times New Roman"/>
        <family val="1"/>
        <charset val="162"/>
      </rPr>
      <t xml:space="preserve"> -Bank</t>
    </r>
  </si>
  <si>
    <r>
      <t>Çağrı Merkezi</t>
    </r>
    <r>
      <rPr>
        <i/>
        <sz val="9"/>
        <rFont val="Times New Roman"/>
        <family val="1"/>
        <charset val="162"/>
      </rPr>
      <t xml:space="preserve"> -Call Center</t>
    </r>
  </si>
  <si>
    <r>
      <t>Broker</t>
    </r>
    <r>
      <rPr>
        <i/>
        <sz val="9"/>
        <rFont val="Times New Roman"/>
        <family val="1"/>
        <charset val="162"/>
      </rPr>
      <t xml:space="preserve"> -Broker</t>
    </r>
  </si>
  <si>
    <t>Ödeme Enstrümanına Göre - According to Payment Tools</t>
  </si>
  <si>
    <t>Büyüme Amaçlı Hisse Senedi Beyaz EYF</t>
  </si>
  <si>
    <t>G.A Kamu Borçlanma Araçları Turuncu EYF</t>
  </si>
  <si>
    <t>Büyüme Amaçlı Esnek Turuncu EYF</t>
  </si>
  <si>
    <t>Para Piyasası Likit EYF</t>
  </si>
  <si>
    <t xml:space="preserve">G.A Karma Borçlanma Araçları -Dolar </t>
  </si>
  <si>
    <t>G.A Karma Borçlanma Araçları -Avro</t>
  </si>
  <si>
    <t>Büyüme Amaçlı Uluslararası Karma EYF</t>
  </si>
  <si>
    <t>Gruplara Yön.G.A Karma Borçlanma Araçları (Döviz) EYF</t>
  </si>
  <si>
    <r>
      <t xml:space="preserve">  Grup -</t>
    </r>
    <r>
      <rPr>
        <i/>
        <sz val="9"/>
        <rFont val="Times New Roman"/>
        <family val="1"/>
        <charset val="162"/>
      </rPr>
      <t xml:space="preserve"> Group</t>
    </r>
  </si>
  <si>
    <r>
      <t xml:space="preserve"> Katılımcı Sayısı -</t>
    </r>
    <r>
      <rPr>
        <i/>
        <sz val="9"/>
        <rFont val="Times New Roman"/>
        <family val="1"/>
        <charset val="162"/>
      </rPr>
      <t xml:space="preserve"> No of Participant</t>
    </r>
  </si>
  <si>
    <r>
      <t xml:space="preserve"> Birikim Tutarı - </t>
    </r>
    <r>
      <rPr>
        <i/>
        <sz val="9"/>
        <rFont val="Times New Roman"/>
        <family val="1"/>
        <charset val="162"/>
      </rPr>
      <t>Total Accumulation</t>
    </r>
  </si>
  <si>
    <r>
      <t xml:space="preserve"> Katkı Payı Tutarı - </t>
    </r>
    <r>
      <rPr>
        <i/>
        <sz val="9"/>
        <rFont val="Times New Roman"/>
        <family val="1"/>
        <charset val="162"/>
      </rPr>
      <t>Total Contribution</t>
    </r>
  </si>
  <si>
    <r>
      <t>1- Gerçekleşen Tazminatlar (Net)</t>
    </r>
    <r>
      <rPr>
        <i/>
        <sz val="9"/>
        <rFont val="Times New Roman"/>
        <family val="1"/>
        <charset val="162"/>
      </rPr>
      <t xml:space="preserve"> - Claims Incurred Net of Reinsurance</t>
    </r>
  </si>
  <si>
    <r>
      <t xml:space="preserve">    1.1.a- Ödenen Tazminatlar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Claims Paid - Gross Amount</t>
    </r>
  </si>
  <si>
    <r>
      <t xml:space="preserve">    1.1.b- Ödenen Tazm.Reasürör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Claims Paid - Reinsurers' Share</t>
    </r>
  </si>
  <si>
    <r>
      <t xml:space="preserve">    1.2.a- Ayrılan Mual.Tazm.Karş.(-)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Provisions For Outst.Claims - Gross Amount</t>
    </r>
  </si>
  <si>
    <r>
      <t xml:space="preserve">31.12.2007
Tarihinde
Fonun
Toplam
Değeri
</t>
    </r>
    <r>
      <rPr>
        <sz val="9"/>
        <rFont val="Times New Roman"/>
        <family val="1"/>
        <charset val="162"/>
      </rPr>
      <t>Total Value
of Fund at
12.31.2006</t>
    </r>
    <r>
      <rPr>
        <sz val="10"/>
        <rFont val="Times New Roman"/>
        <family val="1"/>
        <charset val="162"/>
      </rPr>
      <t xml:space="preserve"> </t>
    </r>
  </si>
  <si>
    <r>
      <t xml:space="preserve">31.12.2006
Tarihinde
Fonun
Endeks
Değeri (YTL)
</t>
    </r>
    <r>
      <rPr>
        <i/>
        <sz val="9"/>
        <rFont val="Times New Roman"/>
        <family val="1"/>
        <charset val="162"/>
      </rPr>
      <t>Index
of Fund at
12.31.2005</t>
    </r>
  </si>
  <si>
    <t xml:space="preserve">Büyükdere cd.  34330 </t>
  </si>
  <si>
    <t>Levent / İstanbul</t>
  </si>
  <si>
    <t>(0212) 336 76 00</t>
  </si>
  <si>
    <t>(0212) 336 79 79</t>
  </si>
  <si>
    <t>www.ykemeklilik.com</t>
  </si>
  <si>
    <t>ARTI REASÜRANS A.Ş.</t>
  </si>
  <si>
    <t>Armağan Güneri</t>
  </si>
  <si>
    <t>Fikri Eşsiz</t>
  </si>
  <si>
    <t>Turgay Özbek</t>
  </si>
  <si>
    <t>Ömer Kara</t>
  </si>
  <si>
    <t>Ertan Fırat</t>
  </si>
  <si>
    <t>Aslı Zehra Erkanlı Olcay</t>
  </si>
  <si>
    <t xml:space="preserve"> 0 216 633 33 33</t>
  </si>
  <si>
    <t>İsmail Ragıp Yergin</t>
  </si>
  <si>
    <t>Uğur Gülen</t>
  </si>
  <si>
    <t xml:space="preserve"> 0 216 634 34 88</t>
  </si>
  <si>
    <t>www.avivasa.com.tr</t>
  </si>
  <si>
    <t>AXA OYAK HAYAT SİGORTA A.Ş.</t>
  </si>
  <si>
    <t>ALİ CANER ÖNER</t>
  </si>
  <si>
    <t>0212 334 24 24</t>
  </si>
  <si>
    <t xml:space="preserve">0212 252 15 15 </t>
  </si>
  <si>
    <t>www.axaoyak.com.tr</t>
  </si>
  <si>
    <t>BAŞAK GROUPAMA EMEKLİLİK A.Ş.</t>
  </si>
  <si>
    <t>212 368 22 00</t>
  </si>
  <si>
    <t>212 232 10 30</t>
  </si>
  <si>
    <t>BİRLİK HAYAT SİGORTA A.Ş.</t>
  </si>
  <si>
    <t>Bankalar Cad. No: 67-69 Kat: 2-3-4</t>
  </si>
  <si>
    <t>34420 Karaköy / İSTANBUL</t>
  </si>
  <si>
    <t>(0212) 297 50 25 Pbx</t>
  </si>
  <si>
    <t>(0212) 297 50 41 - 42 - 43</t>
  </si>
  <si>
    <t>www.birlik hayat sigorta.com.tr</t>
  </si>
  <si>
    <t>İnkılap Mah. Ömer Faik Atakan Cad.</t>
  </si>
  <si>
    <r>
      <t xml:space="preserve">31.12.2007
Tarihinde
Fonun
Endeks
Değeri (YTL)
</t>
    </r>
    <r>
      <rPr>
        <i/>
        <sz val="9"/>
        <rFont val="Times New Roman"/>
        <family val="1"/>
        <charset val="162"/>
      </rPr>
      <t>Index
of Fund at
12.31.2006</t>
    </r>
  </si>
  <si>
    <t>DOĞAL AFET SİGORTALARI KURUMU 31.12.2007 TARİHLİ BİLANÇOSU</t>
  </si>
  <si>
    <t>TURKISH CATASTROPHIC INSURANCE POOL BALANCE SHEET as at 12.31.2007</t>
  </si>
  <si>
    <t>TURKISH CATASTROPHIC INSURANCE POOL INCOME STATEMENT as at 01.01.2007-12.31.2007</t>
  </si>
  <si>
    <t>DOĞAL AFET SİGORTALARI KURUMU 01.01.2007-31.12.2007 GELİR TABLOSU</t>
  </si>
  <si>
    <r>
      <t xml:space="preserve">31.12.2006
Acente Sayısı 
</t>
    </r>
    <r>
      <rPr>
        <i/>
        <sz val="9"/>
        <rFont val="Times New Roman"/>
        <family val="1"/>
        <charset val="162"/>
      </rPr>
      <t>Number of Agency
 as at 12.31.2006</t>
    </r>
  </si>
  <si>
    <r>
      <t xml:space="preserve">2007 Yılı İçinde
Tayin Olunanlar 
</t>
    </r>
    <r>
      <rPr>
        <i/>
        <sz val="9"/>
        <rFont val="Times New Roman"/>
        <family val="1"/>
        <charset val="162"/>
      </rPr>
      <t>Established
in 2007</t>
    </r>
  </si>
  <si>
    <r>
      <t xml:space="preserve">2007 Yılı İçinde
Fesh Olunanlar 
</t>
    </r>
    <r>
      <rPr>
        <i/>
        <sz val="9"/>
        <rFont val="Times New Roman"/>
        <family val="1"/>
        <charset val="162"/>
      </rPr>
      <t>Cancelled
in 2007</t>
    </r>
  </si>
  <si>
    <r>
      <t xml:space="preserve">31.12.2007 
Acente Sayısı 
</t>
    </r>
    <r>
      <rPr>
        <i/>
        <sz val="9"/>
        <rFont val="Times New Roman"/>
        <family val="1"/>
        <charset val="162"/>
      </rPr>
      <t>Number of Agency
 as at 12.31.2007</t>
    </r>
  </si>
  <si>
    <r>
      <t xml:space="preserve">31.12.2007
Broker Sayısı 
</t>
    </r>
    <r>
      <rPr>
        <i/>
        <sz val="9"/>
        <rFont val="Times New Roman"/>
        <family val="1"/>
        <charset val="162"/>
      </rPr>
      <t>Number of Broker
as at 12.31.2007</t>
    </r>
  </si>
  <si>
    <r>
      <t xml:space="preserve">F- Geçmiş Yıllar Zararları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Previous Years' Losses</t>
    </r>
  </si>
  <si>
    <r>
      <t xml:space="preserve">G- Dönem Net Kar/Zararı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Net Profit / Loss for The Financial Year</t>
    </r>
  </si>
  <si>
    <r>
      <t xml:space="preserve">Merkez </t>
    </r>
    <r>
      <rPr>
        <sz val="9"/>
        <rFont val="Times New Roman"/>
        <family val="1"/>
        <charset val="162"/>
      </rPr>
      <t>-Direct</t>
    </r>
  </si>
  <si>
    <r>
      <t xml:space="preserve">Acenteler </t>
    </r>
    <r>
      <rPr>
        <i/>
        <sz val="9"/>
        <rFont val="Times New Roman"/>
        <family val="1"/>
        <charset val="162"/>
      </rPr>
      <t>-Agencies</t>
    </r>
  </si>
  <si>
    <r>
      <t xml:space="preserve">Bankalar </t>
    </r>
    <r>
      <rPr>
        <i/>
        <sz val="9"/>
        <rFont val="Times New Roman"/>
        <family val="1"/>
        <charset val="162"/>
      </rPr>
      <t>-Banks</t>
    </r>
  </si>
  <si>
    <t>Brokerlar -Brokers</t>
  </si>
  <si>
    <r>
      <t xml:space="preserve">Alınan Prim </t>
    </r>
    <r>
      <rPr>
        <i/>
        <sz val="9"/>
        <rFont val="Times New Roman"/>
        <family val="1"/>
        <charset val="162"/>
      </rPr>
      <t>-Premiums Received</t>
    </r>
  </si>
  <si>
    <r>
      <t xml:space="preserve">Devredilen Prim </t>
    </r>
    <r>
      <rPr>
        <i/>
        <sz val="9"/>
        <rFont val="Times New Roman"/>
        <family val="1"/>
        <charset val="162"/>
      </rPr>
      <t>-Premiums Ceded</t>
    </r>
  </si>
  <si>
    <r>
      <t xml:space="preserve">Prim Kons.Oranı </t>
    </r>
    <r>
      <rPr>
        <i/>
        <sz val="9"/>
        <rFont val="Times New Roman"/>
        <family val="1"/>
        <charset val="162"/>
      </rPr>
      <t>-Premium Ret.(%)</t>
    </r>
  </si>
  <si>
    <r>
      <t xml:space="preserve">Ferdi Kaza  </t>
    </r>
    <r>
      <rPr>
        <i/>
        <sz val="9"/>
        <rFont val="Times New Roman"/>
        <family val="1"/>
        <charset val="162"/>
      </rPr>
      <t>-Personal Accident</t>
    </r>
  </si>
  <si>
    <r>
      <t>Sağlık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-Health</t>
    </r>
  </si>
  <si>
    <t>34662 İSTANBUL</t>
  </si>
  <si>
    <t>0216 556 67 77</t>
  </si>
  <si>
    <t>www.kocallianz.com.tr</t>
  </si>
  <si>
    <t>Meclisi Mebusan Caddesi No:87</t>
  </si>
  <si>
    <t>Liberty Sigorta Han Salıpazarı - Karaköy</t>
  </si>
  <si>
    <t>0212 251 40 35</t>
  </si>
  <si>
    <t>0212 393 74 00</t>
  </si>
  <si>
    <t>0212 249 10 46</t>
  </si>
  <si>
    <t>_http://www.libertysigorta.com.tr</t>
  </si>
  <si>
    <t>MAGDEBURGER SİGORTA A.Ş.</t>
  </si>
  <si>
    <t>M.Kemal Olgaç</t>
  </si>
  <si>
    <t>Nevzat Tüfekçioğlu</t>
  </si>
  <si>
    <t xml:space="preserve">Bağlarbaşı, Kısıklı Caddesi No.11 </t>
  </si>
  <si>
    <t>Ahmet Turul</t>
  </si>
  <si>
    <t>Tahsin Saltık</t>
  </si>
  <si>
    <t>34662 Altunizade Üsküdar İstanbul</t>
  </si>
  <si>
    <t>Ahmet F.Ashaboğlu</t>
  </si>
  <si>
    <t>Ömür Şengün</t>
  </si>
  <si>
    <t>0 216 556 66 66</t>
  </si>
  <si>
    <t>0 216 556 67 77</t>
  </si>
  <si>
    <t>MERKEZ SİGORTA A.Ş.</t>
  </si>
  <si>
    <t>216 441 18 00</t>
  </si>
  <si>
    <t>216 441 18 02</t>
  </si>
  <si>
    <t>www.merkezsigorta.com</t>
  </si>
  <si>
    <t>RAY SİGORTA A.Ş.</t>
  </si>
  <si>
    <t xml:space="preserve">           4- TABLOLAR</t>
  </si>
  <si>
    <t xml:space="preserve">    FAALİYETTE BULUNAN HAYAT / EMEKLİLİK ŞİRKETLERİNİN MALİ TABLOLARI ve VERİLERİ</t>
  </si>
  <si>
    <t>4- CONTENTS</t>
  </si>
  <si>
    <r>
      <t>Bireysel Direkt Satış</t>
    </r>
    <r>
      <rPr>
        <i/>
        <sz val="9"/>
        <rFont val="Times New Roman"/>
        <family val="1"/>
        <charset val="162"/>
      </rPr>
      <t xml:space="preserve"> -Individual Direct</t>
    </r>
  </si>
  <si>
    <r>
      <t xml:space="preserve">  Sözleşme Adedi </t>
    </r>
    <r>
      <rPr>
        <i/>
        <sz val="9"/>
        <rFont val="Times New Roman"/>
        <family val="1"/>
        <charset val="162"/>
      </rPr>
      <t>- No. Of Contracts</t>
    </r>
  </si>
  <si>
    <t>SİGORTA ŞİRKETLERİNİN PRİM ve HASAR VERİLERİ (YANGIN)</t>
  </si>
  <si>
    <t xml:space="preserve">PREMIUM and LOSS DATA By The NON LIFE INSURANCE COMPANIES </t>
  </si>
  <si>
    <t>DIRECT PREMIUM PRODUCTION and PORTFOLIO MOVEMENTS in LIFE BRANCH (Amount)</t>
  </si>
  <si>
    <r>
      <t xml:space="preserve">*4A ve 4B no'lu tablolarda detaylı olarak verilmiştir. </t>
    </r>
    <r>
      <rPr>
        <i/>
        <sz val="8"/>
        <rFont val="Times New Roman"/>
        <family val="1"/>
        <charset val="162"/>
      </rPr>
      <t>- Indicated in Table number 4A and 4B</t>
    </r>
  </si>
  <si>
    <r>
      <t>**5 no'lu tabloda detaylı olarak verilmiştir.</t>
    </r>
    <r>
      <rPr>
        <i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-Indicated in Tablo number 5</t>
    </r>
  </si>
  <si>
    <r>
      <t xml:space="preserve">***6 no'lu tabloda detaylı olarak verilmiştir. </t>
    </r>
    <r>
      <rPr>
        <i/>
        <sz val="8"/>
        <rFont val="Times New Roman"/>
        <family val="1"/>
        <charset val="162"/>
      </rPr>
      <t xml:space="preserve">-Indicated in Table number 6 </t>
    </r>
  </si>
  <si>
    <r>
      <t xml:space="preserve">Esas Faaliyetlerden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Operations</t>
    </r>
  </si>
  <si>
    <t>(Adet / 000 YTL)</t>
  </si>
  <si>
    <r>
      <t>Banka Adı</t>
    </r>
    <r>
      <rPr>
        <b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Name Of Bank</t>
    </r>
  </si>
  <si>
    <r>
      <t xml:space="preserve">Şube
Sayısı </t>
    </r>
    <r>
      <rPr>
        <b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Number of
Branches</t>
    </r>
  </si>
  <si>
    <r>
      <t xml:space="preserve">Şirket Adı               
</t>
    </r>
    <r>
      <rPr>
        <i/>
        <sz val="10"/>
        <rFont val="Times New Roman"/>
        <family val="1"/>
        <charset val="162"/>
      </rPr>
      <t>Company Name</t>
    </r>
  </si>
  <si>
    <t xml:space="preserve"> -Mesleki Sorumluluk</t>
  </si>
  <si>
    <t>Fortisbank</t>
  </si>
  <si>
    <t>Çalıkbank</t>
  </si>
  <si>
    <t>Ziraat Bankası</t>
  </si>
  <si>
    <t>Anadolubank</t>
  </si>
  <si>
    <t xml:space="preserve">Birleşik Fon Bankası </t>
  </si>
  <si>
    <t>Emlakbank</t>
  </si>
  <si>
    <t>Halkbank</t>
  </si>
  <si>
    <t>Tekfenbank</t>
  </si>
  <si>
    <t>Finansbank</t>
  </si>
  <si>
    <t>Vakıflar Bankası</t>
  </si>
  <si>
    <t xml:space="preserve">Albaraka  </t>
  </si>
  <si>
    <t>Türklandbank</t>
  </si>
  <si>
    <t>İller Bankası</t>
  </si>
  <si>
    <t>Asya Katılım Bankası</t>
  </si>
  <si>
    <t>Albaraka Türk Katılım Bankası</t>
  </si>
  <si>
    <r>
      <t xml:space="preserve">Diğer
Risklere
İlişkin
Karş.
</t>
    </r>
    <r>
      <rPr>
        <i/>
        <sz val="9"/>
        <rFont val="Times New Roman"/>
        <family val="1"/>
        <charset val="162"/>
      </rPr>
      <t>Provisions
for Other
Risks</t>
    </r>
  </si>
  <si>
    <r>
      <t xml:space="preserve">Yatırımlardaki Gerçekleşmemiş Zararlar
</t>
    </r>
    <r>
      <rPr>
        <i/>
        <sz val="9"/>
        <rFont val="Times New Roman"/>
        <family val="1"/>
        <charset val="162"/>
      </rPr>
      <t>Unrealised Loss on Investments</t>
    </r>
  </si>
  <si>
    <t>T.V.B. MEMUR.HİZM.EMEKLİ VE YARDIM SAND.VAKFI</t>
  </si>
  <si>
    <t>T. TARIM KREDİ KOOP.MERKEZ BİRLİĞİ</t>
  </si>
  <si>
    <r>
      <t xml:space="preserve">Sig./ Reas. Şirk.
Alac.Karş.(-)
</t>
    </r>
    <r>
      <rPr>
        <i/>
        <sz val="9"/>
        <rFont val="Times New Roman"/>
        <family val="1"/>
        <charset val="162"/>
      </rPr>
      <t>Prov. For 
Receivables from
Ins./Reins. Co.</t>
    </r>
  </si>
  <si>
    <r>
      <t xml:space="preserve">Diğer Alac. Alacak
Sen.Rees.(-)
</t>
    </r>
    <r>
      <rPr>
        <i/>
        <sz val="9"/>
        <rFont val="Times New Roman"/>
        <family val="1"/>
        <charset val="162"/>
      </rPr>
      <t>Rediscounts
of Rec. Bonds
from Other Rec.</t>
    </r>
  </si>
  <si>
    <r>
      <t xml:space="preserve">Diğer Alacaklar
Karş.(-)
</t>
    </r>
    <r>
      <rPr>
        <i/>
        <sz val="9"/>
        <rFont val="Times New Roman"/>
        <family val="1"/>
        <charset val="162"/>
      </rPr>
      <t>Prov. For
Other Receivables</t>
    </r>
  </si>
  <si>
    <r>
      <t xml:space="preserve">Yat.Amaçlı GM Değ.
Düş.Karş.
</t>
    </r>
    <r>
      <rPr>
        <i/>
        <sz val="9"/>
        <rFont val="Times New Roman"/>
        <family val="1"/>
        <charset val="162"/>
      </rPr>
      <t>Prov.For Devaluation of Fix.Ass. Held for Inv.</t>
    </r>
  </si>
  <si>
    <r>
      <t xml:space="preserve">Kullanım Amaçlı
Gayrimenkuller
</t>
    </r>
    <r>
      <rPr>
        <i/>
        <sz val="9"/>
        <rFont val="Times New Roman"/>
        <family val="1"/>
        <charset val="162"/>
      </rPr>
      <t>Fixed Assets Held for Utilisation</t>
    </r>
  </si>
  <si>
    <t>AHMET KARAKAYA</t>
  </si>
  <si>
    <t>FERDA ALAEDDİNOĞLU</t>
  </si>
  <si>
    <t>MEHMET YILDIRAY TUNÇ</t>
  </si>
  <si>
    <t>AVİVA INTERNATİONAL HOLDİNGS LTD.</t>
  </si>
  <si>
    <t>35779197</t>
  </si>
  <si>
    <t>AHMET HAMDİ ÖZTEKİN</t>
  </si>
  <si>
    <t>PEKİN BARAN</t>
  </si>
  <si>
    <t>RAUF AKÜN</t>
  </si>
  <si>
    <t>26185000</t>
  </si>
  <si>
    <t>GROUPAMA INTERNATIONAL SA</t>
  </si>
  <si>
    <t>BAŞAK SİGORTA A.Ş.</t>
  </si>
  <si>
    <t>T.C. ZİRAAT BANKASI PERSONELİ VAKFI</t>
  </si>
  <si>
    <t>JEAN RENE GERARD DE CHARETTE DE LA CONTRIE</t>
  </si>
  <si>
    <t>50000000</t>
  </si>
  <si>
    <t>T.HALK BANKASI A.Ş.</t>
  </si>
  <si>
    <t>OSMAN NURİ ERTUĞ</t>
  </si>
  <si>
    <t>HASAN ÖZCAN</t>
  </si>
  <si>
    <t>ERHAN ÇAYHAN</t>
  </si>
  <si>
    <t>7000000</t>
  </si>
  <si>
    <t>TALANX AKTİENGESELLSCHAFT</t>
  </si>
  <si>
    <t>CİV LEBENSVERSİCHERUNG AKTİENGESELLSCHAFT</t>
  </si>
  <si>
    <t>CİV VERSİCHERUNG AKTİENGESELLSCHAFT</t>
  </si>
  <si>
    <t>BRİTTA BEHREND</t>
  </si>
  <si>
    <t>DR. HANS MARTİN ADOLF WİENKE</t>
  </si>
  <si>
    <t>DEMİR FİNANS HOLDİNG A.Ş.</t>
  </si>
  <si>
    <t>15095000</t>
  </si>
  <si>
    <t>DENİZBANK A.Ş.</t>
  </si>
  <si>
    <t>TOPRAK SİGORTA A.Ş</t>
  </si>
  <si>
    <t>AYLA TOPRAK</t>
  </si>
  <si>
    <t>YEŞİM TOPRAK</t>
  </si>
  <si>
    <t>SEVGİ TOPRAK TUNGA</t>
  </si>
  <si>
    <t>4500000</t>
  </si>
  <si>
    <t>35000000</t>
  </si>
  <si>
    <t>20000000</t>
  </si>
  <si>
    <t>FORTIS INSURANCE INTERNATIONAL</t>
  </si>
  <si>
    <t>FORTIS INSURANCE N.V.</t>
  </si>
  <si>
    <t>SYCAMORE INSURANCE 2B.V.</t>
  </si>
  <si>
    <t>SEMA AKÇA</t>
  </si>
  <si>
    <t>37700000</t>
  </si>
  <si>
    <t>T.GARANTİ BANKASI AŞ.</t>
  </si>
  <si>
    <t>EUREKO BV.</t>
  </si>
  <si>
    <t>EUROKA SİGORTA AŞ.</t>
  </si>
  <si>
    <t>DOĞUŞ HİZMET YÖNETİMİ AŞ.</t>
  </si>
  <si>
    <t>GALATA ARŞ.VE YAY.HİZ.AŞ.</t>
  </si>
  <si>
    <t>GARANTİ ÖDEME SİSTEMLERİ</t>
  </si>
  <si>
    <t>ÇUKUROVA HOLDİNĞ</t>
  </si>
  <si>
    <t>ENDÜSTRİ HOLDİNĞ</t>
  </si>
  <si>
    <t>SINAİ VE MALİ YATIRIMLAR HOLDİNĞ A.Ş.</t>
  </si>
  <si>
    <t>TAREKS TAR.ÜRÜNLERİ ARAÇ,GEREÇ İTHALAT VE İHRACAT A.Ş.</t>
  </si>
  <si>
    <t>VURAL Ü.KARAOSMANOĞLU</t>
  </si>
  <si>
    <t>GÜVEN SİGORTA PERSONEL VAKFI</t>
  </si>
  <si>
    <t>M.EMİN ATASAGUN</t>
  </si>
  <si>
    <t>6500000</t>
  </si>
  <si>
    <t>KOÇ GRUBU ŞİRKETLERİ</t>
  </si>
  <si>
    <t>TOKIO MARINE AND NICHIDO FIRE INSURANCE CO. LTD.</t>
  </si>
  <si>
    <t>RB VITA S.P.A.</t>
  </si>
  <si>
    <t>GEM GLOBAL EQUITIES MANAGEMENT S.A.</t>
  </si>
  <si>
    <t>MUSTAFA GÜRBÜZ TÜMAY</t>
  </si>
  <si>
    <t>ÜNİVERSAL YAYINCILIK VETİCARET A.Ş.</t>
  </si>
  <si>
    <t>13300000</t>
  </si>
  <si>
    <r>
      <t xml:space="preserve"> 1- Faiz Giderleri (-) </t>
    </r>
    <r>
      <rPr>
        <i/>
        <sz val="9"/>
        <rFont val="Times New Roman"/>
        <family val="1"/>
        <charset val="162"/>
      </rPr>
      <t>-  Interest Expenditure</t>
    </r>
  </si>
  <si>
    <r>
      <t xml:space="preserve"> 2- Karşılık Giderleri (-) </t>
    </r>
    <r>
      <rPr>
        <i/>
        <sz val="9"/>
        <rFont val="Times New Roman"/>
        <family val="1"/>
        <charset val="162"/>
      </rPr>
      <t>- Provision Expenditure</t>
    </r>
  </si>
  <si>
    <r>
      <t xml:space="preserve"> 3- Menkul Değer Satış Zararları (-) </t>
    </r>
    <r>
      <rPr>
        <i/>
        <sz val="9"/>
        <rFont val="Times New Roman"/>
        <family val="1"/>
        <charset val="162"/>
      </rPr>
      <t>- Loss on Sale of Securities</t>
    </r>
  </si>
  <si>
    <r>
      <t xml:space="preserve"> 4- Kambiyo Zararları (-) </t>
    </r>
    <r>
      <rPr>
        <i/>
        <sz val="9"/>
        <rFont val="Times New Roman"/>
        <family val="1"/>
        <charset val="162"/>
      </rPr>
      <t>- Foreign Exchange Loss</t>
    </r>
  </si>
  <si>
    <r>
      <t xml:space="preserve"> 5- Amortisman  Giderleri (-) </t>
    </r>
    <r>
      <rPr>
        <i/>
        <sz val="9"/>
        <rFont val="Times New Roman"/>
        <family val="1"/>
        <charset val="162"/>
      </rPr>
      <t>- Depreciation</t>
    </r>
  </si>
  <si>
    <r>
      <t xml:space="preserve"> 6- Diğer Gider ve Zararlar (-) </t>
    </r>
    <r>
      <rPr>
        <i/>
        <sz val="9"/>
        <rFont val="Times New Roman"/>
        <family val="1"/>
        <charset val="162"/>
      </rPr>
      <t>- Others</t>
    </r>
  </si>
  <si>
    <r>
      <t xml:space="preserve">     Net Dönem Biriken Fonu </t>
    </r>
    <r>
      <rPr>
        <b/>
        <i/>
        <sz val="9"/>
        <rFont val="Times New Roman"/>
        <family val="1"/>
        <charset val="162"/>
      </rPr>
      <t>- Net Accumulated Fund</t>
    </r>
  </si>
  <si>
    <r>
      <t>A. Hazır Değerler</t>
    </r>
    <r>
      <rPr>
        <b/>
        <i/>
        <sz val="9"/>
        <rFont val="Times New Roman"/>
        <family val="1"/>
        <charset val="162"/>
      </rPr>
      <t xml:space="preserve"> - Cash and Banks</t>
    </r>
  </si>
  <si>
    <r>
      <t xml:space="preserve">1.Kasa </t>
    </r>
    <r>
      <rPr>
        <i/>
        <sz val="9"/>
        <rFont val="Times New Roman"/>
        <family val="1"/>
        <charset val="162"/>
      </rPr>
      <t>- Cash</t>
    </r>
  </si>
  <si>
    <r>
      <t>2.Bankalar</t>
    </r>
    <r>
      <rPr>
        <i/>
        <sz val="9"/>
        <rFont val="Times New Roman"/>
        <family val="1"/>
        <charset val="162"/>
      </rPr>
      <t xml:space="preserve"> - Banks</t>
    </r>
  </si>
  <si>
    <r>
      <t xml:space="preserve">B. Menkul Değerler </t>
    </r>
    <r>
      <rPr>
        <b/>
        <i/>
        <sz val="9"/>
        <rFont val="Times New Roman"/>
        <family val="1"/>
        <charset val="162"/>
      </rPr>
      <t>- Securities</t>
    </r>
  </si>
  <si>
    <r>
      <t xml:space="preserve">1.Kamu Kesimi Tahvil, Senet ve Bono </t>
    </r>
    <r>
      <rPr>
        <i/>
        <sz val="9"/>
        <rFont val="Times New Roman"/>
        <family val="1"/>
        <charset val="162"/>
      </rPr>
      <t>- Treasury Bills / Gov.Bonds</t>
    </r>
  </si>
  <si>
    <r>
      <t xml:space="preserve">2.Diğer Menkul Değerler </t>
    </r>
    <r>
      <rPr>
        <i/>
        <sz val="9"/>
        <rFont val="Times New Roman"/>
        <family val="1"/>
        <charset val="162"/>
      </rPr>
      <t>- Other Securities</t>
    </r>
  </si>
  <si>
    <r>
      <t xml:space="preserve">C. Alacaklar </t>
    </r>
    <r>
      <rPr>
        <i/>
        <sz val="9"/>
        <rFont val="Times New Roman"/>
        <family val="1"/>
        <charset val="162"/>
      </rPr>
      <t>- Receivables</t>
    </r>
  </si>
  <si>
    <r>
      <t>1.Sigorta Şirk.</t>
    </r>
    <r>
      <rPr>
        <i/>
        <sz val="9"/>
        <rFont val="Times New Roman"/>
        <family val="1"/>
        <charset val="162"/>
      </rPr>
      <t xml:space="preserve"> - Insurance Comp.</t>
    </r>
  </si>
  <si>
    <r>
      <t>2.Reasürans Şirk.</t>
    </r>
    <r>
      <rPr>
        <i/>
        <sz val="9"/>
        <rFont val="Times New Roman"/>
        <family val="1"/>
        <charset val="162"/>
      </rPr>
      <t>- Reinsurance Comp.</t>
    </r>
  </si>
  <si>
    <r>
      <t>D. Diğer Borçlu Hesaplar</t>
    </r>
    <r>
      <rPr>
        <b/>
        <i/>
        <sz val="9"/>
        <rFont val="Times New Roman"/>
        <family val="1"/>
        <charset val="162"/>
      </rPr>
      <t xml:space="preserve"> - Other Debtor Accounts</t>
    </r>
  </si>
  <si>
    <r>
      <t xml:space="preserve">1.Diğer Borçlu Hesaplar </t>
    </r>
    <r>
      <rPr>
        <i/>
        <sz val="9"/>
        <rFont val="Times New Roman"/>
        <family val="1"/>
        <charset val="162"/>
      </rPr>
      <t>- Other Debtor Accounts</t>
    </r>
  </si>
  <si>
    <r>
      <t xml:space="preserve">2.Gelecek Yıllara ait Giderler </t>
    </r>
    <r>
      <rPr>
        <i/>
        <sz val="9"/>
        <rFont val="Times New Roman"/>
        <family val="1"/>
        <charset val="162"/>
      </rPr>
      <t>- Exp.Accurals for Future Years</t>
    </r>
  </si>
  <si>
    <r>
      <t>E. Maddi Duran Varlıklar</t>
    </r>
    <r>
      <rPr>
        <b/>
        <i/>
        <sz val="9"/>
        <rFont val="Times New Roman"/>
        <family val="1"/>
        <charset val="162"/>
      </rPr>
      <t xml:space="preserve"> - Tangible Fixed Assets</t>
    </r>
  </si>
  <si>
    <r>
      <t>1.Demirbaşlar</t>
    </r>
    <r>
      <rPr>
        <i/>
        <sz val="9"/>
        <rFont val="Times New Roman"/>
        <family val="1"/>
        <charset val="162"/>
      </rPr>
      <t xml:space="preserve"> - Fixtures</t>
    </r>
  </si>
  <si>
    <r>
      <t xml:space="preserve">2.Demirbaş Amortismanları </t>
    </r>
    <r>
      <rPr>
        <i/>
        <sz val="9"/>
        <rFont val="Times New Roman"/>
        <family val="1"/>
        <charset val="162"/>
      </rPr>
      <t>- Fixture Depreciations</t>
    </r>
  </si>
  <si>
    <r>
      <t xml:space="preserve">Aktif Toplamı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 Assets</t>
    </r>
  </si>
  <si>
    <r>
      <t xml:space="preserve">A. Mali Borçlar </t>
    </r>
    <r>
      <rPr>
        <b/>
        <i/>
        <sz val="9"/>
        <rFont val="Times New Roman"/>
        <family val="1"/>
        <charset val="162"/>
      </rPr>
      <t>- Financial Credits</t>
    </r>
  </si>
  <si>
    <r>
      <t xml:space="preserve">1.Banka Kredileri </t>
    </r>
    <r>
      <rPr>
        <i/>
        <sz val="9"/>
        <rFont val="Times New Roman"/>
        <family val="1"/>
        <charset val="162"/>
      </rPr>
      <t>- Bank Credits</t>
    </r>
  </si>
  <si>
    <r>
      <t>B. Teknik Karşılıklar</t>
    </r>
    <r>
      <rPr>
        <b/>
        <i/>
        <sz val="9"/>
        <rFont val="Times New Roman"/>
        <family val="1"/>
        <charset val="162"/>
      </rPr>
      <t xml:space="preserve"> - Technical Provisions</t>
    </r>
  </si>
  <si>
    <r>
      <t xml:space="preserve">1.Muallak Hasar Karşılıkları </t>
    </r>
    <r>
      <rPr>
        <i/>
        <sz val="9"/>
        <rFont val="Times New Roman"/>
        <family val="1"/>
        <charset val="162"/>
      </rPr>
      <t>- Prov. For Outstanding Claims</t>
    </r>
  </si>
  <si>
    <r>
      <t xml:space="preserve">2.Cari Rizikolar Karşılığı </t>
    </r>
    <r>
      <rPr>
        <i/>
        <sz val="9"/>
        <rFont val="Times New Roman"/>
        <family val="1"/>
        <charset val="162"/>
      </rPr>
      <t>- Prov.for Unearnd Premium</t>
    </r>
  </si>
  <si>
    <t>FINANCIAL STATEMENTS and INDICATORS of ACTIVE LIFE / PENSION COMPANIES</t>
  </si>
  <si>
    <t>GENERAL INDICATORS of INSURANCE, PENSION and REINSURANCE COMPANIES</t>
  </si>
  <si>
    <t>OTHER INSTITUTIONS in INSURANCE SECTOR</t>
  </si>
  <si>
    <t>TABLE: 55</t>
  </si>
  <si>
    <t>TABLO:49</t>
  </si>
  <si>
    <t>TABLE:49</t>
  </si>
  <si>
    <t>Pension</t>
  </si>
  <si>
    <t>TABLO: 20</t>
  </si>
  <si>
    <t>TABLE: 11</t>
  </si>
  <si>
    <t>TABLO: 11</t>
  </si>
  <si>
    <t>TABLO: 12</t>
  </si>
  <si>
    <t>TABLE: 12</t>
  </si>
  <si>
    <t>TABLO: 13</t>
  </si>
  <si>
    <t>TABLE: 13</t>
  </si>
  <si>
    <t>TABLO: 14</t>
  </si>
  <si>
    <t>TABLE: 14</t>
  </si>
  <si>
    <t>TABLO: 15</t>
  </si>
  <si>
    <t>TABLE: 15</t>
  </si>
  <si>
    <t>TABLO: 16</t>
  </si>
  <si>
    <t>TABLE: 16</t>
  </si>
  <si>
    <t>TABLE: 17</t>
  </si>
  <si>
    <t>TABLO: 17</t>
  </si>
  <si>
    <t>TABLO: 18</t>
  </si>
  <si>
    <t>TABLE: 18</t>
  </si>
  <si>
    <t>TABLO: 19</t>
  </si>
  <si>
    <t>TABLE: 19</t>
  </si>
  <si>
    <r>
      <t xml:space="preserve"> Grup Yönetim Gideri - </t>
    </r>
    <r>
      <rPr>
        <i/>
        <sz val="9"/>
        <rFont val="Times New Roman"/>
        <family val="1"/>
        <charset val="162"/>
      </rPr>
      <t>Administrative Cost (Group)</t>
    </r>
  </si>
  <si>
    <r>
      <t xml:space="preserve"> Özel Hizmet Kesintisi - </t>
    </r>
    <r>
      <rPr>
        <i/>
        <sz val="9"/>
        <rFont val="Times New Roman"/>
        <family val="1"/>
        <charset val="162"/>
      </rPr>
      <t>Private Service Cost</t>
    </r>
  </si>
  <si>
    <r>
      <t xml:space="preserve"> Kredi Kartı vb.Tahsil Masrafı - </t>
    </r>
    <r>
      <rPr>
        <i/>
        <sz val="9"/>
        <rFont val="Times New Roman"/>
        <family val="1"/>
        <charset val="162"/>
      </rPr>
      <t>Collection Cost</t>
    </r>
  </si>
  <si>
    <r>
      <t xml:space="preserve"> Diğer Masraflar - </t>
    </r>
    <r>
      <rPr>
        <i/>
        <sz val="9"/>
        <rFont val="Times New Roman"/>
        <family val="1"/>
        <charset val="162"/>
      </rPr>
      <t>Other</t>
    </r>
  </si>
  <si>
    <r>
      <t xml:space="preserve"> Toplam - </t>
    </r>
    <r>
      <rPr>
        <i/>
        <sz val="9"/>
        <rFont val="Times New Roman"/>
        <family val="1"/>
        <charset val="162"/>
      </rPr>
      <t>Total</t>
    </r>
  </si>
  <si>
    <r>
      <t xml:space="preserve">Bireysel Emeklilik Aracıları - </t>
    </r>
    <r>
      <rPr>
        <i/>
        <sz val="9"/>
        <rFont val="Times New Roman"/>
        <family val="1"/>
        <charset val="162"/>
      </rPr>
      <t>Agents</t>
    </r>
  </si>
  <si>
    <r>
      <t xml:space="preserve"> Bağımsız Aracılar - </t>
    </r>
    <r>
      <rPr>
        <i/>
        <sz val="9"/>
        <rFont val="Times New Roman"/>
        <family val="1"/>
        <charset val="162"/>
      </rPr>
      <t>Free Agent</t>
    </r>
  </si>
  <si>
    <r>
      <t xml:space="preserve"> Sig.Şirk.Paz.Şirk.Çalışanlar - </t>
    </r>
    <r>
      <rPr>
        <i/>
        <sz val="9"/>
        <rFont val="Times New Roman"/>
        <family val="1"/>
        <charset val="162"/>
      </rPr>
      <t>Emp.of Comp.Marketing Corp.</t>
    </r>
  </si>
  <si>
    <r>
      <t xml:space="preserve"> Banka vb Mali Kur.Çalışanlar - </t>
    </r>
    <r>
      <rPr>
        <i/>
        <sz val="9"/>
        <rFont val="Times New Roman"/>
        <family val="1"/>
        <charset val="162"/>
      </rPr>
      <t>Emp.of Banks/Other Fin.Org.</t>
    </r>
  </si>
  <si>
    <r>
      <t xml:space="preserve"> Acente ve Broker Çalışanları - </t>
    </r>
    <r>
      <rPr>
        <i/>
        <sz val="9"/>
        <rFont val="Times New Roman"/>
        <family val="1"/>
        <charset val="162"/>
      </rPr>
      <t>Emp. Agency and Broker</t>
    </r>
  </si>
  <si>
    <r>
      <t xml:space="preserve"> Sigorta Şirketi Çalışanları - </t>
    </r>
    <r>
      <rPr>
        <i/>
        <sz val="9"/>
        <rFont val="Times New Roman"/>
        <family val="1"/>
        <charset val="162"/>
      </rPr>
      <t>Employee of Ins. Companies</t>
    </r>
  </si>
  <si>
    <t>TABLO: 43</t>
  </si>
  <si>
    <t>TABLE: 43</t>
  </si>
  <si>
    <t>BİREYSEL EMEKLİLİK ŞİRKETLERİ PORTFÖY HAREKETLERİ</t>
  </si>
  <si>
    <t>PORTFOLIO MOVEMENT of PENSION COMPANIES</t>
  </si>
  <si>
    <r>
      <t xml:space="preserve">Portföy Hareketleri (Sözleşme Adedi - Ferdi)
</t>
    </r>
    <r>
      <rPr>
        <i/>
        <sz val="9"/>
        <rFont val="Times New Roman"/>
        <family val="1"/>
        <charset val="162"/>
      </rPr>
      <t>Portfolio Movement (No. Of Contracts-Individual)</t>
    </r>
  </si>
  <si>
    <r>
      <t xml:space="preserve">  Artışlar - </t>
    </r>
    <r>
      <rPr>
        <i/>
        <sz val="9"/>
        <rFont val="Times New Roman"/>
        <family val="1"/>
        <charset val="162"/>
      </rPr>
      <t>Increase</t>
    </r>
  </si>
  <si>
    <r>
      <t xml:space="preserve">    Diğ.Şirketlerden Transfer - </t>
    </r>
    <r>
      <rPr>
        <i/>
        <sz val="9"/>
        <rFont val="Times New Roman"/>
        <family val="1"/>
        <charset val="162"/>
      </rPr>
      <t>Transfer from Other Comp.</t>
    </r>
  </si>
  <si>
    <r>
      <t xml:space="preserve">    Yeni Akdolunan Sözleş. - </t>
    </r>
    <r>
      <rPr>
        <i/>
        <sz val="9"/>
        <rFont val="Times New Roman"/>
        <family val="1"/>
        <charset val="162"/>
      </rPr>
      <t>New Policies</t>
    </r>
  </si>
  <si>
    <r>
      <t xml:space="preserve">  Azalışlar - </t>
    </r>
    <r>
      <rPr>
        <i/>
        <sz val="9"/>
        <rFont val="Times New Roman"/>
        <family val="1"/>
        <charset val="162"/>
      </rPr>
      <t>Decrease</t>
    </r>
  </si>
  <si>
    <r>
      <t xml:space="preserve">    Emeklilik - </t>
    </r>
    <r>
      <rPr>
        <i/>
        <sz val="9"/>
        <rFont val="Times New Roman"/>
        <family val="1"/>
        <charset val="162"/>
      </rPr>
      <t>Retired</t>
    </r>
  </si>
  <si>
    <r>
      <t xml:space="preserve">    Ölüm ve Maluliyet - </t>
    </r>
    <r>
      <rPr>
        <i/>
        <sz val="9"/>
        <rFont val="Times New Roman"/>
        <family val="1"/>
        <charset val="162"/>
      </rPr>
      <t>Dealth and Disability</t>
    </r>
  </si>
  <si>
    <r>
      <t xml:space="preserve">    Diğ. Şirketlere Transfer - </t>
    </r>
    <r>
      <rPr>
        <i/>
        <sz val="9"/>
        <rFont val="Times New Roman"/>
        <family val="1"/>
        <charset val="162"/>
      </rPr>
      <t>Transfer to Other Companies</t>
    </r>
  </si>
  <si>
    <r>
      <t xml:space="preserve">    Diğer - </t>
    </r>
    <r>
      <rPr>
        <i/>
        <sz val="9"/>
        <rFont val="Times New Roman"/>
        <family val="1"/>
        <charset val="162"/>
      </rPr>
      <t>Other</t>
    </r>
  </si>
  <si>
    <r>
      <t xml:space="preserve">Portföy Hareketleri (Sözleşme Adedi - Grup) 
</t>
    </r>
    <r>
      <rPr>
        <i/>
        <sz val="9"/>
        <rFont val="Times New Roman"/>
        <family val="1"/>
        <charset val="162"/>
      </rPr>
      <t>Portfolio Movement (No. Of Contracts-Group)</t>
    </r>
  </si>
  <si>
    <r>
      <t xml:space="preserve">Portföy Hareketleri (Birikim Tutarı - Ferdi) 
</t>
    </r>
    <r>
      <rPr>
        <i/>
        <sz val="9"/>
        <rFont val="Times New Roman"/>
        <family val="1"/>
        <charset val="162"/>
      </rPr>
      <t>Portfolio Movement (Total Accumulation-Individual)</t>
    </r>
  </si>
  <si>
    <r>
      <t xml:space="preserve">    Mevcut Birikimdeki Değ.-</t>
    </r>
    <r>
      <rPr>
        <i/>
        <sz val="9"/>
        <rFont val="Times New Roman"/>
        <family val="1"/>
        <charset val="162"/>
      </rPr>
      <t xml:space="preserve"> Change in Current Portfolio</t>
    </r>
  </si>
  <si>
    <r>
      <t xml:space="preserve">Portföy Hareketleri (Birikim Tutarı - Grup) 
</t>
    </r>
    <r>
      <rPr>
        <i/>
        <sz val="9"/>
        <rFont val="Times New Roman"/>
        <family val="1"/>
        <charset val="162"/>
      </rPr>
      <t>Portfolio Movement (Total Accumulation-Group)</t>
    </r>
  </si>
  <si>
    <r>
      <t xml:space="preserve">    Mevcut Birikimdeki Değ.- </t>
    </r>
    <r>
      <rPr>
        <i/>
        <sz val="9"/>
        <rFont val="Times New Roman"/>
        <family val="1"/>
        <charset val="162"/>
      </rPr>
      <t>Change in Current Portfolio</t>
    </r>
  </si>
  <si>
    <t>TABLO: 44</t>
  </si>
  <si>
    <t>TABLE: 44</t>
  </si>
  <si>
    <r>
      <t xml:space="preserve">Fon Adı                                                                                                                 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Name of the Fund</t>
    </r>
  </si>
  <si>
    <t>HAYAT DIŞI SİGORTA ŞİRKETLERİNİN BRANŞ BAZINDA DİREKT İŞLER ÖDENEN TAZMİNATI ve REASÜRÖR PAYI</t>
  </si>
  <si>
    <t>KAYSERI</t>
  </si>
  <si>
    <t>KIRIKKALE</t>
  </si>
  <si>
    <t>ANTALYA</t>
  </si>
  <si>
    <t>KIRKLARELI</t>
  </si>
  <si>
    <t>ARDAHAN</t>
  </si>
  <si>
    <t xml:space="preserve">JEAN-RENE GERARD DE CHARETTE DE LA CONTRIE </t>
  </si>
  <si>
    <t xml:space="preserve">ALAIN PATRICK BAUDRY </t>
  </si>
  <si>
    <t>110000000</t>
  </si>
  <si>
    <t>YAŞAR HOLDİNG A.Ş.</t>
  </si>
  <si>
    <t>HEDEF ZİRAAT VE TİC. A.Ş.</t>
  </si>
  <si>
    <t>SELİM YAŞAR</t>
  </si>
  <si>
    <t>ÇAMLI YEM BESİCİLİK SAN.TİC. A.Ş.</t>
  </si>
  <si>
    <t>DİĞERLERİ</t>
  </si>
  <si>
    <t>TÜRKİYE HALK BANKASI A.Ş.</t>
  </si>
  <si>
    <t>ŞAHISLAR (1205 KİŞİ)</t>
  </si>
  <si>
    <t>DİĞER TÜZEL  KİŞİLİKLER</t>
  </si>
  <si>
    <t>24509477</t>
  </si>
  <si>
    <t>CARDİF SA</t>
  </si>
  <si>
    <t>CARDİF ASSURANCE VİE</t>
  </si>
  <si>
    <t>C.ASSURANCE  RİSGUES DİVERS</t>
  </si>
  <si>
    <t>GERARD CHRİSTİAN BİNET</t>
  </si>
  <si>
    <t>COFİNPAR</t>
  </si>
  <si>
    <t>DEMİR FİNANSAL GRUP  HOLDİNG A.Ş.</t>
  </si>
  <si>
    <t>SEMA CINGILLIOĞLU</t>
  </si>
  <si>
    <t xml:space="preserve">ERSİN ERKAN </t>
  </si>
  <si>
    <t>4050000</t>
  </si>
  <si>
    <t>İçindekiler</t>
  </si>
  <si>
    <r>
      <t xml:space="preserve">Hayat Dışı Teknik Giderler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Outgoing for Non Life Business</t>
    </r>
  </si>
  <si>
    <r>
      <t xml:space="preserve">Diğer Teknik Karş.Değ.
</t>
    </r>
    <r>
      <rPr>
        <i/>
        <sz val="9"/>
        <rFont val="Times New Roman"/>
        <family val="1"/>
        <charset val="162"/>
      </rPr>
      <t>Change in Other Technical Prov.</t>
    </r>
  </si>
  <si>
    <r>
      <t xml:space="preserve">Hayat Dışı Teknik Denge
</t>
    </r>
    <r>
      <rPr>
        <i/>
        <sz val="10"/>
        <rFont val="Times New Roman"/>
        <family val="1"/>
        <charset val="162"/>
      </rPr>
      <t>B</t>
    </r>
    <r>
      <rPr>
        <i/>
        <sz val="9"/>
        <rFont val="Times New Roman"/>
        <family val="1"/>
        <charset val="162"/>
      </rPr>
      <t>alance on The Technical Account for Non Life Business</t>
    </r>
  </si>
  <si>
    <r>
      <t xml:space="preserve">Hayat Branşı Yatırım Geliri
</t>
    </r>
    <r>
      <rPr>
        <i/>
        <sz val="9"/>
        <rFont val="Times New Roman"/>
        <family val="1"/>
        <charset val="162"/>
      </rPr>
      <t>Investment Income for Life Business</t>
    </r>
  </si>
  <si>
    <r>
      <t xml:space="preserve">Yatırımlardaki Gerçekleşmemiş Karlar
 </t>
    </r>
    <r>
      <rPr>
        <i/>
        <sz val="9"/>
        <rFont val="Times New Roman"/>
        <family val="1"/>
        <charset val="162"/>
      </rPr>
      <t>Unrealised Gains on Investments</t>
    </r>
  </si>
  <si>
    <r>
      <t xml:space="preserve">Hayat Teknik Gelir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Income for Life Business</t>
    </r>
  </si>
  <si>
    <r>
      <t xml:space="preserve">Ödenen Tazminat
Net
</t>
    </r>
    <r>
      <rPr>
        <i/>
        <sz val="9"/>
        <rFont val="Times New Roman"/>
        <family val="1"/>
        <charset val="162"/>
      </rPr>
      <t>Paid Claims</t>
    </r>
  </si>
  <si>
    <r>
      <t xml:space="preserve">     3- Sigorta ve Reas. Şirk.Nezd.Depolar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Deposits on Ins.and Reinsurance Co.</t>
    </r>
  </si>
  <si>
    <r>
      <t xml:space="preserve">     4- Sigortalılara Krediler (İkrazlar)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Loans</t>
    </r>
  </si>
  <si>
    <r>
      <t xml:space="preserve">A- Finansal Borçlar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Financial Payables </t>
    </r>
  </si>
  <si>
    <r>
      <t>B- Esas Faaliyetlerden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Payables on Operations</t>
    </r>
  </si>
  <si>
    <t>BAŞAK GROUPAMA</t>
  </si>
  <si>
    <t>ERGOİSVİÇRE</t>
  </si>
  <si>
    <t>HDI</t>
  </si>
  <si>
    <t>BAŞAK GROUPAMA EMEKLİLİK</t>
  </si>
  <si>
    <t>ERGOİSVİÇRE HAYAT</t>
  </si>
  <si>
    <t>GARANTİ
H/E</t>
  </si>
  <si>
    <t>RECEIVABLES FROM OPERATIONS*</t>
  </si>
  <si>
    <r>
      <t>*Cari Varlıklar, Sigortacılık Faaliyetlerinden Alacaklar</t>
    </r>
    <r>
      <rPr>
        <i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 xml:space="preserve">-Current Assets, Receivables from Operations </t>
    </r>
  </si>
  <si>
    <r>
      <t>Teknik Denge</t>
    </r>
    <r>
      <rPr>
        <sz val="9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>Technical Balance</t>
    </r>
  </si>
  <si>
    <r>
      <t xml:space="preserve">Gider Toplamı </t>
    </r>
    <r>
      <rPr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Total Outgoing</t>
    </r>
  </si>
  <si>
    <r>
      <t>B- Teknik Giderler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Techn.Outgoing</t>
    </r>
  </si>
  <si>
    <r>
      <t xml:space="preserve">Gelir Toplamı </t>
    </r>
    <r>
      <rPr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Total Income</t>
    </r>
  </si>
  <si>
    <r>
      <t xml:space="preserve">II- Teknik Olmayan Bölüm </t>
    </r>
    <r>
      <rPr>
        <b/>
        <i/>
        <sz val="9"/>
        <rFont val="Times New Roman"/>
        <family val="1"/>
        <charset val="162"/>
      </rPr>
      <t>- Non Technical Account</t>
    </r>
  </si>
  <si>
    <r>
      <t>C.Hayat Dışı Teknik Denge</t>
    </r>
    <r>
      <rPr>
        <b/>
        <sz val="9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 xml:space="preserve">- Non Life Balance on The Technical Account </t>
    </r>
  </si>
  <si>
    <t>FİBA SİGORTA A.Ş.</t>
  </si>
  <si>
    <t>PRİM ÜRETİMİNDE BULUNMAYAN  ve YENİ KURULAN ŞİRKETLERİN BİLANÇOLARI</t>
  </si>
  <si>
    <t>BALANCE SHEET of the NON ACTIVE and NEW FOUNDATION INSURANCE COMPANIES</t>
  </si>
  <si>
    <t>PRİM ÜRETİMİNDE BULUNMAYAN  ve YENİ KURULAN ŞİRKETLERİN GELİR TABLOLARI</t>
  </si>
  <si>
    <t>PROFIT and LOSS ACCOUNT of the NON ACTIVE and NEW FOUNDATION INSURANCE COMPANIES</t>
  </si>
  <si>
    <t>0212 3632500</t>
  </si>
  <si>
    <t>0212 2994859</t>
  </si>
  <si>
    <t>www.raysigorta.com.tr</t>
  </si>
  <si>
    <t>RUMELİ SİGORTA A.Ş.</t>
  </si>
  <si>
    <t>0 212 275 00 92</t>
  </si>
  <si>
    <t>0 212 275 31 11</t>
  </si>
  <si>
    <t>TEB SİGORTA A.Ş</t>
  </si>
  <si>
    <t xml:space="preserve">  TPL for Professionals</t>
  </si>
  <si>
    <t xml:space="preserve"> -Mot.Kara Taşıt.Araç. Kasko</t>
  </si>
  <si>
    <r>
      <t xml:space="preserve">3- DiğerTeknik Gelirler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Income</t>
    </r>
  </si>
  <si>
    <r>
      <t xml:space="preserve">    1.1.a- Yazılan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Written Premiums</t>
    </r>
  </si>
  <si>
    <r>
      <t xml:space="preserve">Kesintiler - </t>
    </r>
    <r>
      <rPr>
        <i/>
        <sz val="9"/>
        <rFont val="Times New Roman"/>
        <family val="1"/>
        <charset val="162"/>
      </rPr>
      <t>Costs</t>
    </r>
  </si>
  <si>
    <r>
      <t xml:space="preserve"> Giriş Aidatı - </t>
    </r>
    <r>
      <rPr>
        <i/>
        <sz val="9"/>
        <rFont val="Times New Roman"/>
        <family val="1"/>
        <charset val="162"/>
      </rPr>
      <t xml:space="preserve">Contribution Charge </t>
    </r>
  </si>
  <si>
    <r>
      <t xml:space="preserve"> Çıkış Aidatı - </t>
    </r>
    <r>
      <rPr>
        <i/>
        <sz val="9"/>
        <rFont val="Times New Roman"/>
        <family val="1"/>
        <charset val="162"/>
      </rPr>
      <t>Leaving Charge</t>
    </r>
  </si>
  <si>
    <r>
      <t xml:space="preserve"> Fon İşletim Gideri - </t>
    </r>
    <r>
      <rPr>
        <i/>
        <sz val="9"/>
        <rFont val="Times New Roman"/>
        <family val="1"/>
        <charset val="162"/>
      </rPr>
      <t>Investment Cost</t>
    </r>
  </si>
  <si>
    <r>
      <t xml:space="preserve"> Ferdi Yönetim Gideri - </t>
    </r>
    <r>
      <rPr>
        <i/>
        <sz val="9"/>
        <rFont val="Times New Roman"/>
        <family val="1"/>
        <charset val="162"/>
      </rPr>
      <t>Administrative Cost (Individual)</t>
    </r>
  </si>
  <si>
    <r>
      <t xml:space="preserve">Ters
Repo                       
</t>
    </r>
    <r>
      <rPr>
        <i/>
        <sz val="9"/>
        <rFont val="Times New Roman"/>
        <family val="1"/>
        <charset val="162"/>
      </rPr>
      <t>Reverse
Repo</t>
    </r>
  </si>
  <si>
    <r>
      <t xml:space="preserve">  </t>
    </r>
    <r>
      <rPr>
        <b/>
        <sz val="10"/>
        <rFont val="Times New Roman"/>
        <family val="1"/>
        <charset val="162"/>
      </rPr>
      <t xml:space="preserve"> 4- Demirbaş ve Tesisatlar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Fixtures and Furniture</t>
    </r>
  </si>
  <si>
    <r>
      <t xml:space="preserve">   </t>
    </r>
    <r>
      <rPr>
        <b/>
        <sz val="10"/>
        <rFont val="Times New Roman"/>
        <family val="1"/>
        <charset val="162"/>
      </rPr>
      <t>5- Motorlu Taşıtlar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Motor Vehicles</t>
    </r>
  </si>
  <si>
    <r>
      <t xml:space="preserve">  </t>
    </r>
    <r>
      <rPr>
        <b/>
        <sz val="10"/>
        <rFont val="Times New Roman"/>
        <family val="1"/>
        <charset val="162"/>
      </rPr>
      <t xml:space="preserve"> 6- Diğer Maddi Varlıklar (ÖMB Dahil)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Other Fixed Ass.(Inc.Leasehold Improvements)</t>
    </r>
  </si>
  <si>
    <r>
      <t xml:space="preserve">Yüksek
 Lisans         
</t>
    </r>
    <r>
      <rPr>
        <i/>
        <sz val="9"/>
        <rFont val="Times New Roman"/>
        <family val="1"/>
        <charset val="162"/>
      </rPr>
      <t>Higher 
Education</t>
    </r>
  </si>
  <si>
    <r>
      <t xml:space="preserve">Yüksek
Lisans         
</t>
    </r>
    <r>
      <rPr>
        <i/>
        <sz val="9"/>
        <rFont val="Times New Roman"/>
        <family val="1"/>
        <charset val="162"/>
      </rPr>
      <t>Higher Education</t>
    </r>
  </si>
  <si>
    <r>
      <t xml:space="preserve">Yüksek
Lisans         
</t>
    </r>
    <r>
      <rPr>
        <i/>
        <sz val="9"/>
        <rFont val="Times New Roman"/>
        <family val="1"/>
        <charset val="162"/>
      </rPr>
      <t>Higher 
Education</t>
    </r>
  </si>
  <si>
    <r>
      <t xml:space="preserve">Sig.Sayısı ve Teminatlar 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 No of Policyholder and Cover</t>
    </r>
  </si>
  <si>
    <t>USD Endeksli</t>
  </si>
  <si>
    <t>EURO Endeksli</t>
  </si>
  <si>
    <r>
      <t xml:space="preserve">Brüt Gelir
</t>
    </r>
    <r>
      <rPr>
        <i/>
        <sz val="9"/>
        <rFont val="Times New Roman"/>
        <family val="1"/>
        <charset val="162"/>
      </rPr>
      <t>Gross
Income</t>
    </r>
  </si>
  <si>
    <r>
      <t xml:space="preserve">Elde Edilen
Gelirin
Sigortalıya
Yansıma
Oranı (%)
</t>
    </r>
    <r>
      <rPr>
        <i/>
        <sz val="9"/>
        <rFont val="Times New Roman"/>
        <family val="1"/>
        <charset val="162"/>
      </rPr>
      <t>Rate of Yield 
Allocate to
Insured (%)</t>
    </r>
  </si>
  <si>
    <t>YTL</t>
  </si>
  <si>
    <t>USD</t>
  </si>
  <si>
    <t>EURO</t>
  </si>
  <si>
    <t>SFR</t>
  </si>
  <si>
    <t>RFDEM</t>
  </si>
  <si>
    <t>RFTRL</t>
  </si>
  <si>
    <t>Fon İşletim
Gideri
Yıllık (%)</t>
  </si>
  <si>
    <r>
      <t xml:space="preserve">    1.2.a- Ayr.Kazanılmamış Prim Karş.(-)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 TheUnearned Premiums-Gross Amount</t>
    </r>
  </si>
  <si>
    <r>
      <t xml:space="preserve">    1.2.b- Ayr.KazanılmamışPrimKarş.Reas.P.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Prov.forTheUnearned Premiums- Reins.Share</t>
    </r>
  </si>
  <si>
    <r>
      <t xml:space="preserve">   1.3-Devam Eden Riskler Karş.Değişim (+/-)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Prov. For The Unexpired Risks</t>
    </r>
  </si>
  <si>
    <r>
      <t>A- Hayat Dışı Teknik Gelir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Income for Non -Life Business</t>
    </r>
  </si>
  <si>
    <r>
      <t xml:space="preserve">    1.2.b- Ayr.Mual.Hasar Karş.Reas.P.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 Outst.Claims-Reinsurers' Share</t>
    </r>
  </si>
  <si>
    <r>
      <t xml:space="preserve">Cari Olmayan Varlıklar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Non Current Assets</t>
    </r>
  </si>
  <si>
    <r>
      <t xml:space="preserve">Kısa Vadeli Yükümlülükler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Current Liabilities</t>
    </r>
  </si>
  <si>
    <r>
      <t xml:space="preserve">Uzun Vadeli Yükümlülükler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Long Term Liabilities</t>
    </r>
  </si>
  <si>
    <r>
      <t>Özsermaye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Shareholders' Equity</t>
    </r>
  </si>
  <si>
    <r>
      <t xml:space="preserve">Kar*
</t>
    </r>
    <r>
      <rPr>
        <i/>
        <sz val="9"/>
        <rFont val="Times New Roman"/>
        <family val="1"/>
        <charset val="162"/>
      </rPr>
      <t>Profit</t>
    </r>
  </si>
  <si>
    <r>
      <t xml:space="preserve">Yedek Akçe Olarak Ayrılan
</t>
    </r>
    <r>
      <rPr>
        <i/>
        <sz val="9"/>
        <rFont val="Times New Roman"/>
        <family val="1"/>
        <charset val="162"/>
      </rPr>
      <t>Reserve Funds</t>
    </r>
  </si>
  <si>
    <r>
      <t xml:space="preserve">Dağıtılan Temettüler
</t>
    </r>
    <r>
      <rPr>
        <i/>
        <sz val="8"/>
        <rFont val="Times New Roman"/>
        <family val="1"/>
        <charset val="162"/>
      </rPr>
      <t>Dividends Distributed</t>
    </r>
  </si>
  <si>
    <r>
      <t xml:space="preserve">Yangın
</t>
    </r>
    <r>
      <rPr>
        <i/>
        <sz val="9"/>
        <rFont val="Times New Roman"/>
        <family val="1"/>
        <charset val="162"/>
      </rPr>
      <t>Fire</t>
    </r>
  </si>
  <si>
    <r>
      <t xml:space="preserve">Nakliyat
</t>
    </r>
    <r>
      <rPr>
        <i/>
        <sz val="9"/>
        <rFont val="Times New Roman"/>
        <family val="1"/>
        <charset val="162"/>
      </rPr>
      <t>Transport</t>
    </r>
  </si>
  <si>
    <r>
      <t xml:space="preserve">Trafik
</t>
    </r>
    <r>
      <rPr>
        <i/>
        <sz val="9"/>
        <rFont val="Times New Roman"/>
        <family val="1"/>
        <charset val="162"/>
      </rPr>
      <t>TPL*</t>
    </r>
  </si>
  <si>
    <r>
      <t xml:space="preserve">Kaza
</t>
    </r>
    <r>
      <rPr>
        <i/>
        <sz val="9"/>
        <rFont val="Times New Roman"/>
        <family val="1"/>
        <charset val="162"/>
      </rPr>
      <t>Casualty</t>
    </r>
  </si>
  <si>
    <t>BREAKDOWN of PREMIUM and LOSS PAYMENTS of The MOTOR OWN DAMAGE BRANCH to The TYPE of VEHICLES</t>
  </si>
  <si>
    <t>TABLO: 29</t>
  </si>
  <si>
    <t>TABLE: 29</t>
  </si>
  <si>
    <r>
      <t>Yangın</t>
    </r>
    <r>
      <rPr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Fire</t>
    </r>
  </si>
  <si>
    <r>
      <t>Prim -</t>
    </r>
    <r>
      <rPr>
        <i/>
        <sz val="9"/>
        <rFont val="Times New Roman"/>
        <family val="1"/>
        <charset val="162"/>
      </rPr>
      <t xml:space="preserve">Premium </t>
    </r>
  </si>
  <si>
    <r>
      <t xml:space="preserve">Verilen Teminat </t>
    </r>
    <r>
      <rPr>
        <i/>
        <sz val="9"/>
        <rFont val="Times New Roman"/>
        <family val="1"/>
        <charset val="162"/>
      </rPr>
      <t>-Insurance Covers</t>
    </r>
  </si>
  <si>
    <r>
      <t>Trafik</t>
    </r>
    <r>
      <rPr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TPL*</t>
    </r>
  </si>
  <si>
    <r>
      <t>Kaza (Kasko) -</t>
    </r>
    <r>
      <rPr>
        <b/>
        <i/>
        <sz val="9"/>
        <rFont val="Times New Roman"/>
        <family val="1"/>
        <charset val="162"/>
      </rPr>
      <t xml:space="preserve"> Accident (MOD)</t>
    </r>
  </si>
  <si>
    <r>
      <t>Kaza (Diğer) -</t>
    </r>
    <r>
      <rPr>
        <b/>
        <i/>
        <sz val="9"/>
        <rFont val="Times New Roman"/>
        <family val="1"/>
        <charset val="162"/>
      </rPr>
      <t xml:space="preserve"> Accident (Others)</t>
    </r>
  </si>
  <si>
    <r>
      <t xml:space="preserve">Ferdi Kaza - </t>
    </r>
    <r>
      <rPr>
        <i/>
        <sz val="9"/>
        <rFont val="Times New Roman"/>
        <family val="1"/>
        <charset val="162"/>
      </rPr>
      <t>Personel Accident</t>
    </r>
  </si>
  <si>
    <r>
      <t>Kredi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Credit</t>
    </r>
  </si>
  <si>
    <r>
      <t>Hukuksal Koruma-</t>
    </r>
    <r>
      <rPr>
        <i/>
        <sz val="9"/>
        <rFont val="Times New Roman"/>
        <family val="1"/>
        <charset val="162"/>
      </rPr>
      <t>Legal Protection</t>
    </r>
  </si>
  <si>
    <r>
      <t xml:space="preserve">Genel Toplam - </t>
    </r>
    <r>
      <rPr>
        <b/>
        <i/>
        <sz val="9"/>
        <rFont val="Times New Roman"/>
        <family val="1"/>
        <charset val="162"/>
      </rPr>
      <t>Total</t>
    </r>
  </si>
  <si>
    <t>TABLO: 30</t>
  </si>
  <si>
    <t>TABLE: 30</t>
  </si>
  <si>
    <r>
      <t>Merkez -</t>
    </r>
    <r>
      <rPr>
        <i/>
        <sz val="9"/>
        <rFont val="Times New Roman"/>
        <family val="1"/>
        <charset val="162"/>
      </rPr>
      <t>Direct</t>
    </r>
  </si>
  <si>
    <r>
      <t>Acente</t>
    </r>
    <r>
      <rPr>
        <i/>
        <sz val="9"/>
        <rFont val="Times New Roman"/>
        <family val="1"/>
        <charset val="162"/>
      </rPr>
      <t xml:space="preserve"> -Agencies</t>
    </r>
  </si>
  <si>
    <r>
      <t>Banka</t>
    </r>
    <r>
      <rPr>
        <i/>
        <sz val="9"/>
        <rFont val="Times New Roman"/>
        <family val="1"/>
        <charset val="162"/>
      </rPr>
      <t xml:space="preserve"> -Banks</t>
    </r>
  </si>
  <si>
    <t>(212) 317 70 70</t>
  </si>
  <si>
    <t>(212) 317 70 77</t>
  </si>
  <si>
    <t>www.anadoluhayat.com.tr</t>
  </si>
  <si>
    <t>ACIBADEM SAĞLIK VE HAYAT SİGORTA A.Ş.</t>
  </si>
  <si>
    <t>Ahmet Sedat Artukoğlu</t>
  </si>
  <si>
    <t>Ömer Gürhan Karahan</t>
  </si>
  <si>
    <t>Aydınevler Mah. Efendioğlu Sok No:7</t>
  </si>
  <si>
    <t>İlker Çalık</t>
  </si>
  <si>
    <t>Küçükyalı/İSTANBUL</t>
  </si>
  <si>
    <t>0216 571 55 55</t>
  </si>
  <si>
    <t>0216 571 55 56</t>
  </si>
  <si>
    <t>info@acibademsigorta.com.tr</t>
  </si>
  <si>
    <t>FADİ NADER</t>
  </si>
  <si>
    <t>0212 345 02 20    -0212 335 81 00</t>
  </si>
  <si>
    <t>0212 345 02 12 -   0212 345 02 32</t>
  </si>
  <si>
    <t>www.americanlife.com.tr</t>
  </si>
  <si>
    <t>İş Kuleleri Kule 2 Kat:16-18-19-20 34330 Levent/İSTANBUL</t>
  </si>
  <si>
    <t>ANKARA EMEKLİLİK A.Ş.</t>
  </si>
  <si>
    <r>
      <t xml:space="preserve">Devlet Dest.Tarım </t>
    </r>
    <r>
      <rPr>
        <i/>
        <sz val="10"/>
        <rFont val="Times New Roman"/>
        <family val="1"/>
        <charset val="162"/>
      </rPr>
      <t>-Subsidized Agr.</t>
    </r>
  </si>
  <si>
    <r>
      <t xml:space="preserve">Dolu Sera </t>
    </r>
    <r>
      <rPr>
        <i/>
        <sz val="9"/>
        <rFont val="Times New Roman"/>
        <family val="1"/>
        <charset val="162"/>
      </rPr>
      <t>-Hail&amp;Green House</t>
    </r>
  </si>
  <si>
    <r>
      <t xml:space="preserve">Hayvan Hayat </t>
    </r>
    <r>
      <rPr>
        <i/>
        <sz val="9"/>
        <rFont val="Times New Roman"/>
        <family val="1"/>
        <charset val="162"/>
      </rPr>
      <t>-Animal Life</t>
    </r>
  </si>
  <si>
    <r>
      <t xml:space="preserve">Kümes Hayvanları </t>
    </r>
    <r>
      <rPr>
        <i/>
        <sz val="9"/>
        <rFont val="Times New Roman"/>
        <family val="1"/>
        <charset val="162"/>
      </rPr>
      <t xml:space="preserve">- Poultry </t>
    </r>
  </si>
  <si>
    <r>
      <t xml:space="preserve">Seyahat Sağlık </t>
    </r>
    <r>
      <rPr>
        <i/>
        <sz val="9"/>
        <rFont val="Times New Roman"/>
        <family val="1"/>
        <charset val="162"/>
      </rPr>
      <t xml:space="preserve">-Travel Health </t>
    </r>
  </si>
  <si>
    <r>
      <t>Kredi Kartı</t>
    </r>
    <r>
      <rPr>
        <i/>
        <sz val="9"/>
        <rFont val="Times New Roman"/>
        <family val="1"/>
        <charset val="162"/>
      </rPr>
      <t xml:space="preserve"> - Credit Card</t>
    </r>
  </si>
  <si>
    <r>
      <t>Otomatik Ödeme</t>
    </r>
    <r>
      <rPr>
        <i/>
        <sz val="9"/>
        <rFont val="Times New Roman"/>
        <family val="1"/>
        <charset val="162"/>
      </rPr>
      <t xml:space="preserve"> - Automatic Payment</t>
    </r>
  </si>
  <si>
    <r>
      <t>Havale</t>
    </r>
    <r>
      <rPr>
        <i/>
        <sz val="9"/>
        <rFont val="Times New Roman"/>
        <family val="1"/>
        <charset val="162"/>
      </rPr>
      <t xml:space="preserve"> - Money Order</t>
    </r>
  </si>
  <si>
    <r>
      <t>Nakit</t>
    </r>
    <r>
      <rPr>
        <i/>
        <sz val="9"/>
        <rFont val="Times New Roman"/>
        <family val="1"/>
        <charset val="162"/>
      </rPr>
      <t xml:space="preserve"> - Cash</t>
    </r>
  </si>
  <si>
    <r>
      <t>Çek</t>
    </r>
    <r>
      <rPr>
        <i/>
        <sz val="9"/>
        <rFont val="Times New Roman"/>
        <family val="1"/>
        <charset val="162"/>
      </rPr>
      <t xml:space="preserve"> - Check</t>
    </r>
  </si>
  <si>
    <r>
      <t>Posta Çeki</t>
    </r>
    <r>
      <rPr>
        <i/>
        <sz val="9"/>
        <rFont val="Times New Roman"/>
        <family val="1"/>
        <charset val="162"/>
      </rPr>
      <t xml:space="preserve"> - Postal Check</t>
    </r>
  </si>
  <si>
    <t xml:space="preserve">Marmara </t>
  </si>
  <si>
    <t>Coğrafi Bölgeye Göre - According to Location</t>
  </si>
  <si>
    <t>İç Anadolu</t>
  </si>
  <si>
    <t>Ege</t>
  </si>
  <si>
    <t>Akdeniz</t>
  </si>
  <si>
    <t>Karadeniz</t>
  </si>
  <si>
    <t>Güneydoğu Anadolu</t>
  </si>
  <si>
    <t>Doğu Anadolu</t>
  </si>
  <si>
    <t>AVİVASA
H/E</t>
  </si>
  <si>
    <t>AVIVASA EMEKLİLİK</t>
  </si>
  <si>
    <r>
      <t xml:space="preserve">A- Teknik Gelirler </t>
    </r>
    <r>
      <rPr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Techn.Income</t>
    </r>
  </si>
  <si>
    <r>
      <t>B- Teknik Giderler</t>
    </r>
    <r>
      <rPr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Techn.Outgoing</t>
    </r>
  </si>
  <si>
    <r>
      <t>Teknik Denge-</t>
    </r>
    <r>
      <rPr>
        <i/>
        <sz val="8"/>
        <rFont val="Times New Roman"/>
        <family val="1"/>
        <charset val="162"/>
      </rPr>
      <t>Technical Balance</t>
    </r>
  </si>
  <si>
    <r>
      <t>B- Teknik Giderler-</t>
    </r>
    <r>
      <rPr>
        <i/>
        <sz val="9"/>
        <rFont val="Times New Roman"/>
        <family val="1"/>
        <charset val="162"/>
      </rPr>
      <t>Techn.Outgoing</t>
    </r>
  </si>
  <si>
    <r>
      <t>Gelir Toplamı -</t>
    </r>
    <r>
      <rPr>
        <i/>
        <sz val="9"/>
        <rFont val="Times New Roman"/>
        <family val="1"/>
        <charset val="162"/>
      </rPr>
      <t>Total Income</t>
    </r>
  </si>
  <si>
    <r>
      <t xml:space="preserve">6- Kambiyo Zararları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Foreign Exchange Losses</t>
    </r>
  </si>
  <si>
    <t>Yapı Kredi Plaza B-Blok Kat:6</t>
  </si>
  <si>
    <t>DANİEL AİME MARCEL FRANCIS MORIN</t>
  </si>
  <si>
    <t>Levent 34330</t>
  </si>
  <si>
    <t>LAURENE CHRİSTİNE PİERETTE LOTTMAN</t>
  </si>
  <si>
    <t>İstanbul</t>
  </si>
  <si>
    <t>(212) 385 99 00</t>
  </si>
  <si>
    <t>(212) 269 33 95</t>
  </si>
  <si>
    <t>www.coface.com</t>
  </si>
  <si>
    <r>
      <t xml:space="preserve">İşt.,BO ve MYTO Elde Edilen Gelirler
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Subsidiaries and Ass.</t>
    </r>
  </si>
  <si>
    <r>
      <t xml:space="preserve">Diğer Yatırım Gelirler
</t>
    </r>
    <r>
      <rPr>
        <i/>
        <sz val="9"/>
        <rFont val="Times New Roman"/>
        <family val="1"/>
        <charset val="162"/>
      </rPr>
      <t>Income from Other Investments</t>
    </r>
  </si>
  <si>
    <r>
      <t xml:space="preserve">Fin.Yatırım Gelir/Karlar
</t>
    </r>
    <r>
      <rPr>
        <i/>
        <sz val="9"/>
        <rFont val="Times New Roman"/>
        <family val="1"/>
        <charset val="162"/>
      </rPr>
      <t>Income and Profit from Financial Inv.</t>
    </r>
  </si>
  <si>
    <r>
      <t xml:space="preserve">Finansal Yat.Değ.
</t>
    </r>
    <r>
      <rPr>
        <i/>
        <sz val="9"/>
        <rFont val="Times New Roman"/>
        <family val="1"/>
        <charset val="162"/>
      </rPr>
      <t>Value Readjustments on Inv.</t>
    </r>
  </si>
  <si>
    <r>
      <t xml:space="preserve">Hayat Teknik Böl.Akt.Yat.Gelirleri
</t>
    </r>
    <r>
      <rPr>
        <i/>
        <sz val="9"/>
        <rFont val="Times New Roman"/>
        <family val="1"/>
        <charset val="162"/>
      </rPr>
      <t>Allocated Inv.Return Transf.from The Life Tech. Account</t>
    </r>
  </si>
  <si>
    <r>
      <t xml:space="preserve">Kambiyo Karları
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Foreign Exchange Gains</t>
    </r>
  </si>
  <si>
    <r>
      <t xml:space="preserve">İşt.,BO ve MYTO Gelirler
</t>
    </r>
    <r>
      <rPr>
        <i/>
        <sz val="9"/>
        <rFont val="Times New Roman"/>
        <family val="1"/>
        <charset val="162"/>
      </rPr>
      <t>Income from Subs.and Ass.</t>
    </r>
  </si>
  <si>
    <r>
      <t xml:space="preserve">Yatırım Gelirleri Toplamı
</t>
    </r>
    <r>
      <rPr>
        <i/>
        <sz val="9"/>
        <rFont val="Times New Roman"/>
        <family val="1"/>
        <charset val="162"/>
      </rPr>
      <t>Investment Income Total</t>
    </r>
  </si>
  <si>
    <r>
      <t xml:space="preserve">Yatırım Gelirleri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Income</t>
    </r>
  </si>
  <si>
    <r>
      <t xml:space="preserve">Yat.Yön.Gid.veNakde Çevrim Zararları
</t>
    </r>
    <r>
      <rPr>
        <i/>
        <sz val="9"/>
        <rFont val="Times New Roman"/>
        <family val="1"/>
        <charset val="162"/>
      </rPr>
      <t xml:space="preserve">Inv.Management Charges and Losses on The Realisation of Inv. </t>
    </r>
  </si>
  <si>
    <r>
      <t xml:space="preserve">Yatırımlardaki Değer Azalışları
</t>
    </r>
    <r>
      <rPr>
        <i/>
        <sz val="9"/>
        <rFont val="Times New Roman"/>
        <family val="1"/>
        <charset val="162"/>
      </rPr>
      <t>Value Adjustments on Investments</t>
    </r>
  </si>
  <si>
    <r>
      <t xml:space="preserve">HD Teknik Blme Akt. Yat.Gelirleri
</t>
    </r>
    <r>
      <rPr>
        <i/>
        <sz val="9"/>
        <rFont val="Times New Roman"/>
        <family val="1"/>
        <charset val="162"/>
      </rPr>
      <t>Allocated Inv. Return Transf. To The Non Life Tech. Account</t>
    </r>
  </si>
  <si>
    <r>
      <t xml:space="preserve">Kambiyo Zararları
</t>
    </r>
    <r>
      <rPr>
        <i/>
        <sz val="9"/>
        <rFont val="Times New Roman"/>
        <family val="1"/>
        <charset val="162"/>
      </rPr>
      <t xml:space="preserve">Foreign Exchange Losses </t>
    </r>
  </si>
  <si>
    <r>
      <t xml:space="preserve">Yatırım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Investment Charges</t>
    </r>
  </si>
  <si>
    <r>
      <t xml:space="preserve">Amortisman Giderleri
</t>
    </r>
    <r>
      <rPr>
        <i/>
        <sz val="9"/>
        <rFont val="Times New Roman"/>
        <family val="1"/>
        <charset val="162"/>
      </rPr>
      <t>Depriciation Expense</t>
    </r>
  </si>
  <si>
    <r>
      <t xml:space="preserve">Diğer Yatırım Giderleri
</t>
    </r>
    <r>
      <rPr>
        <i/>
        <sz val="9"/>
        <rFont val="Times New Roman"/>
        <family val="1"/>
        <charset val="162"/>
      </rPr>
      <t>Other Investment Charges</t>
    </r>
  </si>
  <si>
    <r>
      <t xml:space="preserve">Hazine Bonosu
ve Devlet Tahvili
</t>
    </r>
    <r>
      <rPr>
        <i/>
        <sz val="9"/>
        <rFont val="Times New Roman"/>
        <family val="1"/>
        <charset val="162"/>
      </rPr>
      <t>Treasury Bills and
Government Bonds</t>
    </r>
  </si>
  <si>
    <r>
      <t xml:space="preserve">Yatırım Fonu
Katılma Belgeleri
</t>
    </r>
    <r>
      <rPr>
        <i/>
        <sz val="9"/>
        <rFont val="Times New Roman"/>
        <family val="1"/>
        <charset val="162"/>
      </rPr>
      <t>Mutual Funds</t>
    </r>
  </si>
  <si>
    <r>
      <t xml:space="preserve">Diğer Alım Satım
Amaçlı FV
</t>
    </r>
    <r>
      <rPr>
        <i/>
        <sz val="9"/>
        <rFont val="Times New Roman"/>
        <family val="1"/>
        <charset val="162"/>
      </rPr>
      <t>Other Fin. Ass.
Held for Trading</t>
    </r>
  </si>
  <si>
    <r>
      <t xml:space="preserve">4- HD Tek.Böl.Akt.Yat.Gelirleri (-) </t>
    </r>
    <r>
      <rPr>
        <b/>
        <i/>
        <sz val="10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>All.Inv.Return Transf.To The Non Life Ins.Tech.Acc.</t>
    </r>
  </si>
  <si>
    <r>
      <t xml:space="preserve">5- Türev Ürünler Sonucu Oluşan Zararlar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Losses on Derivatives</t>
    </r>
  </si>
  <si>
    <r>
      <t xml:space="preserve"> İl - </t>
    </r>
    <r>
      <rPr>
        <i/>
        <sz val="9"/>
        <rFont val="Times New Roman"/>
        <family val="1"/>
        <charset val="162"/>
      </rPr>
      <t>Province</t>
    </r>
  </si>
  <si>
    <r>
      <t xml:space="preserve">Sig.Konut Sayısı
</t>
    </r>
    <r>
      <rPr>
        <i/>
        <sz val="9"/>
        <rFont val="Times New Roman"/>
        <family val="1"/>
        <charset val="162"/>
      </rPr>
      <t>No.of Ins.Dwellings
(2006)</t>
    </r>
  </si>
  <si>
    <r>
      <t xml:space="preserve">(Adet - </t>
    </r>
    <r>
      <rPr>
        <b/>
        <i/>
        <sz val="9"/>
        <rFont val="Times New Roman"/>
        <family val="1"/>
        <charset val="162"/>
      </rPr>
      <t>Number</t>
    </r>
    <r>
      <rPr>
        <b/>
        <sz val="9"/>
        <rFont val="Times New Roman"/>
        <family val="1"/>
        <charset val="162"/>
      </rPr>
      <t xml:space="preserve"> / YTL)</t>
    </r>
  </si>
  <si>
    <r>
      <t>Dağıtım Kanalına Göre -</t>
    </r>
    <r>
      <rPr>
        <i/>
        <sz val="9"/>
        <rFont val="Times New Roman"/>
        <family val="1"/>
        <charset val="162"/>
      </rPr>
      <t xml:space="preserve"> According to Distribution Channels</t>
    </r>
  </si>
  <si>
    <r>
      <t xml:space="preserve">İl - </t>
    </r>
    <r>
      <rPr>
        <i/>
        <sz val="9"/>
        <rFont val="Times New Roman"/>
        <family val="1"/>
        <charset val="162"/>
      </rPr>
      <t>Province</t>
    </r>
  </si>
  <si>
    <r>
      <t xml:space="preserve">Sigortalılık Oranı
</t>
    </r>
    <r>
      <rPr>
        <i/>
        <sz val="9"/>
        <rFont val="Times New Roman"/>
        <family val="1"/>
        <charset val="162"/>
      </rPr>
      <t>Insured Ratio
(%)</t>
    </r>
  </si>
  <si>
    <t>55</t>
  </si>
  <si>
    <t>54</t>
  </si>
  <si>
    <t>49</t>
  </si>
  <si>
    <t>50</t>
  </si>
  <si>
    <t>51</t>
  </si>
  <si>
    <t>53</t>
  </si>
  <si>
    <r>
      <t xml:space="preserve"> -Traktörler </t>
    </r>
    <r>
      <rPr>
        <i/>
        <sz val="9"/>
        <rFont val="Times New Roman"/>
        <family val="1"/>
        <charset val="162"/>
      </rPr>
      <t>-Agricultural Tractors</t>
    </r>
  </si>
  <si>
    <r>
      <t xml:space="preserve"> -Otobüs </t>
    </r>
    <r>
      <rPr>
        <i/>
        <sz val="10"/>
        <rFont val="Times New Roman"/>
        <family val="1"/>
        <charset val="162"/>
      </rPr>
      <t>-Buses</t>
    </r>
  </si>
  <si>
    <r>
      <t xml:space="preserve">   10 Oturaklı </t>
    </r>
    <r>
      <rPr>
        <i/>
        <sz val="9"/>
        <rFont val="Times New Roman"/>
        <family val="1"/>
        <charset val="162"/>
      </rPr>
      <t>-Seats for 10</t>
    </r>
  </si>
  <si>
    <r>
      <t xml:space="preserve">   25 Oturaklı </t>
    </r>
    <r>
      <rPr>
        <i/>
        <sz val="9"/>
        <rFont val="Times New Roman"/>
        <family val="1"/>
        <charset val="162"/>
      </rPr>
      <t>-Seats for 25</t>
    </r>
  </si>
  <si>
    <r>
      <t xml:space="preserve">   25' den Fazla Oturaklı </t>
    </r>
    <r>
      <rPr>
        <i/>
        <sz val="9"/>
        <rFont val="Times New Roman"/>
        <family val="1"/>
        <charset val="162"/>
      </rPr>
      <t>-Seats &gt; 25</t>
    </r>
  </si>
  <si>
    <r>
      <t xml:space="preserve"> -Muhtelif </t>
    </r>
    <r>
      <rPr>
        <sz val="9"/>
        <rFont val="Times New Roman"/>
        <family val="1"/>
        <charset val="162"/>
      </rPr>
      <t>-Others</t>
    </r>
  </si>
  <si>
    <r>
      <t xml:space="preserve"> -Toplam </t>
    </r>
    <r>
      <rPr>
        <i/>
        <sz val="9"/>
        <rFont val="Times New Roman"/>
        <family val="1"/>
        <charset val="162"/>
      </rPr>
      <t>-Total</t>
    </r>
  </si>
  <si>
    <r>
      <t>Direkt İşler Tazminatı</t>
    </r>
    <r>
      <rPr>
        <b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-Direct Paid Losses</t>
    </r>
  </si>
  <si>
    <t>TABLO: 28</t>
  </si>
  <si>
    <t>TABLE: 28</t>
  </si>
  <si>
    <t>BREAKDOWN of PREMIUM and LOSS PAYMENTS of The TPL BRANCH to THE TYPE of VEHICLES (Green Card Excluded)</t>
  </si>
  <si>
    <t xml:space="preserve">KASKO SİGORTASI PRİMLERİNİN ve HASARLARININ VASITA TÜRLERİNE GÖRE DAĞILIMI </t>
  </si>
  <si>
    <r>
      <t xml:space="preserve">Direkt Primler </t>
    </r>
    <r>
      <rPr>
        <i/>
        <sz val="9"/>
        <rFont val="Times New Roman"/>
        <family val="1"/>
        <charset val="162"/>
      </rPr>
      <t>-Direct Premium Production</t>
    </r>
  </si>
  <si>
    <r>
      <t>Direkt İşler Tazm.</t>
    </r>
    <r>
      <rPr>
        <i/>
        <sz val="9"/>
        <rFont val="Times New Roman"/>
        <family val="1"/>
        <charset val="162"/>
      </rPr>
      <t>-Direct Loss Payments</t>
    </r>
  </si>
  <si>
    <t>0212 444 19 57</t>
  </si>
  <si>
    <t>212 355 64 64</t>
  </si>
  <si>
    <t>gunes@gunessigorta.com.tr</t>
  </si>
  <si>
    <t>GÜVEN SİGORTA T.A.Ş.</t>
  </si>
  <si>
    <t xml:space="preserve"> 212 3135555</t>
  </si>
  <si>
    <t xml:space="preserve"> 212 2567701</t>
  </si>
  <si>
    <t>info@guvensigorta.com.tr</t>
  </si>
  <si>
    <t>HDI SİGORTA A.Ş.</t>
  </si>
  <si>
    <t>Muhsin Onbaş</t>
  </si>
  <si>
    <t>Hasan Altaner</t>
  </si>
  <si>
    <r>
      <t xml:space="preserve">*Kasko Dahildir </t>
    </r>
    <r>
      <rPr>
        <i/>
        <sz val="8"/>
        <rFont val="Times New Roman"/>
        <family val="1"/>
        <charset val="162"/>
      </rPr>
      <t>- Included Motor Own Damage</t>
    </r>
  </si>
  <si>
    <t>* Batı, Cardif, Demir, İnter, Magdeburger, Merkez, Rumeli, Türk Nippon</t>
  </si>
  <si>
    <t>** Cardif Hayat, CIV Hayat, Rumeli Hayat</t>
  </si>
  <si>
    <t>***** Cardif Hayat, CIV Hayat, Rumeli Hayat</t>
  </si>
  <si>
    <t>DİĞER***</t>
  </si>
  <si>
    <t>**Batı, Cardif, Demir, İnter, Magdeburger, Merkez, Rumeli, Türk Nippon</t>
  </si>
  <si>
    <t>*** Cardif Hayat, CIV Hayat, Rumeli Hayat</t>
  </si>
  <si>
    <r>
      <t>Broker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-Brokers</t>
    </r>
  </si>
  <si>
    <r>
      <t>Kaza -</t>
    </r>
    <r>
      <rPr>
        <b/>
        <i/>
        <sz val="9"/>
        <rFont val="Times New Roman"/>
        <family val="1"/>
        <charset val="162"/>
      </rPr>
      <t xml:space="preserve"> Accident</t>
    </r>
  </si>
  <si>
    <r>
      <t xml:space="preserve">Sağlık  - </t>
    </r>
    <r>
      <rPr>
        <b/>
        <i/>
        <sz val="9"/>
        <rFont val="Times New Roman"/>
        <family val="1"/>
        <charset val="162"/>
      </rPr>
      <t>Health</t>
    </r>
  </si>
  <si>
    <t>TABLO: 31</t>
  </si>
  <si>
    <t>TABLE: 31</t>
  </si>
  <si>
    <r>
      <t xml:space="preserve">Prim - </t>
    </r>
    <r>
      <rPr>
        <i/>
        <sz val="9"/>
        <rFont val="Times New Roman"/>
        <family val="1"/>
        <charset val="162"/>
      </rPr>
      <t xml:space="preserve">Premium </t>
    </r>
  </si>
  <si>
    <r>
      <t>Prim Kons.-</t>
    </r>
    <r>
      <rPr>
        <i/>
        <sz val="9"/>
        <rFont val="Times New Roman"/>
        <family val="1"/>
        <charset val="162"/>
      </rPr>
      <t xml:space="preserve">Premium Retention </t>
    </r>
    <r>
      <rPr>
        <sz val="10"/>
        <rFont val="Times New Roman"/>
        <family val="1"/>
        <charset val="162"/>
      </rPr>
      <t>(%)</t>
    </r>
  </si>
  <si>
    <r>
      <t>Ödenen Hasar -</t>
    </r>
    <r>
      <rPr>
        <i/>
        <sz val="9"/>
        <rFont val="Times New Roman"/>
        <family val="1"/>
        <charset val="162"/>
      </rPr>
      <t>Paid Loss</t>
    </r>
  </si>
  <si>
    <r>
      <t>Reasürans Payı -</t>
    </r>
    <r>
      <rPr>
        <i/>
        <sz val="9"/>
        <rFont val="Times New Roman"/>
        <family val="1"/>
        <charset val="162"/>
      </rPr>
      <t>Reinsurance Share</t>
    </r>
  </si>
  <si>
    <r>
      <t xml:space="preserve">Hasar Kons.Or. - </t>
    </r>
    <r>
      <rPr>
        <i/>
        <sz val="9"/>
        <rFont val="Times New Roman"/>
        <family val="1"/>
        <charset val="162"/>
      </rPr>
      <t>Loss Retention</t>
    </r>
    <r>
      <rPr>
        <sz val="10"/>
        <rFont val="Times New Roman"/>
        <family val="1"/>
        <charset val="162"/>
      </rPr>
      <t>(%)</t>
    </r>
  </si>
  <si>
    <t>BRANŞLAR İTİBARİYLE POLİÇE BAŞINA ALINAN PRİM ve DOSYA BAŞINA ÖDENEN TAZMİNAT</t>
  </si>
  <si>
    <r>
      <t xml:space="preserve">Poliçe Başına Prim - </t>
    </r>
    <r>
      <rPr>
        <i/>
        <sz val="9"/>
        <rFont val="Times New Roman"/>
        <family val="1"/>
        <charset val="162"/>
      </rPr>
      <t>Prem.per Pol.</t>
    </r>
  </si>
  <si>
    <r>
      <t>Dosya Başına Tazm.-</t>
    </r>
    <r>
      <rPr>
        <i/>
        <sz val="9"/>
        <rFont val="Times New Roman"/>
        <family val="1"/>
        <charset val="162"/>
      </rPr>
      <t>Loss per Claim</t>
    </r>
  </si>
  <si>
    <t>ANADOLU 
H/E</t>
  </si>
  <si>
    <t>AVIVA
 H/E</t>
  </si>
  <si>
    <t>AXA OYAK 
HAYAT</t>
  </si>
  <si>
    <t>BİRLİK 
HAYAT</t>
  </si>
  <si>
    <t>DEMİR
HAYAT</t>
  </si>
  <si>
    <t>KOÇ ALLIANZ 
H/E</t>
  </si>
  <si>
    <t>VAKIF 
EMEK.</t>
  </si>
  <si>
    <t>YAPI KREDİ 
EMEK.</t>
  </si>
  <si>
    <r>
      <t>A- Hayat Teknik Gelir -</t>
    </r>
    <r>
      <rPr>
        <i/>
        <sz val="9"/>
        <rFont val="Times New Roman"/>
        <family val="1"/>
        <charset val="162"/>
      </rPr>
      <t>Tech.Income for The Life Business</t>
    </r>
  </si>
  <si>
    <r>
      <t xml:space="preserve"> a.Alınan Prim -</t>
    </r>
    <r>
      <rPr>
        <i/>
        <sz val="9"/>
        <rFont val="Times New Roman"/>
        <family val="1"/>
        <charset val="162"/>
      </rPr>
      <t>Gross Written Premium</t>
    </r>
  </si>
  <si>
    <t>2. Hayat Br.Yat.Geliri - Inv.Income for The Life Bus.</t>
  </si>
  <si>
    <t>3. Yat.Gerçekleşmemiş Kar -Unrealised Gains on Inv.</t>
  </si>
  <si>
    <t xml:space="preserve">4. Diğer Teknik Gelirler -Other Tech.Income </t>
  </si>
  <si>
    <r>
      <t>B- Hayat Teknik Gider -</t>
    </r>
    <r>
      <rPr>
        <i/>
        <sz val="9"/>
        <rFont val="Times New Roman"/>
        <family val="1"/>
        <charset val="162"/>
      </rPr>
      <t>Technical Outgoing for Life Business</t>
    </r>
  </si>
  <si>
    <r>
      <t>2.İkramiye/İnd.Krş.Değ.-</t>
    </r>
    <r>
      <rPr>
        <i/>
        <sz val="9"/>
        <rFont val="Times New Roman"/>
        <family val="1"/>
        <charset val="162"/>
      </rPr>
      <t>Change in Prov.Bonus/Rebates</t>
    </r>
  </si>
  <si>
    <r>
      <t>a. Ayrılan Mat.Karş.-</t>
    </r>
    <r>
      <rPr>
        <i/>
        <sz val="9"/>
        <rFont val="Times New Roman"/>
        <family val="1"/>
        <charset val="162"/>
      </rPr>
      <t>Prov.for Life Ins.-Gross Amount (-)</t>
    </r>
  </si>
  <si>
    <r>
      <t>b. Ayr.MK Reas.Payı -</t>
    </r>
    <r>
      <rPr>
        <i/>
        <sz val="9"/>
        <rFont val="Times New Roman"/>
        <family val="1"/>
        <charset val="162"/>
      </rPr>
      <t>Prov.for Life Ins.- Reins. Share</t>
    </r>
  </si>
  <si>
    <r>
      <t>c. Devr.Mat.Karş.-</t>
    </r>
    <r>
      <rPr>
        <i/>
        <sz val="9"/>
        <rFont val="Times New Roman"/>
        <family val="1"/>
        <charset val="162"/>
      </rPr>
      <t>Provi.Br.Forw. for Life Ins.-Gr.Amount</t>
    </r>
  </si>
  <si>
    <r>
      <t>d. Devr.Mat.Karş.RP-</t>
    </r>
    <r>
      <rPr>
        <i/>
        <sz val="9"/>
        <rFont val="Times New Roman"/>
        <family val="1"/>
        <charset val="162"/>
      </rPr>
      <t>Prov.Br.Forw.for Life Ins.-Reins.Sh.(-)</t>
    </r>
  </si>
  <si>
    <r>
      <t xml:space="preserve">     6- Esas Faal.Kaynaklanan Şüpheli Alac.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Doubtful Receivables from Op.</t>
    </r>
  </si>
  <si>
    <r>
      <t xml:space="preserve">Hazine Bonosu ve
Devlet Tahvili
</t>
    </r>
    <r>
      <rPr>
        <i/>
        <sz val="9"/>
        <rFont val="Times New Roman"/>
        <family val="1"/>
        <charset val="162"/>
      </rPr>
      <t>Treasury Bills and
Government Bonds</t>
    </r>
  </si>
  <si>
    <r>
      <t xml:space="preserve">H.S. Ve
Diğ.Değ.
Get.FV
</t>
    </r>
    <r>
      <rPr>
        <i/>
        <sz val="9"/>
        <rFont val="Times New Roman"/>
        <family val="1"/>
        <charset val="162"/>
      </rPr>
      <t>Shares and
Other
Equity Shares</t>
    </r>
  </si>
  <si>
    <t>TABLO:1A</t>
  </si>
  <si>
    <t>TABLE: 1A</t>
  </si>
  <si>
    <r>
      <t>Satılmaya Hazır Finansal Varlıklar (Net)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Financial Assets Available for Sale</t>
    </r>
  </si>
  <si>
    <r>
      <t>Alım Satım Amaçlı FV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Financial Ass.Held for Trading</t>
    </r>
  </si>
  <si>
    <t>Büyükdere Caddesi</t>
  </si>
  <si>
    <t>FRANÇOİS MARİE ALBERT MEUNİER</t>
  </si>
  <si>
    <r>
      <t xml:space="preserve">Giderler - </t>
    </r>
    <r>
      <rPr>
        <sz val="9"/>
        <rFont val="Times New Roman"/>
        <family val="1"/>
        <charset val="162"/>
      </rPr>
      <t>Outgoing</t>
    </r>
  </si>
  <si>
    <r>
      <t xml:space="preserve">II.Teknik Olmayan Bölüm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Non Technical Account</t>
    </r>
  </si>
  <si>
    <r>
      <t xml:space="preserve">Sig.Teknik Karş.(Net)
</t>
    </r>
    <r>
      <rPr>
        <i/>
        <sz val="9"/>
        <rFont val="Times New Roman"/>
        <family val="1"/>
        <charset val="162"/>
      </rPr>
      <t>Technical Prov.</t>
    </r>
  </si>
  <si>
    <r>
      <t xml:space="preserve">Ödenmiş Sermaye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Paid-in Capital</t>
    </r>
  </si>
  <si>
    <r>
      <t xml:space="preserve">    1.2.c- Devr.Mual.Hasar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Forw.for Outst.Claims- Gross Amount</t>
    </r>
  </si>
  <si>
    <r>
      <t xml:space="preserve">    1.2.d- Devr.Mual.Hasar Karş.R.P.(-)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Forw.for Outst.Claims-Re.Share</t>
    </r>
  </si>
  <si>
    <t>Anadolu Bankası</t>
  </si>
  <si>
    <t>Deniz Finansal Kiralama</t>
  </si>
  <si>
    <t>TGB</t>
  </si>
  <si>
    <t>TFKB</t>
  </si>
  <si>
    <t>Bank Pozitif Kredi ve Kalkınma Bankası</t>
  </si>
  <si>
    <t xml:space="preserve">Anadolubank  </t>
  </si>
  <si>
    <t>Oyakbank</t>
  </si>
  <si>
    <t>Milleniumbank</t>
  </si>
  <si>
    <r>
      <t xml:space="preserve">E- Maddi Varlıklar (Net)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Fixed Assets (Net)</t>
    </r>
  </si>
  <si>
    <r>
      <t xml:space="preserve">       </t>
    </r>
    <r>
      <rPr>
        <b/>
        <sz val="10"/>
        <rFont val="Times New Roman"/>
        <family val="1"/>
        <charset val="162"/>
      </rPr>
      <t xml:space="preserve"> Acentelerden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Receivables from Agents</t>
    </r>
  </si>
  <si>
    <r>
      <t xml:space="preserve">      Toplam Sigortalı Sayısı </t>
    </r>
    <r>
      <rPr>
        <i/>
        <sz val="8"/>
        <rFont val="Times New Roman"/>
        <family val="1"/>
        <charset val="162"/>
      </rPr>
      <t>- Total Number of Policyholders</t>
    </r>
  </si>
  <si>
    <r>
      <t xml:space="preserve">      Son 6 Ay Fesih/İptal Pol.</t>
    </r>
    <r>
      <rPr>
        <i/>
        <sz val="8"/>
        <rFont val="Times New Roman"/>
        <family val="1"/>
        <charset val="162"/>
      </rPr>
      <t>-Pol. Cancellation in last 6 months</t>
    </r>
  </si>
  <si>
    <r>
      <t xml:space="preserve">      Meri Poliçe </t>
    </r>
    <r>
      <rPr>
        <i/>
        <sz val="8"/>
        <rFont val="Times New Roman"/>
        <family val="1"/>
        <charset val="162"/>
      </rPr>
      <t>- Number of Policies in Act</t>
    </r>
  </si>
  <si>
    <r>
      <t xml:space="preserve">      Poliçe Adedi </t>
    </r>
    <r>
      <rPr>
        <i/>
        <sz val="9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>No. of Policies</t>
    </r>
  </si>
  <si>
    <r>
      <t xml:space="preserve">      Prim Üretimi</t>
    </r>
    <r>
      <rPr>
        <i/>
        <sz val="8"/>
        <rFont val="Times New Roman"/>
        <family val="1"/>
        <charset val="162"/>
      </rPr>
      <t xml:space="preserve"> - Premium Production</t>
    </r>
  </si>
  <si>
    <r>
      <t xml:space="preserve">      Matematik Karşılıklar - </t>
    </r>
    <r>
      <rPr>
        <i/>
        <sz val="8"/>
        <rFont val="Times New Roman"/>
        <family val="1"/>
        <charset val="162"/>
      </rPr>
      <t>Mathematical Provisions</t>
    </r>
  </si>
  <si>
    <r>
      <t xml:space="preserve">     Poliçe Adedi </t>
    </r>
    <r>
      <rPr>
        <i/>
        <sz val="9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>No. of Policies</t>
    </r>
  </si>
  <si>
    <r>
      <t xml:space="preserve">     Prim Üretimi</t>
    </r>
    <r>
      <rPr>
        <i/>
        <sz val="8"/>
        <rFont val="Times New Roman"/>
        <family val="1"/>
        <charset val="162"/>
      </rPr>
      <t xml:space="preserve"> - Premium Production</t>
    </r>
  </si>
  <si>
    <r>
      <t xml:space="preserve">     Matematik Karşılıklar - </t>
    </r>
    <r>
      <rPr>
        <i/>
        <sz val="8"/>
        <rFont val="Times New Roman"/>
        <family val="1"/>
        <charset val="162"/>
      </rPr>
      <t>Mathematical Provisions</t>
    </r>
  </si>
  <si>
    <t>TEB</t>
  </si>
  <si>
    <t>TİCARET</t>
  </si>
  <si>
    <t>TOPRAK</t>
  </si>
  <si>
    <t>TÜRK NİPPON</t>
  </si>
  <si>
    <t>ACIBADEM S/H</t>
  </si>
  <si>
    <t>AMERICAN LIFE</t>
  </si>
  <si>
    <t>ANADOLU H/E</t>
  </si>
  <si>
    <t>ANKARA EMEKLİLİK</t>
  </si>
  <si>
    <t>AXA OYAK HAYAT</t>
  </si>
  <si>
    <t>BİRLİK HAYAT</t>
  </si>
  <si>
    <t>DEMİR HAYAT</t>
  </si>
  <si>
    <t>GARANTİ H/E</t>
  </si>
  <si>
    <t>GENEL YAŞAM</t>
  </si>
  <si>
    <t>GÜVEN HAYAT</t>
  </si>
  <si>
    <t>KOÇ ALLIANZ H/E</t>
  </si>
  <si>
    <t>OYAK EMEKLİLİK</t>
  </si>
  <si>
    <t>RUMELİ HAYAT</t>
  </si>
  <si>
    <t>VAKIF EMEKLİLİK</t>
  </si>
  <si>
    <t>(000 YTL)</t>
  </si>
  <si>
    <r>
      <t>1-Kazanılmış Prim -</t>
    </r>
    <r>
      <rPr>
        <i/>
        <sz val="9"/>
        <rFont val="Times New Roman"/>
        <family val="1"/>
        <charset val="162"/>
      </rPr>
      <t>Earned Premium</t>
    </r>
  </si>
  <si>
    <r>
      <t xml:space="preserve"> a.Alınan Prim -</t>
    </r>
    <r>
      <rPr>
        <i/>
        <sz val="9"/>
        <rFont val="Times New Roman"/>
        <family val="1"/>
        <charset val="162"/>
      </rPr>
      <t>Gross Written Pr.</t>
    </r>
  </si>
  <si>
    <r>
      <t xml:space="preserve">   Direkt -</t>
    </r>
    <r>
      <rPr>
        <i/>
        <sz val="9"/>
        <rFont val="Times New Roman"/>
        <family val="1"/>
        <charset val="162"/>
      </rPr>
      <t>Direkt</t>
    </r>
  </si>
  <si>
    <r>
      <t xml:space="preserve">   Endirekt -</t>
    </r>
    <r>
      <rPr>
        <i/>
        <sz val="9"/>
        <rFont val="Times New Roman"/>
        <family val="1"/>
        <charset val="162"/>
      </rPr>
      <t>Endirect</t>
    </r>
  </si>
  <si>
    <r>
      <t xml:space="preserve"> g.Dev.Ed.RK Değ.-</t>
    </r>
    <r>
      <rPr>
        <i/>
        <sz val="8"/>
        <rFont val="Times New Roman"/>
        <family val="1"/>
        <charset val="162"/>
      </rPr>
      <t>Ch.inUnexp.Risks</t>
    </r>
  </si>
  <si>
    <r>
      <t>3-Diğ.Tek.Gelirler -</t>
    </r>
    <r>
      <rPr>
        <i/>
        <sz val="9"/>
        <rFont val="Times New Roman"/>
        <family val="1"/>
        <charset val="162"/>
      </rPr>
      <t>Oth.Tech.Income</t>
    </r>
  </si>
  <si>
    <r>
      <t>1-Gerç.Hasar (Net)-</t>
    </r>
    <r>
      <rPr>
        <i/>
        <sz val="9"/>
        <rFont val="Times New Roman"/>
        <family val="1"/>
        <charset val="162"/>
      </rPr>
      <t>Claims Inc. NoR</t>
    </r>
  </si>
  <si>
    <r>
      <t>2-İkr./İnd.Krş.Dğ.-</t>
    </r>
    <r>
      <rPr>
        <i/>
        <sz val="9"/>
        <rFont val="Times New Roman"/>
        <family val="1"/>
        <charset val="162"/>
      </rPr>
      <t>Ch.inPr.Bon./Reb.</t>
    </r>
  </si>
  <si>
    <r>
      <t>3-Diğ.Tek.Krş.Dğ.-</t>
    </r>
    <r>
      <rPr>
        <i/>
        <sz val="9"/>
        <rFont val="Times New Roman"/>
        <family val="1"/>
        <charset val="162"/>
      </rPr>
      <t>Ch.inOth.Tech.Pr.</t>
    </r>
  </si>
  <si>
    <t>TABLO: 8A</t>
  </si>
  <si>
    <t>TABLO: 8B</t>
  </si>
  <si>
    <t>8A</t>
  </si>
  <si>
    <t>8B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</si>
  <si>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</si>
  <si>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</si>
  <si>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</si>
  <si>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</si>
  <si>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</si>
  <si>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</si>
  <si>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</si>
  <si>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</si>
  <si>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</si>
  <si>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</si>
  <si>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</si>
  <si>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</si>
  <si>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</si>
  <si>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</si>
  <si>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</si>
  <si>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</si>
  <si>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</si>
  <si>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</si>
  <si>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</si>
  <si>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</si>
  <si>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</si>
  <si>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</si>
  <si>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</si>
  <si>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r>
      <t xml:space="preserve">1.Geçmiş Dönemlere Ait Biriken Fon </t>
    </r>
    <r>
      <rPr>
        <i/>
        <sz val="9"/>
        <rFont val="Times New Roman"/>
        <family val="1"/>
        <charset val="162"/>
      </rPr>
      <t>- Previous Terms Acc. Fund</t>
    </r>
  </si>
  <si>
    <r>
      <t xml:space="preserve">2.Dönem Biriken Fonu </t>
    </r>
    <r>
      <rPr>
        <i/>
        <sz val="9"/>
        <rFont val="Times New Roman"/>
        <family val="1"/>
        <charset val="162"/>
      </rPr>
      <t>- Current Period Acc. Fund</t>
    </r>
  </si>
  <si>
    <r>
      <t xml:space="preserve">3.Yeniden Değerleme Fonu </t>
    </r>
    <r>
      <rPr>
        <i/>
        <sz val="9"/>
        <rFont val="Times New Roman"/>
        <family val="1"/>
        <charset val="162"/>
      </rPr>
      <t>- Revaluation Fund</t>
    </r>
  </si>
  <si>
    <r>
      <t xml:space="preserve">4.Finansal Varlıklar </t>
    </r>
    <r>
      <rPr>
        <i/>
        <sz val="9"/>
        <rFont val="Times New Roman"/>
        <family val="1"/>
        <charset val="162"/>
      </rPr>
      <t>- Financial Assets</t>
    </r>
  </si>
  <si>
    <r>
      <t xml:space="preserve">Pasif Toplamı </t>
    </r>
    <r>
      <rPr>
        <b/>
        <i/>
        <sz val="9"/>
        <rFont val="Times New Roman"/>
        <family val="1"/>
        <charset val="162"/>
      </rPr>
      <t>- Total Liabilities</t>
    </r>
  </si>
  <si>
    <t>48A</t>
  </si>
  <si>
    <t>48B</t>
  </si>
  <si>
    <t>52A</t>
  </si>
  <si>
    <t>52B</t>
  </si>
  <si>
    <t>TABLO:48A</t>
  </si>
  <si>
    <t>TABLE:48A</t>
  </si>
  <si>
    <t>TABLO:48B</t>
  </si>
  <si>
    <t>TABLE:48B</t>
  </si>
  <si>
    <r>
      <t xml:space="preserve">Tarım Sigortaları Havuzu - </t>
    </r>
    <r>
      <rPr>
        <b/>
        <i/>
        <sz val="9"/>
        <rFont val="Times New Roman"/>
        <family val="1"/>
      </rPr>
      <t>Agricultural Insurance Pool</t>
    </r>
  </si>
  <si>
    <r>
      <t xml:space="preserve">Cari Dönem
</t>
    </r>
    <r>
      <rPr>
        <i/>
        <sz val="9"/>
        <rFont val="Times New Roman"/>
        <family val="1"/>
      </rPr>
      <t>Current Period</t>
    </r>
  </si>
  <si>
    <r>
      <t xml:space="preserve">Önceki Dönem
</t>
    </r>
    <r>
      <rPr>
        <i/>
        <sz val="9"/>
        <rFont val="Times New Roman"/>
        <family val="1"/>
      </rPr>
      <t xml:space="preserve">Previous Period </t>
    </r>
  </si>
  <si>
    <t>TABLO:52A</t>
  </si>
  <si>
    <t>TABLE:52A</t>
  </si>
  <si>
    <r>
      <t xml:space="preserve">31.12.2007 Tarihli Bilançosu - </t>
    </r>
    <r>
      <rPr>
        <i/>
        <sz val="9"/>
        <rFont val="Times New Roman"/>
        <family val="1"/>
      </rPr>
      <t>Balance Sheet as at 12.31.2007</t>
    </r>
  </si>
  <si>
    <r>
      <t xml:space="preserve">2007 Yılı Gelir Tablosu - </t>
    </r>
    <r>
      <rPr>
        <i/>
        <sz val="9"/>
        <rFont val="Times New Roman"/>
        <family val="1"/>
      </rPr>
      <t xml:space="preserve">Income Statement in 2007 </t>
    </r>
  </si>
  <si>
    <r>
      <t xml:space="preserve">I- Teknik Bölüm 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>Technical Account</t>
    </r>
  </si>
  <si>
    <r>
      <t>A- Teknik Gelir</t>
    </r>
    <r>
      <rPr>
        <b/>
        <sz val="11"/>
        <rFont val="Times New Roman"/>
        <family val="1"/>
      </rPr>
      <t xml:space="preserve"> 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>Technical Income</t>
    </r>
  </si>
  <si>
    <r>
      <t xml:space="preserve">1- Yazılan Primler (Net) - </t>
    </r>
    <r>
      <rPr>
        <i/>
        <sz val="9"/>
        <rFont val="Times New Roman"/>
        <family val="1"/>
      </rPr>
      <t>Gross Written Premium</t>
    </r>
  </si>
  <si>
    <r>
      <t xml:space="preserve">    </t>
    </r>
    <r>
      <rPr>
        <sz val="10"/>
        <rFont val="Times New Roman"/>
        <family val="1"/>
      </rPr>
      <t>1.a- Yazılan Primler</t>
    </r>
    <r>
      <rPr>
        <i/>
        <sz val="9"/>
        <rFont val="Times New Roman"/>
        <family val="1"/>
      </rPr>
      <t xml:space="preserve"> 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>Gross Written Premiums</t>
    </r>
  </si>
  <si>
    <r>
      <t xml:space="preserve">    1.b- Devredilen Primler (-) 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Outward Reinsurance Premiums</t>
    </r>
  </si>
  <si>
    <r>
      <t xml:space="preserve">2- Kazanılmamış Prim Karş. Değişim - </t>
    </r>
    <r>
      <rPr>
        <i/>
        <sz val="9"/>
        <rFont val="Times New Roman"/>
        <family val="1"/>
      </rPr>
      <t>Change in Prov.for Unearned Pr.</t>
    </r>
  </si>
  <si>
    <r>
      <t xml:space="preserve">    2.a- Ayr.Kazanılmamış Prim Karş.(-) 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Prov.For TheUnearned Prem.-Gross Amount</t>
    </r>
  </si>
  <si>
    <r>
      <t xml:space="preserve">    2.b- Ayr.KazanılmamışPrimKarş.Reas.P.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Prov.forTheUnearned Prem.- Reins.Share</t>
    </r>
  </si>
  <si>
    <r>
      <t xml:space="preserve">    2.c- Devreden Kazanılmamış Prim Karş. 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Prov.Brought Forw for The UP- Gr. Amount</t>
    </r>
  </si>
  <si>
    <r>
      <t xml:space="preserve">    2.d- Devr.KazanılmamışPrimKarş.Reas.P.(-)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Prov. Brought Forw.for the UP Reins.Share</t>
    </r>
  </si>
  <si>
    <r>
      <t>3- Diğ.Teknik Gelirler -</t>
    </r>
    <r>
      <rPr>
        <i/>
        <sz val="9"/>
        <rFont val="Times New Roman"/>
        <family val="1"/>
      </rPr>
      <t xml:space="preserve"> Net Other Technical Income</t>
    </r>
  </si>
  <si>
    <r>
      <t>B- Teknik Gider</t>
    </r>
    <r>
      <rPr>
        <b/>
        <sz val="11"/>
        <rFont val="Times New Roman"/>
        <family val="1"/>
      </rPr>
      <t xml:space="preserve"> 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>Technical Outgoing</t>
    </r>
  </si>
  <si>
    <r>
      <t>1- Ödenen Tazminat -</t>
    </r>
    <r>
      <rPr>
        <i/>
        <sz val="9"/>
        <rFont val="Times New Roman"/>
        <family val="1"/>
      </rPr>
      <t xml:space="preserve"> Net Paid Claims</t>
    </r>
  </si>
  <si>
    <r>
      <t xml:space="preserve">    1.a- Ödenen Hasarlar (-) </t>
    </r>
    <r>
      <rPr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Claims Paid - Gross Amount</t>
    </r>
  </si>
  <si>
    <t>DEMİR SİGORTA A.Ş.</t>
  </si>
  <si>
    <t>HAKAN ÖZCAN</t>
  </si>
  <si>
    <t>0212 288 68 44</t>
  </si>
  <si>
    <t>CENGİZ KILIÇ</t>
  </si>
  <si>
    <t>0212 217 23 00</t>
  </si>
  <si>
    <t>www.demirsigorta.com.tr</t>
  </si>
  <si>
    <t>ERGOİSVİÇRE SİGORTA A.Ş.</t>
  </si>
  <si>
    <t>OKAN BALCI</t>
  </si>
  <si>
    <t>MURAT BALCI</t>
  </si>
  <si>
    <t>MERT BALCI</t>
  </si>
  <si>
    <t>0 216 554 81 00</t>
  </si>
  <si>
    <t>0 216 474 18 50</t>
  </si>
  <si>
    <t>www.ergoisvicre.com.tr</t>
  </si>
  <si>
    <t>EUREKO SİGORTA A.Ş.</t>
  </si>
  <si>
    <t>212 393 10 00</t>
  </si>
  <si>
    <t>212 249 05 04</t>
  </si>
  <si>
    <t>www.garantisigorta.com.tr</t>
  </si>
  <si>
    <t>Cumhuriyet Cad. Rüzgarlıbahçe mah.</t>
  </si>
  <si>
    <t>Acarlar İş Merkezi C-D Blok No:12</t>
  </si>
  <si>
    <t>Kavacık-Beykoz  İSTANBUL</t>
  </si>
  <si>
    <t>0216 538 60 00</t>
  </si>
  <si>
    <t>0216 538 62 99</t>
  </si>
  <si>
    <t>www.fibasigorta.com.tr</t>
  </si>
  <si>
    <t>GENERALİ SİGORTA A.Ş.</t>
  </si>
  <si>
    <t>Bankalar Cad. No:31/33</t>
  </si>
  <si>
    <t>Karaköy 80000 İstanbul</t>
  </si>
  <si>
    <t xml:space="preserve"> (0212) 251 27 88 (pbx)</t>
  </si>
  <si>
    <t>(0212) 252 18 38 (pbx)</t>
  </si>
  <si>
    <t>www.generalisigorta.com.tr</t>
  </si>
  <si>
    <t>GÜNEŞ SİGORTA A.Ş.</t>
  </si>
  <si>
    <r>
      <t xml:space="preserve">Ferdi kaza
</t>
    </r>
    <r>
      <rPr>
        <i/>
        <sz val="9"/>
        <rFont val="Times New Roman"/>
        <family val="1"/>
        <charset val="162"/>
      </rPr>
      <t>Personel Accident</t>
    </r>
  </si>
  <si>
    <r>
      <t xml:space="preserve">    1.2.c- Devreden Kazanılmamış Prim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 for The UP- Gr. Amount</t>
    </r>
  </si>
  <si>
    <r>
      <t xml:space="preserve">    1.2.d- Devr.Kazanılmamış Pr.Karş.Reas.P.(-)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Brought Forw.for The UP Reins.Share</t>
    </r>
  </si>
  <si>
    <r>
      <t xml:space="preserve">    1.2.c- Devreden Kazanılmamış Pr.Karş.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 for The UP- Gr. Amount</t>
    </r>
  </si>
  <si>
    <t>Ali Rıza Dost</t>
  </si>
  <si>
    <t>Aynur Baloğlu</t>
  </si>
  <si>
    <t>0212 - 368 60 00</t>
  </si>
  <si>
    <t>0212 - 368 60 10</t>
  </si>
  <si>
    <t>www.hdisigorta.com.tr</t>
  </si>
  <si>
    <t>HÜR SİGORTA A.Ş.</t>
  </si>
  <si>
    <t>YAŞAR EROĞLU</t>
  </si>
  <si>
    <t>İSTANBUL</t>
  </si>
  <si>
    <t>TEL: 0212 232 20 10</t>
  </si>
  <si>
    <t>FAX: 0212 230 52 90</t>
  </si>
  <si>
    <t>0212 526 70 08</t>
  </si>
  <si>
    <t>0212 526 70 09</t>
  </si>
  <si>
    <t>IŞIK SİGORTA A.Ş.</t>
  </si>
  <si>
    <t>ÖMER FARUK BERKSAN</t>
  </si>
  <si>
    <t>İRFAN HACIOSMANOĞLU</t>
  </si>
  <si>
    <t>REFİK YAVUZ KALKAVAN</t>
  </si>
  <si>
    <t>0216-444 47 45 - 633 71 00</t>
  </si>
  <si>
    <t>0216 631 84 48</t>
  </si>
  <si>
    <t>www.isiksigorta.com.</t>
  </si>
  <si>
    <t>KOÇ ALLIANZ SİGORTA A.Ş.</t>
  </si>
  <si>
    <t>AVIVA SİGORTA A.Ş.</t>
  </si>
  <si>
    <t>Fahrettin Kerim Gökay Cad. No:72-74</t>
  </si>
  <si>
    <t>K.Çamlıca / İstanbul</t>
  </si>
  <si>
    <t>0 216 326 94 40</t>
  </si>
  <si>
    <t>0 216 326 94 33</t>
  </si>
  <si>
    <t>www.avivasigorta.com.tr</t>
  </si>
  <si>
    <t>AXA OYAK SİGORTA A.Ş.</t>
  </si>
  <si>
    <t>Meclisi Mebusan Cad. Oyak İş Hanı No:81 80040 Salıpazarı ISTANBUL</t>
  </si>
  <si>
    <r>
      <t xml:space="preserve">Diğer </t>
    </r>
    <r>
      <rPr>
        <i/>
        <sz val="9"/>
        <rFont val="Times New Roman"/>
        <family val="1"/>
        <charset val="162"/>
      </rPr>
      <t>-Other</t>
    </r>
  </si>
  <si>
    <r>
      <t>Genel Toplam-</t>
    </r>
    <r>
      <rPr>
        <b/>
        <i/>
        <sz val="9"/>
        <rFont val="Times New Roman"/>
        <family val="1"/>
        <charset val="162"/>
      </rPr>
      <t>Total</t>
    </r>
  </si>
  <si>
    <r>
      <t xml:space="preserve">Nakliyat </t>
    </r>
    <r>
      <rPr>
        <i/>
        <sz val="8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Transport.</t>
    </r>
  </si>
  <si>
    <r>
      <t xml:space="preserve">Ferdi Kaza - </t>
    </r>
    <r>
      <rPr>
        <i/>
        <sz val="9"/>
        <rFont val="Times New Roman"/>
        <family val="1"/>
        <charset val="162"/>
      </rPr>
      <t>Pers.Acc.</t>
    </r>
  </si>
  <si>
    <r>
      <t>Huk.Koruma-</t>
    </r>
    <r>
      <rPr>
        <i/>
        <sz val="9"/>
        <rFont val="Times New Roman"/>
        <family val="1"/>
        <charset val="162"/>
      </rPr>
      <t>Legal Prot.</t>
    </r>
  </si>
  <si>
    <r>
      <t xml:space="preserve">I- CARİ VARLIKLAR </t>
    </r>
    <r>
      <rPr>
        <b/>
        <i/>
        <sz val="8"/>
        <rFont val="Times New Roman"/>
        <family val="1"/>
        <charset val="162"/>
      </rPr>
      <t>- Current Assets</t>
    </r>
  </si>
  <si>
    <r>
      <t>B- F.V ile Riski Sig.Ait Finansal Yat.</t>
    </r>
    <r>
      <rPr>
        <i/>
        <sz val="8"/>
        <rFont val="Times New Roman"/>
        <family val="1"/>
        <charset val="162"/>
      </rPr>
      <t>- Fin.Ass.and Fin.Inv.Where Inv.Risk Belongs to PH</t>
    </r>
  </si>
  <si>
    <r>
      <t xml:space="preserve">II- CARİ OLMAYAN VARLIKLAR  </t>
    </r>
    <r>
      <rPr>
        <b/>
        <i/>
        <sz val="8"/>
        <rFont val="Times New Roman"/>
        <family val="1"/>
        <charset val="162"/>
      </rPr>
      <t xml:space="preserve">- Long Term Assets </t>
    </r>
  </si>
  <si>
    <r>
      <t xml:space="preserve">A- Esas Faaliyetlerden Alacaklar  </t>
    </r>
    <r>
      <rPr>
        <i/>
        <sz val="8"/>
        <rFont val="Times New Roman"/>
        <family val="1"/>
        <charset val="162"/>
      </rPr>
      <t>- Receivables from Operations</t>
    </r>
  </si>
  <si>
    <r>
      <t xml:space="preserve">B- İlişkili Taraflardan Alacaklar </t>
    </r>
    <r>
      <rPr>
        <i/>
        <sz val="8"/>
        <rFont val="Times New Roman"/>
        <family val="1"/>
        <charset val="162"/>
      </rPr>
      <t>- Receivables from Related Parties</t>
    </r>
  </si>
  <si>
    <r>
      <t>C- Diğer Alacaklar</t>
    </r>
    <r>
      <rPr>
        <sz val="8"/>
        <rFont val="Times New Roman"/>
        <family val="1"/>
        <charset val="162"/>
      </rPr>
      <t xml:space="preserve"> - Other Receivables</t>
    </r>
  </si>
  <si>
    <r>
      <t>D- Finansal Varlıklar</t>
    </r>
    <r>
      <rPr>
        <i/>
        <sz val="8"/>
        <rFont val="Times New Roman"/>
        <family val="1"/>
        <charset val="162"/>
      </rPr>
      <t xml:space="preserve"> - Finansial Assets</t>
    </r>
  </si>
  <si>
    <r>
      <t xml:space="preserve">E- Maddi Varlıklar  </t>
    </r>
    <r>
      <rPr>
        <i/>
        <sz val="8"/>
        <rFont val="Times New Roman"/>
        <family val="1"/>
        <charset val="162"/>
      </rPr>
      <t>- Fixed Assets</t>
    </r>
  </si>
  <si>
    <r>
      <t xml:space="preserve">F- Maddi Olmayan Varlıklar </t>
    </r>
    <r>
      <rPr>
        <i/>
        <sz val="8"/>
        <rFont val="Times New Roman"/>
        <family val="1"/>
        <charset val="162"/>
      </rPr>
      <t xml:space="preserve"> - Intangible Assets</t>
    </r>
  </si>
  <si>
    <r>
      <t xml:space="preserve">G- Gelecek Yıllara Ait Gid./Gel.Tahakkukları </t>
    </r>
    <r>
      <rPr>
        <i/>
        <sz val="8"/>
        <rFont val="Times New Roman"/>
        <family val="1"/>
        <charset val="162"/>
      </rPr>
      <t>- Exp.and Inc.Accruals for Future Years</t>
    </r>
  </si>
  <si>
    <r>
      <t xml:space="preserve">H/E Şirketleri </t>
    </r>
    <r>
      <rPr>
        <i/>
        <sz val="8"/>
        <rFont val="Times New Roman"/>
        <family val="1"/>
        <charset val="162"/>
      </rPr>
      <t>- Life/Pension Comp.</t>
    </r>
  </si>
  <si>
    <r>
      <t>H/E Şirk.Toplam-</t>
    </r>
    <r>
      <rPr>
        <i/>
        <sz val="8"/>
        <rFont val="Times New Roman"/>
        <family val="1"/>
        <charset val="162"/>
      </rPr>
      <t>Life/Pension Total</t>
    </r>
  </si>
  <si>
    <r>
      <t xml:space="preserve">Reasürans Şirk. </t>
    </r>
    <r>
      <rPr>
        <i/>
        <sz val="8"/>
        <rFont val="Times New Roman"/>
        <family val="1"/>
        <charset val="162"/>
      </rPr>
      <t>- Reins. Comp.</t>
    </r>
  </si>
  <si>
    <r>
      <t>Reas.Şirk.Toplam-</t>
    </r>
    <r>
      <rPr>
        <i/>
        <sz val="8"/>
        <rFont val="Times New Roman"/>
        <family val="1"/>
        <charset val="162"/>
      </rPr>
      <t>Reins.Comp.Tot.</t>
    </r>
  </si>
  <si>
    <t>Ayşegül Algün</t>
  </si>
  <si>
    <t>A.Naim Temur</t>
  </si>
  <si>
    <t>Tayyar Cengiz Akman</t>
  </si>
  <si>
    <t>Ahmet Kemal Yücesan</t>
  </si>
  <si>
    <t>Osman Tolga Dağlıer</t>
  </si>
  <si>
    <t>Beşir Alper Karayazgan</t>
  </si>
  <si>
    <t>Mehmet Akif Dumanhan</t>
  </si>
  <si>
    <t xml:space="preserve">Bülent Karan </t>
  </si>
  <si>
    <t xml:space="preserve">Bülent Aktaş </t>
  </si>
  <si>
    <t>Atilla Benli</t>
  </si>
  <si>
    <t>Tahsin Ahmet Gürdoğan</t>
  </si>
  <si>
    <t>Belgin Tavil</t>
  </si>
  <si>
    <t>Necip Ahmet Emre Özer</t>
  </si>
  <si>
    <t>H. Meral Orgun</t>
  </si>
  <si>
    <t>Sezgin Noyan</t>
  </si>
  <si>
    <t>A. Murat Dişçi</t>
  </si>
  <si>
    <t>Cem Sarıbayraktar</t>
  </si>
  <si>
    <t>Gönül Saadet Alpay</t>
  </si>
  <si>
    <t>Mehmet Emin Alkan</t>
  </si>
  <si>
    <t>İsmet Güngör</t>
  </si>
  <si>
    <t>Hakan Cevdet Özduran</t>
  </si>
  <si>
    <t>Mehmet Bülent Alanya</t>
  </si>
  <si>
    <t>Muhsin Varol</t>
  </si>
  <si>
    <t>Şenol Ortaç</t>
  </si>
  <si>
    <t>Besim Ergün</t>
  </si>
  <si>
    <t>Soner Şahin</t>
  </si>
  <si>
    <t>Murat Mustafaoğlu</t>
  </si>
  <si>
    <t>Nabi Karadağ</t>
  </si>
  <si>
    <t>Merih Hamarat</t>
  </si>
  <si>
    <t>Serhat Süreyya Çetin</t>
  </si>
  <si>
    <t>Ömer Faruk Ergin</t>
  </si>
  <si>
    <t>Sevgi Yüksel Alay</t>
  </si>
  <si>
    <t>Hakan Şahin</t>
  </si>
  <si>
    <t>Taner Senseven</t>
  </si>
  <si>
    <t xml:space="preserve">Zeki Karakurt </t>
  </si>
  <si>
    <t>Niyazi Koçak</t>
  </si>
  <si>
    <t>Tansel Us</t>
  </si>
  <si>
    <t>Muhsin Şen</t>
  </si>
  <si>
    <t>Gökhan Cengiz Bozkurt</t>
  </si>
  <si>
    <t xml:space="preserve"> Ahmet Turul</t>
  </si>
  <si>
    <t xml:space="preserve"> Ömür Şengün</t>
  </si>
  <si>
    <t xml:space="preserve"> A.F. Can Akınsal</t>
  </si>
  <si>
    <t xml:space="preserve"> Semih Yavuz</t>
  </si>
  <si>
    <t xml:space="preserve"> Nurgül F. Akten</t>
  </si>
  <si>
    <t xml:space="preserve"> Z. Gül Birgün</t>
  </si>
  <si>
    <t xml:space="preserve"> T. Şansal Bayrakgil</t>
  </si>
  <si>
    <t>Saime Defne Elioğlu</t>
  </si>
  <si>
    <t>Muhteşem Doratlı</t>
  </si>
  <si>
    <t>Levent Demirci</t>
  </si>
  <si>
    <t>Serdar Sonüstün</t>
  </si>
  <si>
    <t>İbrahim Özkılıç</t>
  </si>
  <si>
    <t>Metin Akgün</t>
  </si>
  <si>
    <t>Tayfun Özçay</t>
  </si>
  <si>
    <t>İsmail Yalçın</t>
  </si>
  <si>
    <t>E.Kemal Daldal</t>
  </si>
  <si>
    <t>M.Levent Şişmanoğlu</t>
  </si>
  <si>
    <t>İsmet Tuğul Vekili</t>
  </si>
  <si>
    <t>Özkan Okumuş</t>
  </si>
  <si>
    <t>Aycan Akyol</t>
  </si>
  <si>
    <t>Murat Özdamar</t>
  </si>
  <si>
    <t>Didem Elif Doğan</t>
  </si>
  <si>
    <t>Coşkun Gölpınar</t>
  </si>
  <si>
    <t>Tamer Başkan</t>
  </si>
  <si>
    <t>Banu Darcan</t>
  </si>
  <si>
    <t>İbrahim Tankut Eren</t>
  </si>
  <si>
    <t>Gündoğdu Şenol Ünen</t>
  </si>
  <si>
    <t>M.Afşin Oğuz</t>
  </si>
  <si>
    <t>M.Uğur Erkan</t>
  </si>
  <si>
    <t>E.Murat Yüksel</t>
  </si>
  <si>
    <t>O.Haluk Solak</t>
  </si>
  <si>
    <t>Orhan Bozkurt</t>
  </si>
  <si>
    <t>Feridun Art</t>
  </si>
  <si>
    <t>Fatih Küçükcan</t>
  </si>
  <si>
    <t>Cemallettin Ali Erlat</t>
  </si>
  <si>
    <t>Recep Akkaya</t>
  </si>
  <si>
    <t>Kemal Yücesan</t>
  </si>
  <si>
    <t>Dr. Rolf Robert Heinrich Van Dawen</t>
  </si>
  <si>
    <t>Viktor Hodara</t>
  </si>
  <si>
    <t>Hakan Tan</t>
  </si>
  <si>
    <t>Dr.Bülent Nadir Eren</t>
  </si>
  <si>
    <t>Kaspar Zakaryan</t>
  </si>
  <si>
    <t>Volkan Terzioğlu</t>
  </si>
  <si>
    <t>Ahmet Ceyhan Hancıoğlu</t>
  </si>
  <si>
    <t>Sema Özbelli</t>
  </si>
  <si>
    <t>Nazif Orhan Pamir</t>
  </si>
  <si>
    <t>Mehmet Sinan Erişen</t>
  </si>
  <si>
    <t>Ömer Mert</t>
  </si>
  <si>
    <t>Yasemen Köne</t>
  </si>
  <si>
    <t>Cemşit Türker</t>
  </si>
  <si>
    <t>Gülzade Zeynep Özek</t>
  </si>
  <si>
    <t>Nihal Us</t>
  </si>
  <si>
    <t>A.Fahrican Akınsal</t>
  </si>
  <si>
    <t xml:space="preserve">Semih Yavuz </t>
  </si>
  <si>
    <t>Şansal Bayrakgil</t>
  </si>
  <si>
    <t>Gürkan İpek</t>
  </si>
  <si>
    <t>Şebnem Özbasan</t>
  </si>
  <si>
    <t>Hülya Yoruç</t>
  </si>
  <si>
    <t>Tamer Mert</t>
  </si>
  <si>
    <t>Onur Avcı</t>
  </si>
  <si>
    <t xml:space="preserve">Meclis-İ Mebusan Cad.No:147 34427   </t>
  </si>
  <si>
    <t>Fındıklı -Istanbul</t>
  </si>
  <si>
    <t xml:space="preserve">Abide-İ Hürriyet Caddesi No : 285 </t>
  </si>
  <si>
    <t xml:space="preserve">Bolkan Center A Blok </t>
  </si>
  <si>
    <t>Şişli - İstanbul</t>
  </si>
  <si>
    <t xml:space="preserve">Halaskargazi Cad. No:15 </t>
  </si>
  <si>
    <t xml:space="preserve"> 34373 Harbiye - İstanbul</t>
  </si>
  <si>
    <t>Ömer Avni Mah. İnebolu Sk. No:23</t>
  </si>
  <si>
    <t>34427 Kabataş Beyoğlu İstanbul</t>
  </si>
  <si>
    <t xml:space="preserve">Ankara Cad. 126 B </t>
  </si>
  <si>
    <t>Sirkeci İstanbul</t>
  </si>
  <si>
    <t>Askerocağı Caddesi Süzer Plaza</t>
  </si>
  <si>
    <t>Kat:15 Elmadağ  Şişli-İstanbul</t>
  </si>
  <si>
    <t xml:space="preserve">Büyükdere Caddesi Özsezen İş </t>
  </si>
  <si>
    <t>Merkezi No.122 B Blok Kat 11</t>
  </si>
  <si>
    <t>Esentepe Şişli/İstanbul</t>
  </si>
  <si>
    <t>Altunizade, Kısıklı Cad. No: 30 34662</t>
  </si>
  <si>
    <t>Üsküdar-İstanbul</t>
  </si>
  <si>
    <t>Mete Caddesi</t>
  </si>
  <si>
    <t>No:32</t>
  </si>
  <si>
    <t>Taksim - İstanbul</t>
  </si>
  <si>
    <t xml:space="preserve">Büyükdere Cad.Güneş Plaza </t>
  </si>
  <si>
    <t>No:110 34894 Esentepe/İstanbul</t>
  </si>
  <si>
    <t>Bankalar Caddesi</t>
  </si>
  <si>
    <t>No.33  34420</t>
  </si>
  <si>
    <t>Karaköy / İstanbul</t>
  </si>
  <si>
    <t>Büyükdere Cad. C.E.M. İş Merkezi</t>
  </si>
  <si>
    <t>No:23 K.7-8-9 Şişli / İstanbul</t>
  </si>
  <si>
    <t>Büyükdere Cad.Hür Han No:15/A</t>
  </si>
  <si>
    <t>Şişli</t>
  </si>
  <si>
    <t xml:space="preserve">Hobyar Mah.Hocahanı Sk.Diri Han </t>
  </si>
  <si>
    <t>No:1107-1108 Sultanhamam Eminönü</t>
  </si>
  <si>
    <t>Küçüksu Cad.Akçakoca Sok.No:6</t>
  </si>
  <si>
    <t>Ümraniye/İst.</t>
  </si>
  <si>
    <t>Bağlarbaşı Kısıklı Caddesi</t>
  </si>
  <si>
    <t xml:space="preserve">No:11 Altunizade </t>
  </si>
  <si>
    <t>Tugay Yolu No 6</t>
  </si>
  <si>
    <t>Cevizli -Kartal İstanbul</t>
  </si>
  <si>
    <t>Haydar Aliyev Cad. No.35 Tarabya-Sarıyer/İstanbul</t>
  </si>
  <si>
    <t>Yıldız Posta Cad.</t>
  </si>
  <si>
    <t>Koza Apt.No.9-4</t>
  </si>
  <si>
    <t>Gayrettepe  / İstanbul</t>
  </si>
  <si>
    <t xml:space="preserve">Meclis-İ Mebusan Cad. No:127/6 </t>
  </si>
  <si>
    <t>Fındıklı - Beyoğlu / İstanbul</t>
  </si>
  <si>
    <t>Kemeraltı Cad.No:46 34425 Tophane</t>
  </si>
  <si>
    <t xml:space="preserve">Fahrettin Kerim Gökay Cad.No:16 </t>
  </si>
  <si>
    <t>Altunizade/Üsküdar İstanbul</t>
  </si>
  <si>
    <t>Meclisi Mebusan Cad.  No: 25</t>
  </si>
  <si>
    <t>34433     Salıpazarı / İstanbul</t>
  </si>
  <si>
    <t>Eskibüyükdere Cad Park Plaza No:22</t>
  </si>
  <si>
    <t>Kat:2 Maslak/İstanbul</t>
  </si>
  <si>
    <t>Abide-İ Hürriyet Cad.Bolkan Center</t>
  </si>
  <si>
    <t>No:285 K:2/3/4 Şişli/İstanbul</t>
  </si>
  <si>
    <t>Meclisi Mebusan Cd.</t>
  </si>
  <si>
    <t>Oyak Han No:15</t>
  </si>
  <si>
    <t>34427 Salıpazarı-İstanbul</t>
  </si>
  <si>
    <t>Halaskargazi Caddesi No:33 Harbiye</t>
  </si>
  <si>
    <t>İstanbul 34373</t>
  </si>
  <si>
    <t xml:space="preserve">Salih Tozan Sok Karamancılar İş </t>
  </si>
  <si>
    <t>Merkezi A Blok N:16</t>
  </si>
  <si>
    <t>Esentepe/İstanbuş</t>
  </si>
  <si>
    <t>Koşuyolu Tophanelioğlu Cd.</t>
  </si>
  <si>
    <t>İsmail Zühtüpaşa Konağı No:11</t>
  </si>
  <si>
    <t>Altunizade-İstanbul    34662</t>
  </si>
  <si>
    <t>Meclisi Mebusan Cad.Dursun Han</t>
  </si>
  <si>
    <t>No:89/4 Fındıklı Salıpazarı</t>
  </si>
  <si>
    <t>Beşiktaş/İstanbul</t>
  </si>
  <si>
    <t>Bankalar Caddesi  No:33</t>
  </si>
  <si>
    <t>Posta Kodu :34420</t>
  </si>
  <si>
    <t>Karaköy</t>
  </si>
  <si>
    <t>Beyoğlu / İstanbul</t>
  </si>
  <si>
    <t>34662 İstanbul</t>
  </si>
  <si>
    <t>Harman Caddesi Polat Plaza</t>
  </si>
  <si>
    <t>B Blok K:13 Levent /İstanbul</t>
  </si>
  <si>
    <t>Yldız Posta Cad.Koza Apt.No:9 D:4-A</t>
  </si>
  <si>
    <t>Gayrettepe-İstanbul</t>
  </si>
  <si>
    <t xml:space="preserve">Girgin Sokak No:1 34345 </t>
  </si>
  <si>
    <t>Arnavutköy Beşiktaş</t>
  </si>
  <si>
    <t>Teşvikiye Cad. No:43/57 34367</t>
  </si>
  <si>
    <t>Teşvikiye/İstanbul</t>
  </si>
  <si>
    <t>AVIVA</t>
  </si>
  <si>
    <t>AXA OYAK</t>
  </si>
  <si>
    <t>BATI</t>
  </si>
  <si>
    <t>BİRLİK</t>
  </si>
  <si>
    <t>GENERALİ</t>
  </si>
  <si>
    <t>GÜNEŞ</t>
  </si>
  <si>
    <t>GÜVEN</t>
  </si>
  <si>
    <t>HÜR</t>
  </si>
  <si>
    <t>IŞIK</t>
  </si>
  <si>
    <t>KOÇ ALLIANZ</t>
  </si>
  <si>
    <t>MERKEZ</t>
  </si>
  <si>
    <t>RAY</t>
  </si>
  <si>
    <r>
      <t xml:space="preserve">Bireysel
Emeklilik
Şirketleri
</t>
    </r>
    <r>
      <rPr>
        <i/>
        <sz val="9"/>
        <rFont val="Times New Roman"/>
        <family val="1"/>
        <charset val="162"/>
      </rPr>
      <t>Pension Companies</t>
    </r>
  </si>
  <si>
    <r>
      <t xml:space="preserve">Gider Toplamı </t>
    </r>
    <r>
      <rPr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Total Outgoing</t>
    </r>
  </si>
  <si>
    <r>
      <t>Hayat Sigorta Şirk.</t>
    </r>
    <r>
      <rPr>
        <i/>
        <sz val="8"/>
        <rFont val="Times New Roman"/>
        <family val="1"/>
        <charset val="162"/>
      </rPr>
      <t>-Life Ins.Comp.</t>
    </r>
  </si>
  <si>
    <r>
      <t xml:space="preserve">Reasürans
Faal.
Borçlar
</t>
    </r>
    <r>
      <rPr>
        <i/>
        <sz val="9"/>
        <rFont val="Times New Roman"/>
        <family val="1"/>
        <charset val="162"/>
      </rPr>
      <t>Payables
on
Reınsurance
Operations</t>
    </r>
  </si>
  <si>
    <r>
      <t xml:space="preserve">Sig.ve Reas.
Şirk.Alınan Depolar
</t>
    </r>
    <r>
      <rPr>
        <i/>
        <sz val="9"/>
        <rFont val="Times New Roman"/>
        <family val="1"/>
        <charset val="162"/>
      </rPr>
      <t xml:space="preserve">Deposits on
Ins. and 
Reinsurince
Co. </t>
    </r>
  </si>
  <si>
    <t>TABLO:50</t>
  </si>
  <si>
    <t>TABLE:50</t>
  </si>
  <si>
    <t xml:space="preserve"> 2- Muallak Hasar Karşılıkları (-) - </t>
  </si>
  <si>
    <r>
      <t>Vadeye Kadar Tutulacak FV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Fin. Ass.Held for Maturity</t>
    </r>
  </si>
  <si>
    <r>
      <t xml:space="preserve">Satılmaya Hazır FV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Fin.Ass.Available for Sale</t>
    </r>
  </si>
  <si>
    <r>
      <t xml:space="preserve">Sigortalılardan Alacaklar
</t>
    </r>
    <r>
      <rPr>
        <i/>
        <sz val="9"/>
        <rFont val="Times New Roman"/>
        <family val="1"/>
        <charset val="162"/>
      </rPr>
      <t>Receivables from Insureds</t>
    </r>
  </si>
  <si>
    <r>
      <t xml:space="preserve">Aracılardan Alacaklar
</t>
    </r>
    <r>
      <rPr>
        <i/>
        <sz val="9"/>
        <rFont val="Times New Roman"/>
        <family val="1"/>
        <charset val="162"/>
      </rPr>
      <t>Receivables from Intermediaries</t>
    </r>
  </si>
  <si>
    <r>
      <t xml:space="preserve">Sigorta ve Reasürans Şirk. Alacaklar
</t>
    </r>
    <r>
      <rPr>
        <i/>
        <sz val="9"/>
        <rFont val="Times New Roman"/>
        <family val="1"/>
        <charset val="162"/>
      </rPr>
      <t>Receivables from Insurance and Reinsurance Co.</t>
    </r>
  </si>
  <si>
    <r>
      <t xml:space="preserve">Diğer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Receivables</t>
    </r>
  </si>
  <si>
    <r>
      <t xml:space="preserve">Yatırım Amaçlı Gayrimenkuller
</t>
    </r>
    <r>
      <rPr>
        <i/>
        <sz val="9"/>
        <rFont val="Times New Roman"/>
        <family val="1"/>
        <charset val="162"/>
      </rPr>
      <t>Fixed Ass. Held for Inv.</t>
    </r>
  </si>
  <si>
    <r>
      <t xml:space="preserve">Yatırım Amaçlı GM
</t>
    </r>
    <r>
      <rPr>
        <i/>
        <sz val="9"/>
        <rFont val="Times New Roman"/>
        <family val="1"/>
        <charset val="162"/>
      </rPr>
      <t>Fixed Ass. Held for Inv.</t>
    </r>
  </si>
  <si>
    <r>
      <t xml:space="preserve">Makine ve Techizatlar
</t>
    </r>
    <r>
      <rPr>
        <i/>
        <sz val="9"/>
        <rFont val="Times New Roman"/>
        <family val="1"/>
        <charset val="162"/>
      </rPr>
      <t>Machinery and Equipment</t>
    </r>
  </si>
  <si>
    <r>
      <t xml:space="preserve">Demirbaş ve Tesisatlar
</t>
    </r>
    <r>
      <rPr>
        <i/>
        <sz val="9"/>
        <rFont val="Times New Roman"/>
        <family val="1"/>
        <charset val="162"/>
      </rPr>
      <t>Fixtures and Furniture</t>
    </r>
  </si>
  <si>
    <r>
      <t xml:space="preserve">Motorlu Taşıtlar
</t>
    </r>
    <r>
      <rPr>
        <i/>
        <sz val="9"/>
        <rFont val="Times New Roman"/>
        <family val="1"/>
        <charset val="162"/>
      </rPr>
      <t>Motor Vehicles</t>
    </r>
  </si>
  <si>
    <r>
      <t xml:space="preserve">Diğer Maddi Varlıklar
</t>
    </r>
    <r>
      <rPr>
        <i/>
        <sz val="9"/>
        <rFont val="Times New Roman"/>
        <family val="1"/>
        <charset val="162"/>
      </rPr>
      <t>Other Fixed Assets</t>
    </r>
  </si>
  <si>
    <t>AGENCY and BROKER CIRCULATION of THE INSURANCE and PENSION COMPANIES (Excluding Banks)</t>
  </si>
  <si>
    <r>
      <t>ACENTE</t>
    </r>
    <r>
      <rPr>
        <i/>
        <sz val="10"/>
        <rFont val="Times New Roman"/>
        <family val="1"/>
        <charset val="162"/>
      </rPr>
      <t xml:space="preserve"> - Agency</t>
    </r>
  </si>
  <si>
    <r>
      <t xml:space="preserve">BROKER </t>
    </r>
    <r>
      <rPr>
        <i/>
        <sz val="10"/>
        <rFont val="Times New Roman"/>
        <family val="1"/>
        <charset val="162"/>
      </rPr>
      <t>- Broker</t>
    </r>
  </si>
  <si>
    <r>
      <t>D- Finansal Varlıklar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Finansial Assets</t>
    </r>
  </si>
  <si>
    <r>
      <t xml:space="preserve">Yatırım Giderler
</t>
    </r>
    <r>
      <rPr>
        <i/>
        <sz val="9"/>
        <rFont val="Times New Roman"/>
        <family val="1"/>
        <charset val="162"/>
      </rPr>
      <t>Investment Charges</t>
    </r>
  </si>
  <si>
    <r>
      <t xml:space="preserve">Teknik Olm.Blm.Akt.Yat.Gelirleri
</t>
    </r>
    <r>
      <rPr>
        <i/>
        <sz val="9"/>
        <rFont val="Times New Roman"/>
        <family val="1"/>
        <charset val="162"/>
      </rPr>
      <t>Allocated Inv. Return Transf. To The Non Tech. Acc.</t>
    </r>
  </si>
  <si>
    <r>
      <t xml:space="preserve">Hayat Teknik Denge
</t>
    </r>
    <r>
      <rPr>
        <i/>
        <sz val="9"/>
        <rFont val="Times New Roman"/>
        <family val="1"/>
        <charset val="162"/>
      </rPr>
      <t>Balance on The Technical Account for Life Business</t>
    </r>
  </si>
  <si>
    <t>TABLO: 7B</t>
  </si>
  <si>
    <t>TABLE: 7B</t>
  </si>
  <si>
    <r>
      <t xml:space="preserve">Fon İşletim Gelirleri
</t>
    </r>
    <r>
      <rPr>
        <i/>
        <sz val="9"/>
        <rFont val="Times New Roman"/>
        <family val="1"/>
        <charset val="162"/>
      </rPr>
      <t>Fund Management Charges</t>
    </r>
  </si>
  <si>
    <r>
      <t xml:space="preserve">Yönetim Gideri Kesintisi
</t>
    </r>
    <r>
      <rPr>
        <i/>
        <sz val="9"/>
        <rFont val="Times New Roman"/>
        <family val="1"/>
        <charset val="162"/>
      </rPr>
      <t>Administration Expense Charges</t>
    </r>
  </si>
  <si>
    <r>
      <t xml:space="preserve">Giriş Aidatı Gelirleri
</t>
    </r>
    <r>
      <rPr>
        <i/>
        <sz val="9"/>
        <rFont val="Times New Roman"/>
        <family val="1"/>
        <charset val="162"/>
      </rPr>
      <t>Entry Fees</t>
    </r>
  </si>
  <si>
    <r>
      <t xml:space="preserve">Ara Verme Halinde YG Kesintisi
</t>
    </r>
    <r>
      <rPr>
        <i/>
        <sz val="9"/>
        <rFont val="Times New Roman"/>
        <family val="1"/>
        <charset val="162"/>
      </rPr>
      <t>Adm. Expense Charges in case of Pr. Holidays</t>
    </r>
  </si>
  <si>
    <r>
      <t xml:space="preserve">Toplam Özsermaye
</t>
    </r>
    <r>
      <rPr>
        <i/>
        <sz val="9"/>
        <rFont val="Times New Roman"/>
        <family val="1"/>
        <charset val="162"/>
      </rPr>
      <t>Total Shareholders' Equity</t>
    </r>
  </si>
  <si>
    <r>
      <t xml:space="preserve">Serm.Düz.
Net Fark. (+)/(-)
</t>
    </r>
    <r>
      <rPr>
        <i/>
        <sz val="9"/>
        <rFont val="Times New Roman"/>
        <family val="1"/>
        <charset val="162"/>
      </rPr>
      <t>Net Differences
on Capital
Adjustment</t>
    </r>
  </si>
  <si>
    <r>
      <t xml:space="preserve">Esas Faal.Borç
</t>
    </r>
    <r>
      <rPr>
        <i/>
        <sz val="9"/>
        <rFont val="Times New Roman"/>
        <family val="1"/>
        <charset val="162"/>
      </rPr>
      <t>Payables on Operations</t>
    </r>
  </si>
  <si>
    <r>
      <t xml:space="preserve">Genel Toplam
</t>
    </r>
    <r>
      <rPr>
        <i/>
        <sz val="9"/>
        <rFont val="Times New Roman"/>
        <family val="1"/>
        <charset val="162"/>
      </rPr>
      <t>General Total</t>
    </r>
  </si>
  <si>
    <t xml:space="preserve">DOĞUŞ HİZMET YÖNETİMİ A.Ş.                                                       </t>
  </si>
  <si>
    <t>GALATA ARAŞTIRMA VE YAYINCILIK TANITIM VE BİLİŞİM TEK. HİZ. A.Ş.</t>
  </si>
  <si>
    <t>GARANTİ BİLİŞİM TEKNOLOJİSİ VE TİCARET A.Ş.                                     </t>
  </si>
  <si>
    <t>GARANTİ ÖDEME SİSTEMLERİ A.Ş.                                                    </t>
  </si>
  <si>
    <t>60000000</t>
  </si>
  <si>
    <t>FİBA HOLDİNG</t>
  </si>
  <si>
    <t>GİRİŞİM FAKTORİNG A.Ş.</t>
  </si>
  <si>
    <t>FİNA HOLDİNG A.Ş.</t>
  </si>
  <si>
    <t>FİBA FACTORİNG HİZMETLERİ</t>
  </si>
  <si>
    <t>40000000</t>
  </si>
  <si>
    <t>GENERALİ TURKEY HOLDİNG B.V.</t>
  </si>
  <si>
    <t>MİTSUİ SUMİTOMO INSURANCE CO.LTD.</t>
  </si>
  <si>
    <t>MEHMET KADRİ ÜLKER</t>
  </si>
  <si>
    <t>ALTAN İKİZ</t>
  </si>
  <si>
    <t>HAŞİM EKENER</t>
  </si>
  <si>
    <t>SİMBA SİGORTACILIK MÜMESSİLLİK</t>
  </si>
  <si>
    <t>4300000</t>
  </si>
  <si>
    <t>T.VAKIFLAR BANKASI T.A.O.</t>
  </si>
  <si>
    <t>GROUPAMA INTERNATIONAL</t>
  </si>
  <si>
    <t>HALKA ARZ EDİLEN PAY SENETLERİ</t>
  </si>
  <si>
    <t>VAKIFBANK PERS.ÖZEL SOS.GÜV.HİZM.VAKFI</t>
  </si>
  <si>
    <r>
      <t xml:space="preserve">     3.c- Devr.Hayat Mat.Karş.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Forw.for Life Ass.-Gross Amount</t>
    </r>
  </si>
  <si>
    <r>
      <t xml:space="preserve">     3.d- Devr.Hayat Mat.Karş.RP.(-)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Prov.Brought Forw.for Life Ass.-Re.Share</t>
    </r>
  </si>
  <si>
    <r>
      <t xml:space="preserve">4- </t>
    </r>
    <r>
      <rPr>
        <b/>
        <sz val="9"/>
        <rFont val="Times New Roman"/>
        <family val="1"/>
        <charset val="162"/>
      </rPr>
      <t>Yat.Riski H.S.P.S.Ayr.Krş.Dğ.</t>
    </r>
    <r>
      <rPr>
        <b/>
        <i/>
        <sz val="10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>Tech.Prov.forLife Ass.Pol.Where The Inv.Risk is Borne The PH</t>
    </r>
  </si>
  <si>
    <r>
      <t xml:space="preserve">5- Diğ.TeknikKarş.Değişim(Net)(+/-)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Change in Other Technical Provisions NoR</t>
    </r>
  </si>
  <si>
    <r>
      <t xml:space="preserve">6- Faaliyet Giderleri (-)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Operating Expenses</t>
    </r>
  </si>
  <si>
    <r>
      <t xml:space="preserve">7- Yatırım Giderleri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Charges</t>
    </r>
  </si>
  <si>
    <r>
      <t>8- Yatırımlardaki Gerçekleşmemiş Zararlar(-)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Unrealised Losses on Investments</t>
    </r>
  </si>
  <si>
    <r>
      <t xml:space="preserve">9- Teknik Olm.Böl.Akt.Yat.Gelirleri(-) </t>
    </r>
    <r>
      <rPr>
        <b/>
        <i/>
        <sz val="10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>Allocated Inv.Return Transf.toThe Non Tech.Acc.</t>
    </r>
  </si>
  <si>
    <r>
      <t>1- Fon İşletim Giderleri (-)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Fund Management Expenses </t>
    </r>
  </si>
  <si>
    <r>
      <t xml:space="preserve">1. Birikimli Olmayan Sigortalar </t>
    </r>
    <r>
      <rPr>
        <i/>
        <sz val="8"/>
        <rFont val="Times New Roman"/>
        <family val="1"/>
        <charset val="162"/>
      </rPr>
      <t>- Life Insurance</t>
    </r>
  </si>
  <si>
    <r>
      <t xml:space="preserve"> a. Yıllık Hayat</t>
    </r>
    <r>
      <rPr>
        <sz val="9"/>
        <color indexed="10"/>
        <rFont val="Times New Roman"/>
        <family val="1"/>
        <charset val="162"/>
      </rPr>
      <t xml:space="preserve"> </t>
    </r>
    <r>
      <rPr>
        <sz val="9"/>
        <rFont val="Times New Roman"/>
        <family val="1"/>
        <charset val="162"/>
      </rPr>
      <t xml:space="preserve">Sigortası - </t>
    </r>
    <r>
      <rPr>
        <i/>
        <sz val="8"/>
        <rFont val="Times New Roman"/>
        <family val="1"/>
        <charset val="162"/>
      </rPr>
      <t>1 Year Term Life Insurance</t>
    </r>
  </si>
  <si>
    <r>
      <t xml:space="preserve"> b. Bir Yıldan Uzun Süreli Hayat Sigortası-</t>
    </r>
    <r>
      <rPr>
        <i/>
        <sz val="8"/>
        <rFont val="Times New Roman"/>
        <family val="1"/>
        <charset val="162"/>
      </rPr>
      <t>Term Life Ins.</t>
    </r>
  </si>
  <si>
    <r>
      <t xml:space="preserve">c. Sadece Yaşam Teminatlı Sigorta - </t>
    </r>
    <r>
      <rPr>
        <i/>
        <sz val="8"/>
        <rFont val="Times New Roman"/>
        <family val="1"/>
        <charset val="162"/>
      </rPr>
      <t>Survival Ins.</t>
    </r>
  </si>
  <si>
    <r>
      <t>d. Karma Sigorta</t>
    </r>
    <r>
      <rPr>
        <i/>
        <sz val="8"/>
        <rFont val="Times New Roman"/>
        <family val="1"/>
        <charset val="162"/>
      </rPr>
      <t xml:space="preserve"> - Endowment Insurance</t>
    </r>
  </si>
  <si>
    <r>
      <t xml:space="preserve">2. Birikimli Sigorta </t>
    </r>
    <r>
      <rPr>
        <i/>
        <sz val="8"/>
        <rFont val="Times New Roman"/>
        <family val="1"/>
        <charset val="162"/>
      </rPr>
      <t>- Permanent Life Insurance</t>
    </r>
  </si>
  <si>
    <r>
      <t>3- Yatırımlardaki Gerçekleşmemiş Karlar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Unrealised Gains on Investments</t>
    </r>
  </si>
  <si>
    <r>
      <t>4- Diğer Teknik Gelirler (Net)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Other Technical Income</t>
    </r>
  </si>
  <si>
    <r>
      <t xml:space="preserve">1- Fon İşletim Gelirleri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Fund Management Charges</t>
    </r>
  </si>
  <si>
    <r>
      <t xml:space="preserve">2- Yönetim Gideri Kesintisi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Administration Expense Charges</t>
    </r>
  </si>
  <si>
    <t xml:space="preserve">FINANCIAL STATEMENTS of INSURANCE, PENSION and REINSURANCE COMPANIES </t>
  </si>
  <si>
    <t>FINANCIAL STATEMENTS and INDICATORS of ACTIVE NON - LIFE INSURANCE COMPANIES</t>
  </si>
  <si>
    <r>
      <t xml:space="preserve">     Birikim Primi </t>
    </r>
    <r>
      <rPr>
        <i/>
        <sz val="8"/>
        <rFont val="Times New Roman"/>
        <family val="1"/>
        <charset val="162"/>
      </rPr>
      <t xml:space="preserve">- </t>
    </r>
    <r>
      <rPr>
        <i/>
        <sz val="8"/>
        <rFont val="Arial Tur"/>
        <charset val="162"/>
      </rPr>
      <t>Accumulation Portion of Premium</t>
    </r>
  </si>
  <si>
    <r>
      <t xml:space="preserve">31.12.2007 Tarihindeki Potföy </t>
    </r>
    <r>
      <rPr>
        <b/>
        <i/>
        <sz val="8"/>
        <rFont val="Times New Roman"/>
        <family val="1"/>
        <charset val="162"/>
      </rPr>
      <t>-</t>
    </r>
    <r>
      <rPr>
        <i/>
        <sz val="8"/>
        <rFont val="Times New Roman"/>
        <family val="1"/>
        <charset val="162"/>
      </rPr>
      <t xml:space="preserve"> Portfolio as at 12.31.2007</t>
    </r>
  </si>
  <si>
    <r>
      <t>2006 Yılından Devr. Portföy -</t>
    </r>
    <r>
      <rPr>
        <sz val="9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Portfolio Brought Forw. 2006</t>
    </r>
  </si>
  <si>
    <r>
      <t xml:space="preserve">2006 Yılından Devr. Portföy - </t>
    </r>
    <r>
      <rPr>
        <i/>
        <sz val="8"/>
        <rFont val="Times New Roman"/>
        <family val="1"/>
        <charset val="162"/>
      </rPr>
      <t>Portfolio Brought Forw. 2006</t>
    </r>
  </si>
  <si>
    <r>
      <t>F- Öd.Vergi/Benzeri Diğ.Yük./Karş.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Tax Payable and Other Payables/Prov.</t>
    </r>
  </si>
  <si>
    <r>
      <t>G- Diğer Risklere İlişkin Karşılıklar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Provisions for Other Risks</t>
    </r>
  </si>
  <si>
    <r>
      <t xml:space="preserve">H- Gelecek Aylar Gelir/Gid.Tah.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Income/Expense Accruals for Future Months</t>
    </r>
  </si>
  <si>
    <r>
      <t xml:space="preserve">I-  Diğ.Kısa Vadeli Yükümlülükler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Short Term Liabilities</t>
    </r>
  </si>
  <si>
    <r>
      <t xml:space="preserve">A- Finansal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Financial Payables </t>
    </r>
  </si>
  <si>
    <r>
      <t xml:space="preserve">B- Esas Faaliyetlerden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Payables on Operations</t>
    </r>
  </si>
  <si>
    <t>-</t>
  </si>
  <si>
    <r>
      <t xml:space="preserve">Şirket Adı
</t>
    </r>
    <r>
      <rPr>
        <i/>
        <sz val="9"/>
        <rFont val="Times New Roman"/>
        <family val="1"/>
        <charset val="162"/>
      </rPr>
      <t>Company Name</t>
    </r>
  </si>
  <si>
    <r>
      <t xml:space="preserve">Şirket Adı  </t>
    </r>
    <r>
      <rPr>
        <b/>
        <sz val="12"/>
        <rFont val="Times New Roman"/>
        <family val="1"/>
        <charset val="162"/>
      </rPr>
      <t xml:space="preserve">             
</t>
    </r>
    <r>
      <rPr>
        <i/>
        <sz val="9"/>
        <rFont val="Times New Roman"/>
        <family val="1"/>
        <charset val="162"/>
      </rPr>
      <t>Company Name</t>
    </r>
  </si>
  <si>
    <r>
      <t>Cari Varlıklar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Current Assets</t>
    </r>
  </si>
  <si>
    <t>25 Yaş Altı-Under Age 25</t>
  </si>
  <si>
    <t>25-34</t>
  </si>
  <si>
    <t>35-44</t>
  </si>
  <si>
    <t>45-54</t>
  </si>
  <si>
    <t>55 Yaş Üstü-Over Age 55</t>
  </si>
  <si>
    <t>Toplam-Total</t>
  </si>
  <si>
    <t>TOP MANAGEMENT of INSURANCE, PENSION and REINSURANCE COMPANIES</t>
  </si>
  <si>
    <t>BANKS ACTING as INSURANCE AGENTS and NUMBER of THEIR BRANCHES</t>
  </si>
  <si>
    <t>AGRICULTURE INSURANCE POOL BALANCE SHEET as at 12.31.2007</t>
  </si>
  <si>
    <t>AGRICULTURE INSURANCE POOL INCOME STATEMENT as at 01.01.2007-12.31.2007</t>
  </si>
  <si>
    <t>TABLO:52B</t>
  </si>
  <si>
    <r>
      <t xml:space="preserve">* Çeşitli sebeplerle prim üretiminde bulunmayan ve yeni kurulan şirketler </t>
    </r>
    <r>
      <rPr>
        <i/>
        <sz val="8"/>
        <rFont val="Times New Roman"/>
        <family val="1"/>
        <charset val="162"/>
      </rPr>
      <t>- non active insurance companies and new foundation insurance companies</t>
    </r>
  </si>
  <si>
    <r>
      <t>1- Yazılan Primler (Net)</t>
    </r>
    <r>
      <rPr>
        <i/>
        <sz val="9"/>
        <rFont val="Times New Roman"/>
        <family val="1"/>
        <charset val="162"/>
      </rPr>
      <t xml:space="preserve"> - Gross Written Premium</t>
    </r>
  </si>
  <si>
    <r>
      <t xml:space="preserve">2- Kazanılmamış Prim Karş. Değişim </t>
    </r>
    <r>
      <rPr>
        <i/>
        <sz val="9"/>
        <rFont val="Times New Roman"/>
        <family val="1"/>
        <charset val="162"/>
      </rPr>
      <t>- Change in Prov.for Unearned Pr.</t>
    </r>
  </si>
  <si>
    <r>
      <t xml:space="preserve">3- Teknik Olm.Blm.Akt.Yat.Gelirleri  </t>
    </r>
    <r>
      <rPr>
        <i/>
        <sz val="9"/>
        <rFont val="Times New Roman"/>
        <family val="1"/>
        <charset val="162"/>
      </rPr>
      <t>-Allocated Inv.Return Transf. from The Non Tech. Acc.</t>
    </r>
  </si>
  <si>
    <r>
      <t>4- Diğ.Teknik Gelirler</t>
    </r>
    <r>
      <rPr>
        <i/>
        <sz val="9"/>
        <rFont val="Times New Roman"/>
        <family val="1"/>
        <charset val="162"/>
      </rPr>
      <t xml:space="preserve"> - Net Other Technical Income</t>
    </r>
  </si>
  <si>
    <r>
      <t xml:space="preserve">1- Ödenen Tazminat </t>
    </r>
    <r>
      <rPr>
        <i/>
        <sz val="9"/>
        <rFont val="Times New Roman"/>
        <family val="1"/>
        <charset val="162"/>
      </rPr>
      <t>-Net Paid Claims</t>
    </r>
  </si>
  <si>
    <r>
      <t xml:space="preserve">2- Muallak Hasar Karş. Değ. </t>
    </r>
    <r>
      <rPr>
        <i/>
        <sz val="9"/>
        <rFont val="Times New Roman"/>
        <family val="1"/>
        <charset val="162"/>
      </rPr>
      <t>-Change in Prov. For Outstanding Claims</t>
    </r>
  </si>
  <si>
    <r>
      <t xml:space="preserve">3- Diğer Teknik Karş.Değ. </t>
    </r>
    <r>
      <rPr>
        <i/>
        <sz val="9"/>
        <rFont val="Times New Roman"/>
        <family val="1"/>
        <charset val="162"/>
      </rPr>
      <t>-Change in Other Technical Prov.</t>
    </r>
  </si>
  <si>
    <r>
      <t xml:space="preserve">4- Faaliyet Giderleri </t>
    </r>
    <r>
      <rPr>
        <i/>
        <sz val="9"/>
        <rFont val="Times New Roman"/>
        <family val="1"/>
        <charset val="162"/>
      </rPr>
      <t>- Operating Expenses</t>
    </r>
  </si>
  <si>
    <r>
      <t>D- Hayat Teknik Gelir</t>
    </r>
    <r>
      <rPr>
        <b/>
        <i/>
        <sz val="11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>- Technical Income for Life Business</t>
    </r>
  </si>
  <si>
    <r>
      <t xml:space="preserve">1- Yazılan Primler (Net) </t>
    </r>
    <r>
      <rPr>
        <i/>
        <sz val="9"/>
        <rFont val="Times New Roman"/>
        <family val="1"/>
        <charset val="162"/>
      </rPr>
      <t>-Gross Written Premium</t>
    </r>
  </si>
  <si>
    <r>
      <t xml:space="preserve">2- Kazanılmamış Prim Karş. Değişim </t>
    </r>
    <r>
      <rPr>
        <i/>
        <sz val="9"/>
        <rFont val="Times New Roman"/>
        <family val="1"/>
        <charset val="162"/>
      </rPr>
      <t>-Change in Prov.for Unearned Pr.</t>
    </r>
  </si>
  <si>
    <r>
      <t>3- Hayat Branşı Yatırım Geliri</t>
    </r>
    <r>
      <rPr>
        <i/>
        <sz val="9"/>
        <rFont val="Times New Roman"/>
        <family val="1"/>
        <charset val="162"/>
      </rPr>
      <t xml:space="preserve"> -Investment Income for Life Business</t>
    </r>
  </si>
  <si>
    <r>
      <t xml:space="preserve">4- Yatırımlardaki Gerçekleşmemiş Karlar </t>
    </r>
    <r>
      <rPr>
        <i/>
        <sz val="9"/>
        <rFont val="Times New Roman"/>
        <family val="1"/>
        <charset val="162"/>
      </rPr>
      <t xml:space="preserve"> -Unrealised Gains on Investments</t>
    </r>
  </si>
  <si>
    <r>
      <t xml:space="preserve">5- Diğ.Teknik Gelirler </t>
    </r>
    <r>
      <rPr>
        <i/>
        <sz val="9"/>
        <rFont val="Times New Roman"/>
        <family val="1"/>
        <charset val="162"/>
      </rPr>
      <t>- Net Other Technical Income</t>
    </r>
  </si>
  <si>
    <r>
      <t>1- Ödenen Tazminat Net</t>
    </r>
    <r>
      <rPr>
        <i/>
        <sz val="9"/>
        <rFont val="Times New Roman"/>
        <family val="1"/>
        <charset val="162"/>
      </rPr>
      <t xml:space="preserve"> -Paid Claims</t>
    </r>
  </si>
  <si>
    <r>
      <t>2- Muallak Hasar Karş. Değ.</t>
    </r>
    <r>
      <rPr>
        <i/>
        <sz val="9"/>
        <rFont val="Times New Roman"/>
        <family val="1"/>
        <charset val="162"/>
      </rPr>
      <t xml:space="preserve"> -Change in Prov. For Outstanding Claims</t>
    </r>
  </si>
  <si>
    <r>
      <t>3- Hayat Matematik Karş. Değ.</t>
    </r>
    <r>
      <rPr>
        <i/>
        <sz val="9"/>
        <rFont val="Times New Roman"/>
        <family val="1"/>
        <charset val="162"/>
      </rPr>
      <t xml:space="preserve"> -Change in Prov.for Life Assurance</t>
    </r>
  </si>
  <si>
    <r>
      <t>4- Faaliyet Giderleri</t>
    </r>
    <r>
      <rPr>
        <i/>
        <sz val="9"/>
        <rFont val="Times New Roman"/>
        <family val="1"/>
        <charset val="162"/>
      </rPr>
      <t xml:space="preserve"> - Operating Expenses</t>
    </r>
  </si>
  <si>
    <r>
      <t xml:space="preserve">5- Yatırım Giderler </t>
    </r>
    <r>
      <rPr>
        <i/>
        <sz val="9"/>
        <rFont val="Times New Roman"/>
        <family val="1"/>
        <charset val="162"/>
      </rPr>
      <t>-Investment Charges</t>
    </r>
  </si>
  <si>
    <r>
      <t>F- Hayat Teknik Denge</t>
    </r>
    <r>
      <rPr>
        <b/>
        <i/>
        <sz val="9"/>
        <rFont val="Times New Roman"/>
        <family val="1"/>
        <charset val="162"/>
      </rPr>
      <t xml:space="preserve"> -Balance on The Technical Account for Life Business</t>
    </r>
  </si>
  <si>
    <r>
      <t xml:space="preserve">G- Teknik Denge </t>
    </r>
    <r>
      <rPr>
        <b/>
        <i/>
        <sz val="9"/>
        <rFont val="Times New Roman"/>
        <family val="1"/>
        <charset val="162"/>
      </rPr>
      <t xml:space="preserve">- Balance on The Technical Account </t>
    </r>
  </si>
  <si>
    <r>
      <t xml:space="preserve"> </t>
    </r>
    <r>
      <rPr>
        <b/>
        <sz val="10"/>
        <rFont val="Times New Roman"/>
        <family val="1"/>
        <charset val="162"/>
      </rPr>
      <t xml:space="preserve">   5- Esas Faal.Kaynaklanan Şüpheli Alac</t>
    </r>
    <r>
      <rPr>
        <b/>
        <i/>
        <sz val="10"/>
        <rFont val="Times New Roman"/>
        <family val="1"/>
        <charset val="162"/>
      </rPr>
      <t>.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Doubtful Receivables from Operations</t>
    </r>
  </si>
  <si>
    <r>
      <t xml:space="preserve">B- İlişkili Taraflardan Alacaklar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Receivables from Related Parties</t>
    </r>
  </si>
  <si>
    <r>
      <t xml:space="preserve">C- Diğer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Receivables</t>
    </r>
  </si>
  <si>
    <t>Riski Hayat Poliçesi Sahiplerine Ait Finansal Yatırımlar</t>
  </si>
  <si>
    <t xml:space="preserve">SECURITIES PORTFOLIO </t>
  </si>
  <si>
    <r>
      <t xml:space="preserve">İkramiye ve
İndirimler
Karşılığı
</t>
    </r>
    <r>
      <rPr>
        <i/>
        <sz val="9"/>
        <rFont val="Times New Roman"/>
        <family val="1"/>
        <charset val="162"/>
      </rPr>
      <t>Provision for
Bonus and
Rebates</t>
    </r>
  </si>
  <si>
    <r>
      <t xml:space="preserve">Yat.Riski
H.S.P.S.Ait
Pol.İçin
Ayr.Karş.
</t>
    </r>
    <r>
      <rPr>
        <i/>
        <sz val="9"/>
        <rFont val="Times New Roman"/>
        <family val="1"/>
        <charset val="162"/>
      </rPr>
      <t>Prov.for Pol.
Where Inv.Risk
Belongs to PH</t>
    </r>
  </si>
  <si>
    <r>
      <t xml:space="preserve">Diğer
Teknik
Karşılıklar
</t>
    </r>
    <r>
      <rPr>
        <i/>
        <sz val="9"/>
        <rFont val="Times New Roman"/>
        <family val="1"/>
        <charset val="162"/>
      </rPr>
      <t>Other
Technical
Provisions</t>
    </r>
  </si>
  <si>
    <r>
      <t xml:space="preserve">VARLIKLAR </t>
    </r>
    <r>
      <rPr>
        <b/>
        <i/>
        <sz val="8"/>
        <rFont val="Times New Roman"/>
        <family val="1"/>
        <charset val="162"/>
      </rPr>
      <t>- Assets</t>
    </r>
  </si>
  <si>
    <r>
      <t xml:space="preserve"> 1- Alınan Primler -</t>
    </r>
    <r>
      <rPr>
        <i/>
        <sz val="9"/>
        <rFont val="Times New Roman"/>
        <family val="1"/>
        <charset val="162"/>
      </rPr>
      <t xml:space="preserve"> Premiums Received </t>
    </r>
  </si>
  <si>
    <r>
      <t xml:space="preserve"> 2- Devreden CRK -</t>
    </r>
    <r>
      <rPr>
        <i/>
        <sz val="9"/>
        <rFont val="Times New Roman"/>
        <family val="1"/>
        <charset val="162"/>
      </rPr>
      <t xml:space="preserve"> Unearned Pr.Prov.Brought Forward</t>
    </r>
  </si>
  <si>
    <r>
      <t xml:space="preserve"> 3- Ödenen Tazminatta Reasürörler Payı</t>
    </r>
    <r>
      <rPr>
        <i/>
        <sz val="9"/>
        <rFont val="Times New Roman"/>
        <family val="1"/>
        <charset val="162"/>
      </rPr>
      <t xml:space="preserve"> - Reinsurers' Share in Paid Claims</t>
    </r>
  </si>
  <si>
    <r>
      <t xml:space="preserve"> 4- Devreden Muallak Hasar Karşılıkları </t>
    </r>
    <r>
      <rPr>
        <i/>
        <sz val="9"/>
        <rFont val="Times New Roman"/>
        <family val="1"/>
        <charset val="162"/>
      </rPr>
      <t>- Outstanding Losses Prov.Brought Forward</t>
    </r>
  </si>
  <si>
    <r>
      <t xml:space="preserve"> 5- Muallak Hasar Karşılıklarında Reasürörler Payı</t>
    </r>
    <r>
      <rPr>
        <i/>
        <sz val="9"/>
        <rFont val="Times New Roman"/>
        <family val="1"/>
        <charset val="162"/>
      </rPr>
      <t xml:space="preserve"> - Reinsurers' Share in Outst.Losses Prov.</t>
    </r>
  </si>
  <si>
    <r>
      <t xml:space="preserve">A. Faaliyet Gelirleri </t>
    </r>
    <r>
      <rPr>
        <b/>
        <i/>
        <sz val="9"/>
        <rFont val="Times New Roman"/>
        <family val="1"/>
        <charset val="162"/>
      </rPr>
      <t>- Operating Income</t>
    </r>
  </si>
  <si>
    <r>
      <t>B. Faaliyet Giderleri (-)</t>
    </r>
    <r>
      <rPr>
        <b/>
        <i/>
        <sz val="9"/>
        <rFont val="Times New Roman"/>
        <family val="1"/>
        <charset val="162"/>
      </rPr>
      <t xml:space="preserve"> - Operations Expendıtures</t>
    </r>
  </si>
  <si>
    <t>SİMPA STRATEJİ PAZARLAMA A.Ş.</t>
  </si>
  <si>
    <t>OSMAN OZAN HARPUTLU</t>
  </si>
  <si>
    <r>
      <t>10-HayatTekn.Böl.Akt.Yat.Gel.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Allocated Inv.ReturnTransf.fromThe Life BusinessTech.Acc.</t>
    </r>
  </si>
  <si>
    <t>SIIRT</t>
  </si>
  <si>
    <t>EDIRNE</t>
  </si>
  <si>
    <t>SINOP</t>
  </si>
  <si>
    <t>ELAZIG</t>
  </si>
  <si>
    <t>SIVAS</t>
  </si>
  <si>
    <t>ERZINCAN</t>
  </si>
  <si>
    <t>TEKIRDAG</t>
  </si>
  <si>
    <t>ERZURUM</t>
  </si>
  <si>
    <t>TOKAT</t>
  </si>
  <si>
    <t>ESKISEHIR</t>
  </si>
  <si>
    <t>TRABZON</t>
  </si>
  <si>
    <t>GAZIANTEP</t>
  </si>
  <si>
    <t>TUNCELI</t>
  </si>
  <si>
    <t>GIRESUN</t>
  </si>
  <si>
    <t>SANLIURFA</t>
  </si>
  <si>
    <t>GÜMÜSHANE</t>
  </si>
  <si>
    <t>SIRNAK</t>
  </si>
  <si>
    <t>HAKKARI</t>
  </si>
  <si>
    <t>273</t>
  </si>
  <si>
    <t>301</t>
  </si>
  <si>
    <t>76</t>
  </si>
  <si>
    <t>243</t>
  </si>
  <si>
    <t>236</t>
  </si>
  <si>
    <t>261</t>
  </si>
  <si>
    <t>205</t>
  </si>
  <si>
    <t>1147</t>
  </si>
  <si>
    <t>720</t>
  </si>
  <si>
    <t>285</t>
  </si>
  <si>
    <t>396</t>
  </si>
  <si>
    <t>571</t>
  </si>
  <si>
    <t>212</t>
  </si>
  <si>
    <t>495</t>
  </si>
  <si>
    <t>319</t>
  </si>
  <si>
    <t>117</t>
  </si>
  <si>
    <t>137</t>
  </si>
  <si>
    <t>1142</t>
  </si>
  <si>
    <t>553</t>
  </si>
  <si>
    <t>305</t>
  </si>
  <si>
    <t>33</t>
  </si>
  <si>
    <t>411</t>
  </si>
  <si>
    <t>342</t>
  </si>
  <si>
    <t>250</t>
  </si>
  <si>
    <t>79</t>
  </si>
  <si>
    <t>619</t>
  </si>
  <si>
    <t>74</t>
  </si>
  <si>
    <t>309</t>
  </si>
  <si>
    <t>389</t>
  </si>
  <si>
    <t>8</t>
  </si>
  <si>
    <t>62</t>
  </si>
  <si>
    <t>206</t>
  </si>
  <si>
    <t>683</t>
  </si>
  <si>
    <t>119</t>
  </si>
  <si>
    <r>
      <t xml:space="preserve">Hayat Dışı Teknik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Income for Non Life Business</t>
    </r>
  </si>
  <si>
    <r>
      <t xml:space="preserve">Yazılan Primler (Net)
</t>
    </r>
    <r>
      <rPr>
        <i/>
        <sz val="9"/>
        <rFont val="Times New Roman"/>
        <family val="1"/>
        <charset val="162"/>
      </rPr>
      <t>Gross Written Premium</t>
    </r>
  </si>
  <si>
    <r>
      <t xml:space="preserve">Kazanılmamış Prim Karş. Değişim
</t>
    </r>
    <r>
      <rPr>
        <i/>
        <sz val="9"/>
        <rFont val="Times New Roman"/>
        <family val="1"/>
        <charset val="162"/>
      </rPr>
      <t>Change in Prov.for Unearned Pr.</t>
    </r>
  </si>
  <si>
    <r>
      <t xml:space="preserve">Devam Eden Risk.Karş Değ.
</t>
    </r>
    <r>
      <rPr>
        <i/>
        <sz val="9"/>
        <rFont val="Times New Roman"/>
        <family val="1"/>
        <charset val="162"/>
      </rPr>
      <t>Change in Prov.for Unexpired Risks</t>
    </r>
  </si>
  <si>
    <r>
      <t xml:space="preserve">Teknik Olm.Blm.Akt.Yat.Gelirleri
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Allocated Inv.Return Transf. from The Non Tech. Acc.</t>
    </r>
  </si>
  <si>
    <r>
      <t xml:space="preserve">Diğ.Teknik Gelirler - Net
</t>
    </r>
    <r>
      <rPr>
        <i/>
        <sz val="9"/>
        <rFont val="Times New Roman"/>
        <family val="1"/>
        <charset val="162"/>
      </rPr>
      <t>Other Technical Income</t>
    </r>
  </si>
  <si>
    <r>
      <t xml:space="preserve"> Ödenen Tazminat
Net
</t>
    </r>
    <r>
      <rPr>
        <i/>
        <sz val="9"/>
        <rFont val="Times New Roman"/>
        <family val="1"/>
        <charset val="162"/>
      </rPr>
      <t>Paid Claims</t>
    </r>
  </si>
  <si>
    <r>
      <t xml:space="preserve">Muallak Hasar Karş. Değ.
</t>
    </r>
    <r>
      <rPr>
        <sz val="9"/>
        <rFont val="Times New Roman"/>
        <family val="1"/>
        <charset val="162"/>
      </rPr>
      <t>C</t>
    </r>
    <r>
      <rPr>
        <i/>
        <sz val="9"/>
        <rFont val="Times New Roman"/>
        <family val="1"/>
        <charset val="162"/>
      </rPr>
      <t>hange in Prov. For Outstanding Claims</t>
    </r>
  </si>
  <si>
    <r>
      <t xml:space="preserve">İkramiye/İnd. Karş.Değ.
</t>
    </r>
    <r>
      <rPr>
        <i/>
        <sz val="9"/>
        <rFont val="Times New Roman"/>
        <family val="1"/>
        <charset val="162"/>
      </rPr>
      <t>Change in Prov. For Bonus/Rebates</t>
    </r>
  </si>
  <si>
    <r>
      <t xml:space="preserve">HB ve Devlet
Tahvilleri
</t>
    </r>
    <r>
      <rPr>
        <i/>
        <sz val="9"/>
        <rFont val="Times New Roman"/>
        <family val="1"/>
        <charset val="162"/>
      </rPr>
      <t>Treasury Bills
and Government
Bonds</t>
    </r>
  </si>
  <si>
    <r>
      <t xml:space="preserve">Diğer Alım
Satım Amaçlı
FV
</t>
    </r>
    <r>
      <rPr>
        <i/>
        <sz val="9"/>
        <rFont val="Times New Roman"/>
        <family val="1"/>
        <charset val="162"/>
      </rPr>
      <t>Other Fin.Ass.
Held for
Trading</t>
    </r>
  </si>
  <si>
    <r>
      <t xml:space="preserve">H.S. ve
Diğ.Değ.
Get.FV
</t>
    </r>
    <r>
      <rPr>
        <i/>
        <sz val="9"/>
        <rFont val="Times New Roman"/>
        <family val="1"/>
        <charset val="162"/>
      </rPr>
      <t>Shares and
Other
Equity Shares</t>
    </r>
  </si>
  <si>
    <r>
      <t xml:space="preserve">H.S. ve
Diğ.Değ
Get.FV
</t>
    </r>
    <r>
      <rPr>
        <i/>
        <sz val="9"/>
        <rFont val="Times New Roman"/>
        <family val="1"/>
        <charset val="162"/>
      </rPr>
      <t>Shares and
Other
Equity Shares</t>
    </r>
  </si>
  <si>
    <r>
      <t xml:space="preserve">HB ve Devlet
Tahvilleri
</t>
    </r>
    <r>
      <rPr>
        <i/>
        <sz val="9"/>
        <rFont val="Times New Roman"/>
        <family val="1"/>
        <charset val="162"/>
      </rPr>
      <t>Treasury Bills
and
Government
Bonds</t>
    </r>
  </si>
  <si>
    <r>
      <t xml:space="preserve">Sigortalılardan
Alacaklar
</t>
    </r>
    <r>
      <rPr>
        <i/>
        <sz val="9"/>
        <rFont val="Times New Roman"/>
        <family val="1"/>
        <charset val="162"/>
      </rPr>
      <t>Receivables
from Insureds</t>
    </r>
  </si>
  <si>
    <r>
      <t xml:space="preserve">Sig. Alac.Alacak
Sen.Rees.(-)
</t>
    </r>
    <r>
      <rPr>
        <i/>
        <sz val="9"/>
        <rFont val="Times New Roman"/>
        <family val="1"/>
        <charset val="162"/>
      </rPr>
      <t>Rediscounts
of Rec. Bonds
from Ins.ureds</t>
    </r>
  </si>
  <si>
    <r>
      <t xml:space="preserve">Sigortalılardan
Alacaklar Karş.(-)
</t>
    </r>
    <r>
      <rPr>
        <i/>
        <sz val="9"/>
        <rFont val="Times New Roman"/>
        <family val="1"/>
        <charset val="162"/>
      </rPr>
      <t>Prov.for Receivables
from Insureds</t>
    </r>
  </si>
  <si>
    <r>
      <t xml:space="preserve">Aracılardan Alacaklar
</t>
    </r>
    <r>
      <rPr>
        <i/>
        <sz val="9"/>
        <rFont val="Times New Roman"/>
        <family val="1"/>
        <charset val="162"/>
      </rPr>
      <t>Receivables from
Intermediaries</t>
    </r>
  </si>
  <si>
    <r>
      <t xml:space="preserve">Aracılardan
Alacaklar Alacak
Senedi Rees.(-) 
</t>
    </r>
    <r>
      <rPr>
        <i/>
        <sz val="9"/>
        <rFont val="Times New Roman"/>
        <family val="1"/>
        <charset val="162"/>
      </rPr>
      <t>Rediscounts of Rec.
Bonds from 
Intermediaries</t>
    </r>
  </si>
  <si>
    <r>
      <t xml:space="preserve">31.12.2007 Tarihindeki Potföy </t>
    </r>
    <r>
      <rPr>
        <b/>
        <i/>
        <sz val="8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>Portfolio as at 12.31.2007</t>
    </r>
  </si>
  <si>
    <r>
      <t>2006 Yılından Devreden Portföy</t>
    </r>
    <r>
      <rPr>
        <sz val="9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-Portfolio Brought Forward 2006</t>
    </r>
  </si>
  <si>
    <r>
      <t xml:space="preserve">31.12.2007 Tarihindeki Portföy </t>
    </r>
    <r>
      <rPr>
        <i/>
        <sz val="8"/>
        <rFont val="Times New Roman"/>
        <family val="1"/>
        <charset val="162"/>
      </rPr>
      <t>-Portfolio as at 12.31.2007</t>
    </r>
  </si>
  <si>
    <r>
      <t xml:space="preserve">2006 Yılından Devreden Portföy </t>
    </r>
    <r>
      <rPr>
        <i/>
        <sz val="8"/>
        <rFont val="Times New Roman"/>
        <family val="1"/>
        <charset val="162"/>
      </rPr>
      <t>-Portfolio Brought Forward 2006</t>
    </r>
  </si>
  <si>
    <r>
      <t xml:space="preserve">    1.2.c- Devr.Mual.Tazm.Karş.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Prov.Brought Forw.for Outst.Claims- Gross Amount</t>
    </r>
  </si>
  <si>
    <t>OYAK EMEKLİLİK A.Ş.</t>
  </si>
  <si>
    <t>Ali Caner Öner</t>
  </si>
  <si>
    <t>Deniz Uysal</t>
  </si>
  <si>
    <t>Gökhan Dereli</t>
  </si>
  <si>
    <t>Karaköy Meydanı, Nordstren Han</t>
  </si>
  <si>
    <t>Ahmet Şükrü Lüleci</t>
  </si>
  <si>
    <t>Arda Doğanay</t>
  </si>
  <si>
    <t>İhsan Çevik</t>
  </si>
  <si>
    <t xml:space="preserve">No:5 34420 </t>
  </si>
  <si>
    <t>Nurhan Özdamar</t>
  </si>
  <si>
    <t>Celal Madazlı</t>
  </si>
  <si>
    <t>Karaköy / Beyoğlu</t>
  </si>
  <si>
    <r>
      <t xml:space="preserve">1.Gerçekleşen Hasar (Net) - </t>
    </r>
    <r>
      <rPr>
        <i/>
        <sz val="9"/>
        <rFont val="Times New Roman"/>
        <family val="1"/>
        <charset val="162"/>
      </rPr>
      <t>Claims Incurred NoR</t>
    </r>
  </si>
  <si>
    <r>
      <t xml:space="preserve"> a.Ödenen Hasar - </t>
    </r>
    <r>
      <rPr>
        <i/>
        <sz val="9"/>
        <rFont val="Times New Roman"/>
        <family val="1"/>
        <charset val="162"/>
      </rPr>
      <t>Paid Loss</t>
    </r>
    <r>
      <rPr>
        <sz val="10"/>
        <rFont val="Times New Roman"/>
        <family val="1"/>
        <charset val="162"/>
      </rPr>
      <t xml:space="preserve"> (-)</t>
    </r>
  </si>
  <si>
    <r>
      <t xml:space="preserve"> b.Ödenen Hasar Reas. Payı - </t>
    </r>
    <r>
      <rPr>
        <i/>
        <sz val="9"/>
        <rFont val="Times New Roman"/>
        <family val="1"/>
        <charset val="162"/>
      </rPr>
      <t>Paid Loss Reins.Share</t>
    </r>
  </si>
  <si>
    <r>
      <t xml:space="preserve"> c.Ayrılan MHK - </t>
    </r>
    <r>
      <rPr>
        <i/>
        <sz val="9"/>
        <rFont val="Times New Roman"/>
        <family val="1"/>
        <charset val="162"/>
      </rPr>
      <t>Prov.For Outstanding Claims (-)</t>
    </r>
  </si>
  <si>
    <r>
      <t xml:space="preserve"> d.Ayrılan MHK Reas.Payı - </t>
    </r>
    <r>
      <rPr>
        <i/>
        <sz val="9"/>
        <rFont val="Times New Roman"/>
        <family val="1"/>
        <charset val="162"/>
      </rPr>
      <t>Prov. Outstanding Claims Reins.Sh.</t>
    </r>
  </si>
  <si>
    <r>
      <t xml:space="preserve">Emeklilik Teknik Gelir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Pension Technical Income</t>
    </r>
  </si>
  <si>
    <r>
      <t xml:space="preserve">Özel Hizmet Gideri Kesintisi
</t>
    </r>
    <r>
      <rPr>
        <i/>
        <sz val="9"/>
        <rFont val="Times New Roman"/>
        <family val="1"/>
        <charset val="162"/>
      </rPr>
      <t>Special Service Charges</t>
    </r>
  </si>
  <si>
    <r>
      <t xml:space="preserve">H-Dışı Şirk.Toplam - </t>
    </r>
    <r>
      <rPr>
        <i/>
        <sz val="8"/>
        <rFont val="Times New Roman"/>
        <family val="1"/>
        <charset val="162"/>
      </rPr>
      <t>Non-life Total</t>
    </r>
  </si>
  <si>
    <r>
      <t>Hayat Şirk.Toplam -</t>
    </r>
    <r>
      <rPr>
        <i/>
        <sz val="8"/>
        <rFont val="Times New Roman"/>
        <family val="1"/>
        <charset val="162"/>
      </rPr>
      <t xml:space="preserve"> Life Ins.Total</t>
    </r>
  </si>
  <si>
    <t>0212 393 78 00</t>
  </si>
  <si>
    <t>0212 393 78 78</t>
  </si>
  <si>
    <t>www.ticaretsigorta.com.tr</t>
  </si>
  <si>
    <t>TOPRAK SİGORTA A.Ş.</t>
  </si>
  <si>
    <t xml:space="preserve">Yıldızposta Cad. No: 17 Kat : 3 </t>
  </si>
  <si>
    <t>Esentepe / İstanbul</t>
  </si>
  <si>
    <t>0212 274 10 10</t>
  </si>
  <si>
    <t>0212 347 41 09</t>
  </si>
  <si>
    <t>www.topraksigorta.com.tr</t>
  </si>
  <si>
    <t>TÜRK NİPPON SİGORTA A.Ş.</t>
  </si>
  <si>
    <t>0 216 554 11 00</t>
  </si>
  <si>
    <t>0 216 554 11 11</t>
  </si>
  <si>
    <t>TÜRKİYE GENEL SİGORTA A.Ş.</t>
  </si>
  <si>
    <t>(0 212) 334 90 00</t>
  </si>
  <si>
    <t>TÜRKİYE İŞ BANKASI A.Ş.</t>
  </si>
  <si>
    <t>FORTİS BANK A.Ş.</t>
  </si>
  <si>
    <t>175000000</t>
  </si>
  <si>
    <t>T.C.EMNİYET GENEL MÜDÜRLÜĞÜ POLİS BAKIM YARDIM SANDIĞI</t>
  </si>
  <si>
    <t>SERHAT ÖZCAN</t>
  </si>
  <si>
    <t>ERGO INTERNATIONAL A.G.</t>
  </si>
  <si>
    <t>AVRUPA HOLDING A.Ş.</t>
  </si>
  <si>
    <t>İZVER BALCI</t>
  </si>
  <si>
    <t>65000000</t>
  </si>
  <si>
    <t>EUREKO BV</t>
  </si>
  <si>
    <t>T. GARANTİ BANKASI A.Ş.</t>
  </si>
  <si>
    <r>
      <t xml:space="preserve"> </t>
    </r>
    <r>
      <rPr>
        <b/>
        <sz val="10"/>
        <rFont val="Times New Roman"/>
        <family val="1"/>
        <charset val="162"/>
      </rPr>
      <t xml:space="preserve">  1- Hayat Teknik Karşılıkları</t>
    </r>
    <r>
      <rPr>
        <b/>
        <i/>
        <sz val="10"/>
        <rFont val="Times New Roman"/>
        <family val="1"/>
        <charset val="162"/>
      </rPr>
      <t xml:space="preserve"> </t>
    </r>
    <r>
      <rPr>
        <b/>
        <sz val="10"/>
        <rFont val="Times New Roman"/>
        <family val="1"/>
        <charset val="162"/>
      </rPr>
      <t xml:space="preserve">- </t>
    </r>
    <r>
      <rPr>
        <sz val="9"/>
        <rFont val="Times New Roman"/>
        <family val="1"/>
        <charset val="162"/>
      </rPr>
      <t>Life Mathematical Provisions</t>
    </r>
  </si>
  <si>
    <r>
      <t xml:space="preserve">   </t>
    </r>
    <r>
      <rPr>
        <b/>
        <sz val="10"/>
        <rFont val="Times New Roman"/>
        <family val="1"/>
        <charset val="162"/>
      </rPr>
      <t xml:space="preserve">2- Diğer Teknik Karşılıklar - </t>
    </r>
    <r>
      <rPr>
        <sz val="9"/>
        <rFont val="Times New Roman"/>
        <family val="1"/>
        <charset val="162"/>
      </rPr>
      <t>Other Technical Provisions</t>
    </r>
  </si>
  <si>
    <r>
      <t xml:space="preserve">F- Diğer Risklere İlişkin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Provisions for Other Risks </t>
    </r>
  </si>
  <si>
    <r>
      <t xml:space="preserve">G- Diğer Yükümlülükler ve Karşılıkları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Liabilities and Provisions</t>
    </r>
  </si>
  <si>
    <r>
      <t xml:space="preserve">H- Gelecek Yıllar Gelir/Gid.Tah.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Income/Expense Accruals for Future Years</t>
    </r>
  </si>
  <si>
    <r>
      <t>I-  Diğ.Uzun Vadeli Yükümlülükler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Other Long Term Liabilities</t>
    </r>
  </si>
  <si>
    <r>
      <t>A- Ödenmiş Sermaye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Paid - in Capital</t>
    </r>
  </si>
  <si>
    <r>
      <t>B- Sermaye Yedekleri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Capital Reserves</t>
    </r>
  </si>
  <si>
    <r>
      <t xml:space="preserve">C- Kar Yedekleri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Earning Reserves</t>
    </r>
  </si>
  <si>
    <r>
      <t xml:space="preserve">1- Kazanılmış Primler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Earned Premiums (Net)</t>
    </r>
  </si>
  <si>
    <r>
      <t xml:space="preserve">    1.1.a- Yazılan Primler</t>
    </r>
    <r>
      <rPr>
        <b/>
        <i/>
        <sz val="9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Gross Written Premiums</t>
    </r>
  </si>
  <si>
    <r>
      <t xml:space="preserve">    1.1.b- Devredilen Primler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Outward Reinsurance Premiums</t>
    </r>
  </si>
  <si>
    <r>
      <t xml:space="preserve">    3- Makine ve Teçhizatlar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Machinery and Equipment</t>
    </r>
  </si>
  <si>
    <r>
      <t>F- Maddi Olmayan Varlıklar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Intangible Assets</t>
    </r>
  </si>
  <si>
    <r>
      <t>G- Gelecek Yıllara Ait Gid/Gelir Tah.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Expenses and Income Accruals for Future Years</t>
    </r>
  </si>
  <si>
    <r>
      <t>H- Diğer Cari Olmayan Varlıklar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Long Term Assets</t>
    </r>
  </si>
  <si>
    <t xml:space="preserve">FIXED ASSETS (NET)*          </t>
  </si>
  <si>
    <r>
      <t>*Amortismanlar düşülmüştür.</t>
    </r>
    <r>
      <rPr>
        <i/>
        <sz val="8"/>
        <rFont val="Times New Roman"/>
        <family val="1"/>
        <charset val="162"/>
      </rPr>
      <t xml:space="preserve">-Including accumulated depreciation </t>
    </r>
  </si>
  <si>
    <t>*Compulsory Motor Third Party Liability</t>
  </si>
  <si>
    <r>
      <t>*Motorsiklet ve Üç Tekerlekli Araçlar</t>
    </r>
    <r>
      <rPr>
        <i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>-Motorcycles and Tricycles</t>
    </r>
  </si>
  <si>
    <r>
      <t xml:space="preserve">   4- Muallak Hasar ve Tazminat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Provisions for Outstanding Claims </t>
    </r>
  </si>
  <si>
    <r>
      <t xml:space="preserve">   5- İkramiye ve İndirimler Karşılığı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Provisions for Bonus and Rebates</t>
    </r>
  </si>
  <si>
    <r>
      <t xml:space="preserve">   6- Yat.Riski H.S.P.S. Pol.Karş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Prov.for Pol.Where Inv.Risk Belongs to PH</t>
    </r>
  </si>
  <si>
    <r>
      <t xml:space="preserve">   7- Diğer Teknik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Provisions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</si>
  <si>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3- Sig./Reas.Şirk.Alınan Depolar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Deposits Taken from Ins.and Reins.Co.</t>
    </r>
  </si>
  <si>
    <r>
      <t xml:space="preserve"> </t>
    </r>
    <r>
      <rPr>
        <b/>
        <sz val="10"/>
        <rFont val="Times New Roman"/>
        <family val="1"/>
        <charset val="162"/>
      </rPr>
      <t xml:space="preserve">  4- Emeklilik Faaliyetlerinden Borçlar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Payables on Pension Operations</t>
    </r>
  </si>
  <si>
    <r>
      <t xml:space="preserve">         Aracılardan Alacaklar Karşılığı (-)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Provisions for Receivables from </t>
    </r>
  </si>
  <si>
    <r>
      <t xml:space="preserve">Poliçe Adedi </t>
    </r>
    <r>
      <rPr>
        <i/>
        <sz val="9"/>
        <rFont val="Times New Roman"/>
        <family val="1"/>
        <charset val="162"/>
      </rPr>
      <t>-No of Policies</t>
    </r>
  </si>
  <si>
    <r>
      <t xml:space="preserve">Prim </t>
    </r>
    <r>
      <rPr>
        <i/>
        <sz val="9"/>
        <rFont val="Times New Roman"/>
        <family val="1"/>
        <charset val="162"/>
      </rPr>
      <t>-Premiums</t>
    </r>
  </si>
  <si>
    <r>
      <t xml:space="preserve">Ferdi Kaza </t>
    </r>
    <r>
      <rPr>
        <b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-Personal Accident</t>
    </r>
  </si>
  <si>
    <r>
      <t>Sağlık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-Health</t>
    </r>
  </si>
  <si>
    <r>
      <t xml:space="preserve">TEKNİK DENGE </t>
    </r>
    <r>
      <rPr>
        <b/>
        <sz val="8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Balance of The Various Branches</t>
    </r>
  </si>
  <si>
    <r>
      <t xml:space="preserve">Nakliyat </t>
    </r>
    <r>
      <rPr>
        <i/>
        <sz val="8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Transport </t>
    </r>
  </si>
  <si>
    <r>
      <t xml:space="preserve">Mühendislik </t>
    </r>
    <r>
      <rPr>
        <i/>
        <sz val="9"/>
        <rFont val="Times New Roman"/>
        <family val="1"/>
        <charset val="162"/>
      </rPr>
      <t>- Engineering</t>
    </r>
  </si>
  <si>
    <r>
      <t xml:space="preserve">Tarım </t>
    </r>
    <r>
      <rPr>
        <i/>
        <sz val="9"/>
        <rFont val="Times New Roman"/>
        <family val="1"/>
        <charset val="162"/>
      </rPr>
      <t>- Agriculture</t>
    </r>
  </si>
  <si>
    <r>
      <t xml:space="preserve">Hayat </t>
    </r>
    <r>
      <rPr>
        <i/>
        <sz val="9"/>
        <rFont val="Times New Roman"/>
        <family val="1"/>
        <charset val="162"/>
      </rPr>
      <t>- Life</t>
    </r>
  </si>
  <si>
    <t>SİGORTA ve EMEKLİLİK ŞİRKETLERİNİN ACENTE ve BROKER SİRKÜLASYONU (Bankalar Hariç)</t>
  </si>
  <si>
    <t xml:space="preserve">REASÜRANS ŞİRKETLERİNİN BRANŞLAR İTİBARİYLE TEKNİK KAR ZARARI*  </t>
  </si>
  <si>
    <t>THE PROFIT and LOSS ACCOUNTS of the REINSURANCE COMPANIES PER BRANCHES*</t>
  </si>
  <si>
    <r>
      <t xml:space="preserve">1.Kazanılmış Prim - </t>
    </r>
    <r>
      <rPr>
        <i/>
        <sz val="9"/>
        <rFont val="Times New Roman"/>
        <family val="1"/>
        <charset val="162"/>
      </rPr>
      <t>Earned Premium</t>
    </r>
  </si>
  <si>
    <r>
      <t xml:space="preserve"> a.Alınan Prim - </t>
    </r>
    <r>
      <rPr>
        <i/>
        <sz val="9"/>
        <rFont val="Times New Roman"/>
        <family val="1"/>
        <charset val="162"/>
      </rPr>
      <t>Gross Written Premium</t>
    </r>
  </si>
  <si>
    <r>
      <t xml:space="preserve">Değer Düşüş Karşılığı
</t>
    </r>
    <r>
      <rPr>
        <i/>
        <sz val="9"/>
        <rFont val="Times New Roman"/>
        <family val="1"/>
        <charset val="162"/>
      </rPr>
      <t>Provision for Devision</t>
    </r>
  </si>
  <si>
    <r>
      <t xml:space="preserve">Dönem Karı - </t>
    </r>
    <r>
      <rPr>
        <i/>
        <sz val="9"/>
        <rFont val="Times New Roman"/>
        <family val="1"/>
        <charset val="162"/>
      </rPr>
      <t>Profit of The Financial Year</t>
    </r>
  </si>
  <si>
    <t>SİGORTA ŞİRKETLERİNİN HAYAT DIŞI BRANŞLAR KONSOLİDE KAR ve ZARAR HESABI TEKNİK SONUÇLARI</t>
  </si>
  <si>
    <t>DISTRIBUTION of PREMIUMS CEDED by TYPE of TREATY</t>
  </si>
  <si>
    <t xml:space="preserve">PREMIUM PRODUCTION of THE INSURANCE and PENSION COMPANIES PER  BRANCHES </t>
  </si>
  <si>
    <r>
      <t>PROFIT and LOSS ACCOUNTS of The LIFE / PENSION COMPANIES for The</t>
    </r>
    <r>
      <rPr>
        <i/>
        <sz val="12"/>
        <rFont val="Times New Roman"/>
        <family val="1"/>
        <charset val="162"/>
      </rPr>
      <t xml:space="preserve"> PERSONEL ACCIDENT</t>
    </r>
    <r>
      <rPr>
        <i/>
        <sz val="10"/>
        <rFont val="Times New Roman"/>
        <family val="1"/>
        <charset val="162"/>
      </rPr>
      <t xml:space="preserve"> BRANCH </t>
    </r>
  </si>
  <si>
    <r>
      <t>Diğer</t>
    </r>
    <r>
      <rPr>
        <i/>
        <sz val="9"/>
        <rFont val="Times New Roman"/>
        <family val="1"/>
        <charset val="162"/>
      </rPr>
      <t xml:space="preserve"> -Other</t>
    </r>
  </si>
  <si>
    <r>
      <t>Diğer</t>
    </r>
    <r>
      <rPr>
        <sz val="9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Other</t>
    </r>
  </si>
  <si>
    <t>FON1</t>
  </si>
  <si>
    <t>FON2</t>
  </si>
  <si>
    <r>
      <t xml:space="preserve">  31.12.2006 Tarihi İtibariyle -</t>
    </r>
    <r>
      <rPr>
        <i/>
        <sz val="9"/>
        <rFont val="Times New Roman"/>
        <family val="1"/>
        <charset val="162"/>
      </rPr>
      <t xml:space="preserve"> As at 31.12.2006</t>
    </r>
  </si>
  <si>
    <r>
      <t xml:space="preserve">  31.12.2007 Tarihi İtibariyle - </t>
    </r>
    <r>
      <rPr>
        <i/>
        <sz val="9"/>
        <rFont val="Times New Roman"/>
        <family val="1"/>
        <charset val="162"/>
      </rPr>
      <t>As at 31.12.2007</t>
    </r>
  </si>
  <si>
    <r>
      <rPr>
        <b/>
        <sz val="10"/>
        <rFont val="Times New Roman"/>
        <family val="1"/>
      </rPr>
      <t xml:space="preserve">C- Teknik Denge </t>
    </r>
    <r>
      <rPr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 xml:space="preserve">Balance on The Technical Account </t>
    </r>
  </si>
  <si>
    <r>
      <t xml:space="preserve">II- Teknik Olmayan Bölüm - </t>
    </r>
    <r>
      <rPr>
        <i/>
        <sz val="9"/>
        <rFont val="Times New Roman"/>
        <family val="1"/>
      </rPr>
      <t>Non Technical Account</t>
    </r>
  </si>
  <si>
    <r>
      <t xml:space="preserve">D- Yatırım Gelirleri 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>Investment Income</t>
    </r>
  </si>
  <si>
    <r>
      <t xml:space="preserve">E- Yatırım Giderleri 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>Investment Charges</t>
    </r>
  </si>
  <si>
    <r>
      <t>F- Vergi ve Diğ.Yasal Yük.Karş.</t>
    </r>
    <r>
      <rPr>
        <b/>
        <i/>
        <sz val="9"/>
        <rFont val="Times New Roman"/>
        <family val="1"/>
      </rPr>
      <t xml:space="preserve">- </t>
    </r>
    <r>
      <rPr>
        <i/>
        <sz val="9"/>
        <rFont val="Times New Roman"/>
        <family val="1"/>
      </rPr>
      <t xml:space="preserve"> Provisions for The Tax and Other Legal Liabilities</t>
    </r>
  </si>
  <si>
    <r>
      <t xml:space="preserve">G- Dönem Net Kar/Zararı </t>
    </r>
    <r>
      <rPr>
        <b/>
        <i/>
        <sz val="10"/>
        <rFont val="Times New Roman"/>
        <family val="1"/>
      </rPr>
      <t xml:space="preserve">- </t>
    </r>
    <r>
      <rPr>
        <i/>
        <sz val="9"/>
        <rFont val="Times New Roman"/>
        <family val="1"/>
      </rPr>
      <t>Net Profit / Loss for The Financial Year</t>
    </r>
  </si>
  <si>
    <t>TABLE:52B</t>
  </si>
  <si>
    <t>TARIM SİGORTALARI HAVUZU 31.12.2007 TARİHLİ BİLANÇOSU</t>
  </si>
  <si>
    <t>TARIM SİGORTALARI HAVUZU 01.01.2007-31.12.2007 GELİR TABLOSU</t>
  </si>
  <si>
    <t>TABLE: 58</t>
  </si>
  <si>
    <t>GÜVEN SİGORTA PERSONELİ VAKFI</t>
  </si>
  <si>
    <t>TAREKS TAŞIMA ÜRÜNL.ARAÇ GEREÇ İTH.İHR.VE TİC.A.Ş.</t>
  </si>
  <si>
    <t>TARNET TARIM KREDİ BİLİŞİM VE İLETİŞİM HİZM.SAN.VE TİC.A.Ş.</t>
  </si>
  <si>
    <t>35200000</t>
  </si>
  <si>
    <t>HDI INTERNATİONAL HOLDİNG AG</t>
  </si>
  <si>
    <t>MATTHİAS MAAK</t>
  </si>
  <si>
    <t>JENS HOLGER WOHLTHAT</t>
  </si>
  <si>
    <t>UWE RUDOLF GUSTAV DEUMANN</t>
  </si>
  <si>
    <t>RONAK KHOSROVİ CHYANAH - BÜTEHORN</t>
  </si>
  <si>
    <t>39400305</t>
  </si>
  <si>
    <t>SEDAT SİMAVİ</t>
  </si>
  <si>
    <t>HİT YAYIN YÖNETİM DANIŞMANLIK A.Ş.</t>
  </si>
  <si>
    <r>
      <t>2- Hayat Branşı Yatırım Geliri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Investment Income for The Life Business</t>
    </r>
  </si>
  <si>
    <r>
      <t xml:space="preserve">Devlet Tahvili                             
</t>
    </r>
    <r>
      <rPr>
        <i/>
        <sz val="9"/>
        <rFont val="Times New Roman"/>
        <family val="1"/>
        <charset val="162"/>
      </rPr>
      <t xml:space="preserve">Government Bonds </t>
    </r>
  </si>
  <si>
    <r>
      <t xml:space="preserve">Hazine Bonosu                               
</t>
    </r>
    <r>
      <rPr>
        <i/>
        <sz val="9"/>
        <rFont val="Times New Roman"/>
        <family val="1"/>
        <charset val="162"/>
      </rPr>
      <t>Bills</t>
    </r>
  </si>
  <si>
    <t>Özel Sektör Borçlanma Araçları</t>
  </si>
  <si>
    <t>Kamu Dış Borçlanma Araçları</t>
  </si>
  <si>
    <r>
      <t xml:space="preserve">2007 Yılı
İçinde
Fondaki
% Değişim              
</t>
    </r>
    <r>
      <rPr>
        <i/>
        <sz val="9"/>
        <rFont val="Times New Roman"/>
        <family val="1"/>
        <charset val="162"/>
      </rPr>
      <t>% Change
in Value
of the Fund</t>
    </r>
  </si>
  <si>
    <r>
      <t xml:space="preserve">31.12.2007
Tarihinde
Fonun
Değeri (YTL)
</t>
    </r>
    <r>
      <rPr>
        <i/>
        <sz val="9"/>
        <rFont val="Times New Roman"/>
        <family val="1"/>
        <charset val="162"/>
      </rPr>
      <t>Value
of Fund at
12.31.2007</t>
    </r>
  </si>
  <si>
    <t>06.07.2007'ye
kadar  3.65.Daha
sonra 2.56</t>
  </si>
  <si>
    <t>06.07.2007'ye
kadar  3.65.Daha
sonra 1.83</t>
  </si>
  <si>
    <t>0.007602</t>
  </si>
  <si>
    <t>0.007695</t>
  </si>
  <si>
    <t>0.012024</t>
  </si>
  <si>
    <t>0.012486</t>
  </si>
  <si>
    <t>0.013356</t>
  </si>
  <si>
    <t>0.012818</t>
  </si>
  <si>
    <t>Citibank</t>
  </si>
  <si>
    <t>Akbank T.A.Ş.</t>
  </si>
  <si>
    <t>Türkiye İş Bankası</t>
  </si>
  <si>
    <t>Türk Sınai Kalkınma Bankası</t>
  </si>
  <si>
    <t>Arap Türk Bankası</t>
  </si>
  <si>
    <t>Alternatifbank</t>
  </si>
  <si>
    <t>HSBC</t>
  </si>
  <si>
    <t>Denizbank</t>
  </si>
  <si>
    <t>Tekstilbank</t>
  </si>
  <si>
    <r>
      <t>Reasürans Şirketleri</t>
    </r>
    <r>
      <rPr>
        <b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Reinsurance Companies</t>
    </r>
  </si>
  <si>
    <r>
      <t xml:space="preserve">PROFIT and LOSS ACCOUNTS of the NON-LIFE INSURANCE COMPANIES for The </t>
    </r>
    <r>
      <rPr>
        <i/>
        <sz val="12"/>
        <rFont val="Times New Roman"/>
        <family val="1"/>
        <charset val="162"/>
      </rPr>
      <t>HEALTH</t>
    </r>
    <r>
      <rPr>
        <i/>
        <sz val="10"/>
        <rFont val="Times New Roman"/>
        <family val="1"/>
        <charset val="162"/>
      </rPr>
      <t xml:space="preserve"> BRANCH TECHNICAL RESULTS</t>
    </r>
  </si>
  <si>
    <t>SİGORTA, EMEKLİLİK ve REASÜRANS ŞİRKETLERİNİN MALİ TABLOLARI</t>
  </si>
  <si>
    <r>
      <t xml:space="preserve">SİGORTA ŞİRKETLERİNİN KAR ve ZARAR HESABI </t>
    </r>
    <r>
      <rPr>
        <b/>
        <sz val="13"/>
        <rFont val="Times New Roman"/>
        <family val="1"/>
        <charset val="162"/>
      </rPr>
      <t>YANGIN</t>
    </r>
    <r>
      <rPr>
        <b/>
        <sz val="11"/>
        <rFont val="Times New Roman"/>
        <family val="1"/>
        <charset val="162"/>
      </rPr>
      <t xml:space="preserve"> BRANŞI TEKNİK SONUÇLARI 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</si>
  <si>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NAKLİYAT</t>
    </r>
    <r>
      <rPr>
        <b/>
        <sz val="11"/>
        <rFont val="Times New Roman"/>
        <family val="1"/>
        <charset val="162"/>
      </rPr>
      <t xml:space="preserve"> BRANŞI KAR ve ZARAR HESABI TEKNİK SONUÇLARI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</si>
  <si>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TRAFİK</t>
    </r>
    <r>
      <rPr>
        <b/>
        <sz val="11"/>
        <rFont val="Times New Roman"/>
        <family val="1"/>
        <charset val="162"/>
      </rPr>
      <t xml:space="preserve"> BRANŞI KAR ve ZARAR HESABI TEKNİK SONUÇLARI 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</si>
  <si>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KASKO</t>
    </r>
    <r>
      <rPr>
        <b/>
        <sz val="11"/>
        <rFont val="Times New Roman"/>
        <family val="1"/>
        <charset val="162"/>
      </rPr>
      <t xml:space="preserve"> BRANŞI KAR ve ZARAR HESABI TEKNİK SONUÇLARI </t>
    </r>
  </si>
  <si>
    <t>ATRADIUS</t>
  </si>
  <si>
    <t>COFACE</t>
  </si>
  <si>
    <t>EUREKO</t>
  </si>
  <si>
    <t>FİBA</t>
  </si>
  <si>
    <t>LIBERTY</t>
  </si>
  <si>
    <t>T. GENEL</t>
  </si>
  <si>
    <t>Hayat Dışı T (Non life)</t>
  </si>
  <si>
    <t>AVIVASA H/E</t>
  </si>
  <si>
    <t>DENİZHAYAT</t>
  </si>
  <si>
    <t>FINANS E/H</t>
  </si>
  <si>
    <t>FORTIS E/H</t>
  </si>
  <si>
    <t>GARANTİ E/H</t>
  </si>
  <si>
    <t>NEW LIFE</t>
  </si>
  <si>
    <t>ARTI RE</t>
  </si>
  <si>
    <t>MİLLİ RE</t>
  </si>
  <si>
    <t>**** Batı, Cardif, Demir, İnter, Magdeburger, Merkez, Rumeli, Türk Nippon</t>
  </si>
  <si>
    <t>DİĞER****</t>
  </si>
  <si>
    <r>
      <t xml:space="preserve">GENEL TOPLAM </t>
    </r>
    <r>
      <rPr>
        <i/>
        <sz val="8"/>
        <rFont val="Times New Roman"/>
        <family val="1"/>
        <charset val="162"/>
      </rPr>
      <t>-Total</t>
    </r>
  </si>
  <si>
    <r>
      <t xml:space="preserve">         Diğer Aracılardan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Other Intermediaries</t>
    </r>
  </si>
  <si>
    <r>
      <t xml:space="preserve">         Aracılardan Alac.Alacak Sen.Rees.(-)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Disc.of Rec.Bonds from Intermediaries </t>
    </r>
  </si>
  <si>
    <r>
      <t xml:space="preserve">    </t>
    </r>
    <r>
      <rPr>
        <b/>
        <sz val="10"/>
        <rFont val="Times New Roman"/>
        <family val="1"/>
        <charset val="162"/>
      </rPr>
      <t xml:space="preserve">  c) Diğer Alacaklar (Net)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Others</t>
    </r>
  </si>
  <si>
    <r>
      <t xml:space="preserve">    </t>
    </r>
    <r>
      <rPr>
        <b/>
        <sz val="10"/>
        <rFont val="Times New Roman"/>
        <family val="1"/>
        <charset val="162"/>
      </rPr>
      <t>2- Reasürans Faaliyetlerinden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Reinsurance Op.</t>
    </r>
  </si>
  <si>
    <r>
      <t xml:space="preserve">    </t>
    </r>
    <r>
      <rPr>
        <b/>
        <sz val="10"/>
        <rFont val="Times New Roman"/>
        <family val="1"/>
        <charset val="162"/>
      </rPr>
      <t>5- Bireysel Emeklilik Faal.Alacaklar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Pension Operations</t>
    </r>
  </si>
  <si>
    <r>
      <t xml:space="preserve">A- Esas Faaliyetlerden Alacaklar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Operations</t>
    </r>
  </si>
  <si>
    <r>
      <t xml:space="preserve">    </t>
    </r>
    <r>
      <rPr>
        <b/>
        <sz val="10"/>
        <rFont val="Times New Roman"/>
        <family val="1"/>
        <charset val="162"/>
      </rPr>
      <t>1- Sigortacılık Faal.Alacaklar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Insurance Operations</t>
    </r>
  </si>
  <si>
    <r>
      <t xml:space="preserve">  </t>
    </r>
    <r>
      <rPr>
        <b/>
        <sz val="10"/>
        <rFont val="Times New Roman"/>
        <family val="1"/>
        <charset val="162"/>
      </rPr>
      <t xml:space="preserve">  2- Sigorta ve Reas. Şirk.Nezd.Depolar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Deposits on Ins.and Reinsurance Co.</t>
    </r>
  </si>
  <si>
    <r>
      <t xml:space="preserve"> </t>
    </r>
    <r>
      <rPr>
        <b/>
        <sz val="10"/>
        <rFont val="Times New Roman"/>
        <family val="1"/>
        <charset val="162"/>
      </rPr>
      <t xml:space="preserve">   3- Sigortalılara Krediler (İkrazlar)</t>
    </r>
    <r>
      <rPr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Loans</t>
    </r>
  </si>
  <si>
    <r>
      <t xml:space="preserve">    </t>
    </r>
    <r>
      <rPr>
        <b/>
        <sz val="10"/>
        <rFont val="Times New Roman"/>
        <family val="1"/>
        <charset val="162"/>
      </rPr>
      <t>4- Bireysel Emeklilik Faal.Alacaklar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Pension Operations</t>
    </r>
  </si>
  <si>
    <r>
      <t xml:space="preserve"> f.Devr.KPK RP-</t>
    </r>
    <r>
      <rPr>
        <i/>
        <sz val="8"/>
        <rFont val="Times New Roman"/>
        <family val="1"/>
        <charset val="162"/>
      </rPr>
      <t>Prov.Br.Forw.Un.Pr.Reins Sh.(-)</t>
    </r>
  </si>
  <si>
    <r>
      <t xml:space="preserve"> g.Devam Eden Risk.Karş. Değ.-</t>
    </r>
    <r>
      <rPr>
        <i/>
        <sz val="8"/>
        <rFont val="Times New Roman"/>
        <family val="1"/>
        <charset val="162"/>
      </rPr>
      <t>Change in Unexp.Risks</t>
    </r>
  </si>
  <si>
    <r>
      <t>2.</t>
    </r>
    <r>
      <rPr>
        <sz val="9"/>
        <rFont val="Times New Roman"/>
        <family val="1"/>
        <charset val="162"/>
      </rPr>
      <t>Tek.Olm.Böl.Akt.Yat.Gel.</t>
    </r>
    <r>
      <rPr>
        <i/>
        <sz val="8"/>
        <rFont val="Times New Roman"/>
        <family val="1"/>
        <charset val="162"/>
      </rPr>
      <t>-Allocated Inv.Return Trsf.Non-Tech.Acc.</t>
    </r>
  </si>
  <si>
    <r>
      <t>3.Hayat Branşı Yatırım Gelirler</t>
    </r>
    <r>
      <rPr>
        <sz val="8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Investment Income for Life Br.</t>
    </r>
  </si>
  <si>
    <r>
      <t>4.</t>
    </r>
    <r>
      <rPr>
        <sz val="9"/>
        <rFont val="Times New Roman"/>
        <family val="1"/>
        <charset val="162"/>
      </rPr>
      <t>Yatırımlardaki Gerçekleşmemiş Karlar</t>
    </r>
    <r>
      <rPr>
        <sz val="8"/>
        <rFont val="Times New Roman"/>
        <family val="1"/>
        <charset val="162"/>
      </rPr>
      <t>-Unrealised Gains on Inv.</t>
    </r>
  </si>
  <si>
    <r>
      <t xml:space="preserve">5.Diğer Teknik Gelirler - </t>
    </r>
    <r>
      <rPr>
        <i/>
        <sz val="9"/>
        <rFont val="Times New Roman"/>
        <family val="1"/>
        <charset val="162"/>
      </rPr>
      <t>Other Technical Income</t>
    </r>
  </si>
  <si>
    <r>
      <t xml:space="preserve">B- Teknik Giderler </t>
    </r>
    <r>
      <rPr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Outgoing</t>
    </r>
  </si>
  <si>
    <t>Süleyman Canpolat</t>
  </si>
  <si>
    <t>Doğan Temel</t>
  </si>
  <si>
    <t>0 212 334 05 00</t>
  </si>
  <si>
    <t>0 212 252 77 98</t>
  </si>
  <si>
    <t>http://www.oyakemeklilik.com.tr</t>
  </si>
  <si>
    <t>RUMELİ HAYAT SİGORTA A.Ş.</t>
  </si>
  <si>
    <t>0.212.273.01.49</t>
  </si>
  <si>
    <t>0.212.273.04.04</t>
  </si>
  <si>
    <t>0.212.273.01.61</t>
  </si>
  <si>
    <t>VAKIF EMEKLİLİK A.Ş.</t>
  </si>
  <si>
    <t>32</t>
  </si>
  <si>
    <t>33A</t>
  </si>
  <si>
    <t>33B</t>
  </si>
  <si>
    <t>34</t>
  </si>
  <si>
    <t>35</t>
  </si>
  <si>
    <t>36</t>
  </si>
  <si>
    <t>37</t>
  </si>
  <si>
    <t>38</t>
  </si>
  <si>
    <t>39</t>
  </si>
  <si>
    <t>40</t>
  </si>
  <si>
    <t>42A</t>
  </si>
  <si>
    <t>42B</t>
  </si>
  <si>
    <t>43</t>
  </si>
  <si>
    <t>45</t>
  </si>
  <si>
    <t>46</t>
  </si>
  <si>
    <t>56</t>
  </si>
  <si>
    <t>57A</t>
  </si>
  <si>
    <t>57B</t>
  </si>
  <si>
    <t>58</t>
  </si>
  <si>
    <t>YTL HAYAT TEMİNAT PORT.</t>
  </si>
  <si>
    <t>USD'YE END.TEMİNAT PORT.</t>
  </si>
  <si>
    <t>SABANCI ÜNİV. USD END. TEM.PORT.</t>
  </si>
  <si>
    <t>EURO'YA END.TEMİNAT PORT.</t>
  </si>
  <si>
    <t>EUR</t>
  </si>
  <si>
    <t>GBP'YE END.TEMİNAT PORT.</t>
  </si>
  <si>
    <t>GBP</t>
  </si>
  <si>
    <t>HAYAT YTL FONU</t>
  </si>
  <si>
    <t>HAYAT USD FONU</t>
  </si>
  <si>
    <t>HAYAT AVRO FONU</t>
  </si>
  <si>
    <t>TL FON</t>
  </si>
  <si>
    <t>TL</t>
  </si>
  <si>
    <t>EURO FON</t>
  </si>
  <si>
    <t>BİRLİK YAŞAM</t>
  </si>
  <si>
    <t>FON-5</t>
  </si>
  <si>
    <t>FON-1001</t>
  </si>
  <si>
    <t>FON-1002</t>
  </si>
  <si>
    <t>FONTL</t>
  </si>
  <si>
    <t>FONTL93</t>
  </si>
  <si>
    <t>FONUSD</t>
  </si>
  <si>
    <t>FONUSD93</t>
  </si>
  <si>
    <t>FONEUR</t>
  </si>
  <si>
    <t>DHDEM</t>
  </si>
  <si>
    <t>DHTRL</t>
  </si>
  <si>
    <t>DHUSD</t>
  </si>
  <si>
    <t>IBHEUR</t>
  </si>
  <si>
    <t>IBHUSD</t>
  </si>
  <si>
    <t>IBHYTL</t>
  </si>
  <si>
    <t>RFUSD</t>
  </si>
  <si>
    <t>GÜVEN - FONA</t>
  </si>
  <si>
    <t>GÜVEN - FONB</t>
  </si>
  <si>
    <t>EMEK   - EFNA</t>
  </si>
  <si>
    <t>EMEK   - EFNB</t>
  </si>
  <si>
    <t>EMEK   - EFNC</t>
  </si>
  <si>
    <t>KOÇ ALLIANZ YTL FONU</t>
  </si>
  <si>
    <t>KOÇ ALLIANZ USD FONU</t>
  </si>
  <si>
    <t>KOÇ ALLIANZ EURO FONU</t>
  </si>
  <si>
    <t>YTL FON</t>
  </si>
  <si>
    <t>FORTIS H/E</t>
  </si>
  <si>
    <r>
      <t xml:space="preserve">D- İlişkili Taraflardan Alacaklar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Receivables from Related Parties</t>
    </r>
  </si>
  <si>
    <r>
      <t xml:space="preserve">E- Diğer Alacaklar </t>
    </r>
    <r>
      <rPr>
        <i/>
        <sz val="9"/>
        <rFont val="Times New Roman"/>
        <family val="1"/>
        <charset val="162"/>
      </rPr>
      <t>- Other Receivables</t>
    </r>
  </si>
  <si>
    <r>
      <t xml:space="preserve"> Devam Eden
Riskler
Karşılığı
</t>
    </r>
    <r>
      <rPr>
        <i/>
        <sz val="9"/>
        <rFont val="Times New Roman"/>
        <family val="1"/>
        <charset val="162"/>
      </rPr>
      <t>Provision for
Unexpired
Risks</t>
    </r>
  </si>
  <si>
    <r>
      <t xml:space="preserve">Hayat Teknik
Karşılıkları
</t>
    </r>
    <r>
      <rPr>
        <i/>
        <sz val="9"/>
        <rFont val="Times New Roman"/>
        <family val="1"/>
        <charset val="162"/>
      </rPr>
      <t>Life
Mathematical
Provisions</t>
    </r>
  </si>
  <si>
    <r>
      <t xml:space="preserve">Muallak
Hasar ve
Tazminat Karş.
</t>
    </r>
    <r>
      <rPr>
        <i/>
        <sz val="9"/>
        <rFont val="Times New Roman"/>
        <family val="1"/>
        <charset val="162"/>
      </rPr>
      <t>Provision for
Outstanding
Claims</t>
    </r>
  </si>
  <si>
    <r>
      <t xml:space="preserve">A- Teknik Gelirler - </t>
    </r>
    <r>
      <rPr>
        <i/>
        <sz val="9"/>
        <rFont val="Times New Roman"/>
        <family val="1"/>
        <charset val="162"/>
      </rPr>
      <t>Techn.Income</t>
    </r>
  </si>
  <si>
    <r>
      <t xml:space="preserve">    1- Sigortacılık Faaliyetlerinden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Payables on Ins. Operations</t>
    </r>
  </si>
  <si>
    <r>
      <t xml:space="preserve">    2- Reasürans Faaliyetlerinden Borçlar</t>
    </r>
    <r>
      <rPr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Payables on Reıns. Operations</t>
    </r>
  </si>
  <si>
    <r>
      <t xml:space="preserve">    5- Diğer Esas Faaliyetlerden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Payables on Operations</t>
    </r>
  </si>
  <si>
    <r>
      <t>C- İlişkili Taraflara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Payables to Related Parties</t>
    </r>
  </si>
  <si>
    <r>
      <t xml:space="preserve">D- Diğer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Payables</t>
    </r>
  </si>
  <si>
    <r>
      <t>E- Sigortacılık Teknik Karşılıkları (Net)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Provisions (Net)</t>
    </r>
  </si>
  <si>
    <r>
      <t xml:space="preserve">   1- Kazanılmamış Primler Karşılığı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Provisions for Unearned Premium</t>
    </r>
  </si>
  <si>
    <r>
      <t xml:space="preserve">   2- Devam Eden Riskler Karşılığı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Provisions for Unexpired Risks</t>
    </r>
  </si>
  <si>
    <r>
      <t xml:space="preserve">   3- Hayat Teknik Karşılıkları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 xml:space="preserve">Life Techinical Provisions </t>
    </r>
  </si>
  <si>
    <t>FİNANSBANK A.Ş.</t>
  </si>
  <si>
    <t>FİNANS YATIRIM MENKUL DEĞERLER A.Ş.</t>
  </si>
  <si>
    <t>FİNANS FİNANSAL KİRALAMA A.Ş.</t>
  </si>
  <si>
    <t>FİNANS PORTFÖY YÖNETİMİ A.Ş.</t>
  </si>
  <si>
    <t>MUSTAFA HÜSNÜ ÖZYEĞİN</t>
  </si>
  <si>
    <r>
      <t xml:space="preserve">GENEL MÜDÜR YARDIMCILARI                       
</t>
    </r>
    <r>
      <rPr>
        <i/>
        <sz val="9"/>
        <rFont val="Times New Roman"/>
        <family val="1"/>
        <charset val="162"/>
      </rPr>
      <t>General Manager Assistance</t>
    </r>
  </si>
  <si>
    <r>
      <t xml:space="preserve">Aracılardan
Alacak Karş.(-)
</t>
    </r>
    <r>
      <rPr>
        <i/>
        <sz val="9"/>
        <rFont val="Times New Roman"/>
        <family val="1"/>
        <charset val="162"/>
      </rPr>
      <t>Prov. For Receivables
from Intermediaries</t>
    </r>
  </si>
  <si>
    <r>
      <t xml:space="preserve">Sigorta ve
Reas.Şirk.
Alacaklar
</t>
    </r>
    <r>
      <rPr>
        <i/>
        <sz val="9"/>
        <rFont val="Times New Roman"/>
        <family val="1"/>
        <charset val="162"/>
      </rPr>
      <t>Receivables
from Ins. / Reins.
Co.</t>
    </r>
  </si>
  <si>
    <r>
      <t xml:space="preserve">Sig./Reas. Şirk. Alac.
Alacak Sen.
Rees.(-)
</t>
    </r>
    <r>
      <rPr>
        <i/>
        <sz val="9"/>
        <rFont val="Times New Roman"/>
        <family val="1"/>
        <charset val="162"/>
      </rPr>
      <t>Rediscounts of 
Rec. Bonds from
Ins./Reins. Co.</t>
    </r>
  </si>
  <si>
    <t>Mehmet Ömer Arif Aras</t>
  </si>
  <si>
    <t>Doukas Paleogolos</t>
  </si>
  <si>
    <t>Avraam Moissis</t>
  </si>
  <si>
    <t>Sinan Şahinbaş</t>
  </si>
  <si>
    <t>Temel Güzeloğlu</t>
  </si>
  <si>
    <t>Olav Cuiper</t>
  </si>
  <si>
    <t>Gökhan Kazcılar</t>
  </si>
  <si>
    <t>Mustafa Turan</t>
  </si>
  <si>
    <t>Martın Nanno Kok</t>
  </si>
  <si>
    <t>Stefan G.L.Braekeveldt</t>
  </si>
  <si>
    <t>Barend Van Dam (Murahhas Aza)</t>
  </si>
  <si>
    <t>Barend Van Dam</t>
  </si>
  <si>
    <t>Ergun Özen</t>
  </si>
  <si>
    <t>Osman Bahri Turgut</t>
  </si>
  <si>
    <t>Johannes Antonıus Nijsen</t>
  </si>
  <si>
    <t>Hayrullah Murat Aka</t>
  </si>
  <si>
    <t>Ali Fuat Erbil</t>
  </si>
  <si>
    <t>Mehmet Sezgin</t>
  </si>
  <si>
    <t>Faruk Nafiz Karadere</t>
  </si>
  <si>
    <t>Erhan Adalı</t>
  </si>
  <si>
    <t>Javier Fernandez-Cid Planiol</t>
  </si>
  <si>
    <t>Cemal Fenercioğlu</t>
  </si>
  <si>
    <t>Serdar Gül</t>
  </si>
  <si>
    <t>İbrahim Alpay Demirtaş</t>
  </si>
  <si>
    <t>Muhittin Yurt</t>
  </si>
  <si>
    <t>Osman Nuri Okumuş</t>
  </si>
  <si>
    <t>Abdullah Sipahi</t>
  </si>
  <si>
    <t>Ramazan Ülger</t>
  </si>
  <si>
    <t>Erdal Er</t>
  </si>
  <si>
    <t>Ercüment Satıbeşe</t>
  </si>
  <si>
    <t>Dursun Murat Aktaş</t>
  </si>
  <si>
    <t>Muammer Köse</t>
  </si>
  <si>
    <t>Rahmi M.Koç</t>
  </si>
  <si>
    <t>Klaus Duhrkop</t>
  </si>
  <si>
    <t>Kemal Uzun</t>
  </si>
  <si>
    <t>Dr.Rüşdü Saraçoğlu</t>
  </si>
  <si>
    <t xml:space="preserve">Candemir Önhon </t>
  </si>
  <si>
    <t>Enrico Cucchıanı</t>
  </si>
  <si>
    <t>Ken Kamıkochı</t>
  </si>
  <si>
    <t>Cemal Zağra</t>
  </si>
  <si>
    <t>Philipp Haas</t>
  </si>
  <si>
    <t>Aytaç Aysuna</t>
  </si>
  <si>
    <t>Ender Öztaş</t>
  </si>
  <si>
    <t>Tuğçe Köklü</t>
  </si>
  <si>
    <t>Mediha Petek Kutucuoğlu</t>
  </si>
  <si>
    <t>Abdullah Karacık</t>
  </si>
  <si>
    <t>Tansel Birol</t>
  </si>
  <si>
    <t>Veysel Ekmen</t>
  </si>
  <si>
    <t>Mehmet Karakaya</t>
  </si>
  <si>
    <t>Rıdvan Çabukel</t>
  </si>
  <si>
    <t>M.Yusuf Ekmen</t>
  </si>
  <si>
    <t>H.Bayram Babacan</t>
  </si>
  <si>
    <t>Ali Hıdıroğlu</t>
  </si>
  <si>
    <t>İsmet Tuğuğl</t>
  </si>
  <si>
    <t>Yusuf Beyazıt</t>
  </si>
  <si>
    <t>Abdurrahman Tığ</t>
  </si>
  <si>
    <t>Celal Küsmen</t>
  </si>
  <si>
    <t>Ümit Deniz</t>
  </si>
  <si>
    <t>Osman Peksarı</t>
  </si>
  <si>
    <t>Habibe Demir</t>
  </si>
  <si>
    <t>Yusuf Yeşilırmak</t>
  </si>
  <si>
    <t>M.Erkan Özdemir</t>
  </si>
  <si>
    <t>Alessandro M. Decio</t>
  </si>
  <si>
    <t>Adil G. Öztoprak</t>
  </si>
  <si>
    <t>Rüşdü Saraçoğlu</t>
  </si>
  <si>
    <t>Tamer Haşimoğlu</t>
  </si>
  <si>
    <t>Erhan Özçelik</t>
  </si>
  <si>
    <t>Sezai Giray Velioğlu</t>
  </si>
  <si>
    <t>Prof.Dr.Ahmet Kırman</t>
  </si>
  <si>
    <t>Hüseyin Yağcı</t>
  </si>
  <si>
    <t>Tülin Aykın</t>
  </si>
  <si>
    <t>Ayşe Taciser Bayer</t>
  </si>
  <si>
    <t>Bahtiyar Sönmez</t>
  </si>
  <si>
    <t>Feridun Bilgin</t>
  </si>
  <si>
    <t>Cahit Nomer</t>
  </si>
  <si>
    <t>Sema Bulutlu</t>
  </si>
  <si>
    <t>Çetin Kolukısa</t>
  </si>
  <si>
    <t>Fahri Altıngöz</t>
  </si>
  <si>
    <t>Ender Bıyıklıoğlu</t>
  </si>
  <si>
    <t>Ali Doğdu</t>
  </si>
  <si>
    <t>Zafer Şenler</t>
  </si>
  <si>
    <t>Şebnem Sezer ( Vekaleten)</t>
  </si>
  <si>
    <t>Efe Gündeş</t>
  </si>
  <si>
    <t>Musa Ülken</t>
  </si>
  <si>
    <t>Metin Oğuz</t>
  </si>
  <si>
    <t>Tahsin Erdoğan</t>
  </si>
  <si>
    <t>Erdinç Gökalp</t>
  </si>
  <si>
    <t>Fatih Gören</t>
  </si>
  <si>
    <t>Filiz Taşyumruk</t>
  </si>
  <si>
    <t>Şaban Çağıran</t>
  </si>
  <si>
    <t>E. Baturalp Pamukçu</t>
  </si>
  <si>
    <t>Cevat Peker</t>
  </si>
  <si>
    <t>Enis Basım</t>
  </si>
  <si>
    <t>Ali Akşener</t>
  </si>
  <si>
    <t>İ.Olgun Küntay</t>
  </si>
  <si>
    <t>Ayşe Işıl Akyol</t>
  </si>
  <si>
    <t>Yavuz Ölken</t>
  </si>
  <si>
    <t>Celalettin Ali Erlat</t>
  </si>
  <si>
    <t>Ayşe Nur Kavas</t>
  </si>
  <si>
    <t>Senay Şahin</t>
  </si>
  <si>
    <t>Müjde Şişmanoğlu</t>
  </si>
  <si>
    <t>Fahri Karakaş</t>
  </si>
  <si>
    <t>Banu Gönenç Yetişkul</t>
  </si>
  <si>
    <t>Taylan Matkap</t>
  </si>
  <si>
    <t>Hazım Tümtürk</t>
  </si>
  <si>
    <t xml:space="preserve"> Melda Şuayipoğlu</t>
  </si>
  <si>
    <t>Korhan Akçöl</t>
  </si>
  <si>
    <t>MAGDEBURGER</t>
  </si>
  <si>
    <t>Belkıs Sema Erşen</t>
  </si>
  <si>
    <t>Belkıs Erşen</t>
  </si>
  <si>
    <t>Harun Raşit Alpözgen</t>
  </si>
  <si>
    <t>Demet Işıksaçan</t>
  </si>
  <si>
    <t>Zeka Birman</t>
  </si>
  <si>
    <t>Özay Küçüktülek</t>
  </si>
  <si>
    <t>Durmuş Göde</t>
  </si>
  <si>
    <t>Evrim Köksal</t>
  </si>
  <si>
    <t>Andaç Kocaaliler</t>
  </si>
  <si>
    <t>CARDIF HAYAT</t>
  </si>
  <si>
    <t>CONSOLIDATION of TECHNICAL RESULTS of INSURANCE, REINSURANCE and PENSION COMPANIES as at 12.31.2007</t>
  </si>
  <si>
    <t xml:space="preserve">SİGORTA, EMEKLİLİK ve REASÜRANS ŞİRKETLERİNİN 2007 YILI DÖNEM KARLARININ DAĞILIMI </t>
  </si>
  <si>
    <r>
      <t xml:space="preserve">31.12.2006 
Tarihinde Fonun
Toplam
Değeri
</t>
    </r>
    <r>
      <rPr>
        <i/>
        <sz val="9"/>
        <rFont val="Times New Roman"/>
        <family val="1"/>
        <charset val="162"/>
      </rPr>
      <t>Total Value
of Fund at 12.31.2005</t>
    </r>
    <r>
      <rPr>
        <b/>
        <i/>
        <sz val="10"/>
        <rFont val="Times New Roman"/>
        <family val="1"/>
        <charset val="162"/>
      </rPr>
      <t xml:space="preserve"> </t>
    </r>
  </si>
  <si>
    <t>TABLE: 7A</t>
  </si>
  <si>
    <t>SİGORTA, EMEKLİLİK ve REASÜRANS ŞİRKETLERİNİN GELİR TABLOLARI</t>
  </si>
  <si>
    <t xml:space="preserve">PROFIT and LOSS ACCOUNTS of the INSURANCE, PENSION and REINSURANCE COMPANIES </t>
  </si>
  <si>
    <t>TABLO: 7C</t>
  </si>
  <si>
    <t>TABLE: 7C</t>
  </si>
  <si>
    <t>PROFIT and LOSS ACCOUNTS of the INSURANCE, PENSION and REINSURANCE COMPANIES</t>
  </si>
  <si>
    <t>TABLO: 22</t>
  </si>
  <si>
    <t>TABLE: 22</t>
  </si>
  <si>
    <r>
      <t xml:space="preserve">    1.2.a- Ayr.Kazanılmamış Prim Karş.(-)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 TheUnearned Prem.-Gross Amount</t>
    </r>
  </si>
  <si>
    <r>
      <t xml:space="preserve">    1.2.b- Ayr.KazanılmamışPrimKarş.Reas.P.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Prov.forTheUnearned Prem.- Reins.Share</t>
    </r>
  </si>
  <si>
    <r>
      <t xml:space="preserve">  Ödenen Tutar* </t>
    </r>
    <r>
      <rPr>
        <i/>
        <sz val="9"/>
        <rFont val="Times New Roman"/>
        <family val="1"/>
        <charset val="162"/>
      </rPr>
      <t xml:space="preserve"> -Paid Losses</t>
    </r>
  </si>
  <si>
    <r>
      <t xml:space="preserve">*2006 Yılı İçinde Gider Yazılan İştira Ödemelerini İçermektedir. - </t>
    </r>
    <r>
      <rPr>
        <i/>
        <sz val="8"/>
        <rFont val="Times New Roman"/>
        <family val="1"/>
        <charset val="162"/>
      </rPr>
      <t>Included The Surrenders Accepted as Expenditure in 2006</t>
    </r>
  </si>
  <si>
    <t>**Kritik hastalıklar, maluliyet vb ek teminatları içeren tazminat ödemeleri (Ödeme Sonucu Portföyden Çıkanlar)</t>
  </si>
  <si>
    <r>
      <t xml:space="preserve">  </t>
    </r>
    <r>
      <rPr>
        <i/>
        <sz val="9"/>
        <rFont val="Times New Roman"/>
        <family val="1"/>
        <charset val="162"/>
      </rPr>
      <t>Claims Paid for Additional Covers such as Critical Illness, Disability etc. (Leaving Portfolio)</t>
    </r>
  </si>
  <si>
    <t>***Kritik hastalıklar, maluliyet vb ek teminatları içeren tazminat ödemeleri (Portföyden Çıkmayanlar)</t>
  </si>
  <si>
    <r>
      <t xml:space="preserve">  </t>
    </r>
    <r>
      <rPr>
        <i/>
        <sz val="9"/>
        <rFont val="Times New Roman"/>
        <family val="1"/>
        <charset val="162"/>
      </rPr>
      <t>Claims Paid for Additional Covers such as Critical Illness, Disability etc. (Remaining in Portfolio)</t>
    </r>
  </si>
  <si>
    <t>x</t>
  </si>
  <si>
    <t/>
  </si>
  <si>
    <t>AVIVASA E/H</t>
  </si>
  <si>
    <t>CARDIF</t>
  </si>
  <si>
    <t>HAYATDIŞI TOPLAM</t>
  </si>
  <si>
    <r>
      <t xml:space="preserve">Şirket Çalışanlarının Öğrenim Durumu </t>
    </r>
    <r>
      <rPr>
        <i/>
        <sz val="9"/>
        <rFont val="Times New Roman"/>
        <family val="1"/>
        <charset val="162"/>
      </rPr>
      <t>- Level Of Education</t>
    </r>
  </si>
  <si>
    <r>
      <t xml:space="preserve">Şirket Adı, Adresi, Telefon-Faks No. , Internet Adresi
</t>
    </r>
    <r>
      <rPr>
        <i/>
        <sz val="9"/>
        <rFont val="Times New Roman"/>
        <family val="1"/>
        <charset val="162"/>
      </rPr>
      <t>Name Of Company, Address, Telephone-Fax No, Internet Address</t>
    </r>
  </si>
  <si>
    <r>
      <t xml:space="preserve">Kiralama Yoluyla Edinilmiş MV
</t>
    </r>
    <r>
      <rPr>
        <i/>
        <sz val="9"/>
        <rFont val="Times New Roman"/>
        <family val="1"/>
        <charset val="162"/>
      </rPr>
      <t>Fixed assets Acquired by Leasing</t>
    </r>
  </si>
  <si>
    <r>
      <t xml:space="preserve">Maddi Varlıklara İlişkin Verilen Avanslar
</t>
    </r>
    <r>
      <rPr>
        <i/>
        <sz val="9"/>
        <rFont val="Times New Roman"/>
        <family val="1"/>
        <charset val="162"/>
      </rPr>
      <t>Advances on Fixed Assets</t>
    </r>
  </si>
  <si>
    <r>
      <t xml:space="preserve">    1- Yatırım Amaçlı Gayrımenkuller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Fixed Assets Held for Investment</t>
    </r>
  </si>
  <si>
    <r>
      <t xml:space="preserve">    2- Kullanım Amaçlı Gayrımenkuller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Fixed Assets Held for Utilisation</t>
    </r>
  </si>
  <si>
    <t>Genel Toplam-Total</t>
  </si>
  <si>
    <r>
      <t xml:space="preserve">Hesap Yılı
</t>
    </r>
    <r>
      <rPr>
        <i/>
        <sz val="9"/>
        <rFont val="Times New Roman"/>
        <family val="1"/>
        <charset val="162"/>
      </rPr>
      <t>Accounting
Year</t>
    </r>
  </si>
  <si>
    <t>INTER SİGORTA AŞ</t>
  </si>
  <si>
    <t>LIBERTY SİGORTA A.Ş.</t>
  </si>
  <si>
    <t>AVIVASA HAYAT VE EMEKLİLİK AŞ</t>
  </si>
  <si>
    <t>DENİZ HAYAT SİGORTA A.Ş.</t>
  </si>
  <si>
    <t>ERGOİSVİÇRE HAYAT SİGORTA A.Ş.</t>
  </si>
  <si>
    <t>FİNANS EMEKLİLİK VE HAYAT A.Ş.</t>
  </si>
  <si>
    <t>FORTIS EMEKLİLİK VE HAYAT A.Ş.</t>
  </si>
  <si>
    <t>GARANTİ EMEKLİLİK VE HAYAT A.Ş.</t>
  </si>
  <si>
    <t>KOÇ ALLIANZ HAYAT VE EMEKLİLİK A.Ş.</t>
  </si>
  <si>
    <r>
      <t xml:space="preserve">PAY SAHİPLERİ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SHAREHOLDERS</t>
    </r>
  </si>
  <si>
    <r>
      <t xml:space="preserve">YÖNETİM KURULU ÜYELERİ
</t>
    </r>
    <r>
      <rPr>
        <i/>
        <sz val="9"/>
        <rFont val="Times New Roman"/>
        <family val="1"/>
        <charset val="162"/>
      </rPr>
      <t>Board Members</t>
    </r>
  </si>
  <si>
    <r>
      <t xml:space="preserve">*Emeklilik Gözetim Merkezi Verisidir. - </t>
    </r>
    <r>
      <rPr>
        <i/>
        <sz val="8"/>
        <rFont val="Times New Roman"/>
        <family val="1"/>
        <charset val="162"/>
      </rPr>
      <t>Data By The Pension Monitoring Center</t>
    </r>
  </si>
  <si>
    <r>
      <t xml:space="preserve">2- Yatırımlardaki Değer Azalışları (-)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Value Adjustments on Investments</t>
    </r>
  </si>
  <si>
    <r>
      <t>3- Yat.Nakte Çevrim Zararları (-)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Losses on The Realisation of Investments</t>
    </r>
  </si>
  <si>
    <r>
      <t xml:space="preserve">Diğer** </t>
    </r>
    <r>
      <rPr>
        <i/>
        <sz val="9"/>
        <rFont val="Times New Roman"/>
        <family val="1"/>
        <charset val="162"/>
      </rPr>
      <t>-Other</t>
    </r>
  </si>
  <si>
    <r>
      <t xml:space="preserve">Diğer*** </t>
    </r>
    <r>
      <rPr>
        <i/>
        <sz val="9"/>
        <rFont val="Times New Roman"/>
        <family val="1"/>
        <charset val="162"/>
      </rPr>
      <t>-Other</t>
    </r>
  </si>
  <si>
    <r>
      <t xml:space="preserve">Sorumlu Aktüer
</t>
    </r>
    <r>
      <rPr>
        <i/>
        <sz val="9"/>
        <rFont val="Times New Roman"/>
        <family val="1"/>
        <charset val="162"/>
      </rPr>
      <t>Responsible Actuar</t>
    </r>
  </si>
  <si>
    <r>
      <t xml:space="preserve">Diğer Aktüerler
</t>
    </r>
    <r>
      <rPr>
        <i/>
        <sz val="9"/>
        <rFont val="Times New Roman"/>
        <family val="1"/>
        <charset val="162"/>
      </rPr>
      <t>Other Actuar</t>
    </r>
  </si>
  <si>
    <r>
      <t xml:space="preserve">İlk               
</t>
    </r>
    <r>
      <rPr>
        <i/>
        <sz val="9"/>
        <rFont val="Times New Roman"/>
        <family val="1"/>
        <charset val="162"/>
      </rPr>
      <t>Primary</t>
    </r>
  </si>
  <si>
    <r>
      <t xml:space="preserve">Orta                
</t>
    </r>
    <r>
      <rPr>
        <i/>
        <sz val="9"/>
        <rFont val="Times New Roman"/>
        <family val="1"/>
        <charset val="162"/>
      </rPr>
      <t>Secondary</t>
    </r>
  </si>
  <si>
    <r>
      <t xml:space="preserve">Lise          
</t>
    </r>
    <r>
      <rPr>
        <i/>
        <sz val="9"/>
        <rFont val="Times New Roman"/>
        <family val="1"/>
        <charset val="162"/>
      </rPr>
      <t>High
School</t>
    </r>
  </si>
  <si>
    <r>
      <t xml:space="preserve">Üniversite          
</t>
    </r>
    <r>
      <rPr>
        <i/>
        <sz val="9"/>
        <rFont val="Times New Roman"/>
        <family val="1"/>
        <charset val="162"/>
      </rPr>
      <t>University</t>
    </r>
  </si>
  <si>
    <r>
      <t xml:space="preserve">Toplam                 
</t>
    </r>
    <r>
      <rPr>
        <sz val="9"/>
        <rFont val="Times New Roman"/>
        <family val="1"/>
        <charset val="162"/>
      </rPr>
      <t>Total</t>
    </r>
  </si>
  <si>
    <r>
      <t xml:space="preserve">Lise           
</t>
    </r>
    <r>
      <rPr>
        <i/>
        <sz val="9"/>
        <rFont val="Times New Roman"/>
        <family val="1"/>
        <charset val="162"/>
      </rPr>
      <t>High 
School</t>
    </r>
  </si>
  <si>
    <r>
      <t xml:space="preserve">Yüksek Lisans        
</t>
    </r>
    <r>
      <rPr>
        <i/>
        <sz val="9"/>
        <rFont val="Times New Roman"/>
        <family val="1"/>
        <charset val="162"/>
      </rPr>
      <t>Higher 
Education</t>
    </r>
  </si>
  <si>
    <r>
      <t xml:space="preserve">Toplam                 
</t>
    </r>
    <r>
      <rPr>
        <i/>
        <sz val="9"/>
        <rFont val="Times New Roman"/>
        <family val="1"/>
        <charset val="162"/>
      </rPr>
      <t>Total</t>
    </r>
  </si>
  <si>
    <r>
      <t xml:space="preserve">Üniversite         
 </t>
    </r>
    <r>
      <rPr>
        <i/>
        <sz val="9"/>
        <rFont val="Times New Roman"/>
        <family val="1"/>
        <charset val="162"/>
      </rPr>
      <t>University</t>
    </r>
  </si>
  <si>
    <r>
      <t xml:space="preserve">Orta               
</t>
    </r>
    <r>
      <rPr>
        <i/>
        <sz val="9"/>
        <rFont val="Times New Roman"/>
        <family val="1"/>
        <charset val="162"/>
      </rPr>
      <t>Secondary</t>
    </r>
  </si>
  <si>
    <r>
      <t xml:space="preserve">Lise          
</t>
    </r>
    <r>
      <rPr>
        <i/>
        <sz val="9"/>
        <rFont val="Times New Roman"/>
        <family val="1"/>
        <charset val="162"/>
      </rPr>
      <t>High 
School</t>
    </r>
  </si>
  <si>
    <t>TABLO: 54</t>
  </si>
  <si>
    <t>TABLE: 54</t>
  </si>
  <si>
    <r>
      <t xml:space="preserve">200 YTL Üstü              
</t>
    </r>
    <r>
      <rPr>
        <i/>
        <sz val="10"/>
        <rFont val="Times New Roman"/>
        <family val="1"/>
        <charset val="162"/>
      </rPr>
      <t>More Than 200 YTL</t>
    </r>
  </si>
  <si>
    <t>BALANCE SHEETS of INSURANCE, PENSION and REINSURANCE COMPANIES</t>
  </si>
  <si>
    <r>
      <t xml:space="preserve">Kar Yedekleri - </t>
    </r>
    <r>
      <rPr>
        <sz val="9"/>
        <rFont val="Times New Roman"/>
        <family val="1"/>
        <charset val="162"/>
      </rPr>
      <t>Earning Reserves</t>
    </r>
  </si>
  <si>
    <t>BALANCE SHEETS OF INSURANCE, PENSION and REINSURANCE COMPANIES</t>
  </si>
  <si>
    <t>TABLO: 4A</t>
  </si>
  <si>
    <t>TABLE: 4A</t>
  </si>
  <si>
    <t>FİNANSAL VARLIKLAR</t>
  </si>
  <si>
    <t>SECURITIES PORTFOLIO</t>
  </si>
  <si>
    <t>TABLO: 4B</t>
  </si>
  <si>
    <t>TABLE: 4B</t>
  </si>
  <si>
    <t>TABLO: 5</t>
  </si>
  <si>
    <t>TABLE: 5</t>
  </si>
  <si>
    <t>SİGORTACILIK FAALİYETLERİNDEN ALACAKLAR*</t>
  </si>
  <si>
    <t>TABLO: 6</t>
  </si>
  <si>
    <t>TABLE: 6</t>
  </si>
  <si>
    <t>MADDİ VARLIKLAR (NET)*</t>
  </si>
  <si>
    <t>TOPLAM</t>
  </si>
  <si>
    <r>
      <t xml:space="preserve"> b.Devr.Prim -</t>
    </r>
    <r>
      <rPr>
        <i/>
        <sz val="9"/>
        <rFont val="Times New Roman"/>
        <family val="1"/>
        <charset val="162"/>
      </rPr>
      <t>Outward Reins.Pr.(-)</t>
    </r>
  </si>
  <si>
    <r>
      <t xml:space="preserve"> c.Ayr.KPK-</t>
    </r>
    <r>
      <rPr>
        <i/>
        <sz val="9"/>
        <rFont val="Times New Roman"/>
        <family val="1"/>
        <charset val="162"/>
      </rPr>
      <t>Prov.for Unearnd Pr.(-)</t>
    </r>
  </si>
  <si>
    <r>
      <t xml:space="preserve"> d.Ayr.KPK RP -</t>
    </r>
    <r>
      <rPr>
        <i/>
        <sz val="8"/>
        <rFont val="Times New Roman"/>
        <family val="1"/>
        <charset val="162"/>
      </rPr>
      <t>Prov.Unearnd Pr.RS</t>
    </r>
  </si>
  <si>
    <r>
      <t xml:space="preserve"> e.Devr.KPK-</t>
    </r>
    <r>
      <rPr>
        <i/>
        <sz val="8"/>
        <rFont val="Times New Roman"/>
        <family val="1"/>
        <charset val="162"/>
      </rPr>
      <t>Pr.Br.Fw.Unearned Pr.</t>
    </r>
  </si>
  <si>
    <r>
      <t xml:space="preserve"> f.Dvr.KPK RP-</t>
    </r>
    <r>
      <rPr>
        <i/>
        <sz val="8"/>
        <rFont val="Times New Roman"/>
        <family val="1"/>
        <charset val="162"/>
      </rPr>
      <t>Pr.Br.Forw.UP RS (-)</t>
    </r>
  </si>
  <si>
    <r>
      <t>2.Tk.Olm.Bl.Akt.YG</t>
    </r>
    <r>
      <rPr>
        <i/>
        <sz val="8"/>
        <rFont val="Times New Roman"/>
        <family val="1"/>
        <charset val="162"/>
      </rPr>
      <t>-All.Inv.RTfr.NTA</t>
    </r>
  </si>
  <si>
    <r>
      <t>1.Gerç.Hasar (Net)-</t>
    </r>
    <r>
      <rPr>
        <i/>
        <sz val="9"/>
        <rFont val="Times New Roman"/>
        <family val="1"/>
        <charset val="162"/>
      </rPr>
      <t>Claims Inc. NoR</t>
    </r>
  </si>
  <si>
    <r>
      <t xml:space="preserve"> a.Ödenen Hasar-</t>
    </r>
    <r>
      <rPr>
        <i/>
        <sz val="9"/>
        <rFont val="Times New Roman"/>
        <family val="1"/>
        <charset val="162"/>
      </rPr>
      <t>Paid Loss</t>
    </r>
    <r>
      <rPr>
        <sz val="10"/>
        <rFont val="Times New Roman"/>
        <family val="1"/>
        <charset val="162"/>
      </rPr>
      <t xml:space="preserve"> (-)</t>
    </r>
  </si>
  <si>
    <r>
      <t xml:space="preserve"> b.Ödenen Hasar RP- </t>
    </r>
    <r>
      <rPr>
        <i/>
        <sz val="9"/>
        <rFont val="Times New Roman"/>
        <family val="1"/>
        <charset val="162"/>
      </rPr>
      <t>Paid Loss RS</t>
    </r>
  </si>
  <si>
    <r>
      <t xml:space="preserve"> c.Ayr.MHK -</t>
    </r>
    <r>
      <rPr>
        <i/>
        <sz val="9"/>
        <rFont val="Times New Roman"/>
        <family val="1"/>
        <charset val="162"/>
      </rPr>
      <t>Pr.For Outs.Claims(-)</t>
    </r>
  </si>
  <si>
    <r>
      <t xml:space="preserve"> d.Ayr.MHK RP -</t>
    </r>
    <r>
      <rPr>
        <i/>
        <sz val="9"/>
        <rFont val="Times New Roman"/>
        <family val="1"/>
        <charset val="162"/>
      </rPr>
      <t>Pr.Outs.Claims RS</t>
    </r>
  </si>
  <si>
    <r>
      <t xml:space="preserve"> e.Devr.MHK -</t>
    </r>
    <r>
      <rPr>
        <i/>
        <sz val="9"/>
        <rFont val="Times New Roman"/>
        <family val="1"/>
        <charset val="162"/>
      </rPr>
      <t>Pr.Br.Forw.Gr.OC</t>
    </r>
  </si>
  <si>
    <r>
      <t xml:space="preserve"> f.Dvr.MHKRP-</t>
    </r>
    <r>
      <rPr>
        <i/>
        <sz val="9"/>
        <rFont val="Times New Roman"/>
        <family val="1"/>
        <charset val="162"/>
      </rPr>
      <t>Pr.Br.Forw.OCRS(-)</t>
    </r>
  </si>
  <si>
    <r>
      <t xml:space="preserve">  a.Üretim Kom.-</t>
    </r>
    <r>
      <rPr>
        <i/>
        <sz val="9"/>
        <rFont val="Times New Roman"/>
        <family val="1"/>
        <charset val="162"/>
      </rPr>
      <t>Acquisition Comm.</t>
    </r>
  </si>
  <si>
    <r>
      <t xml:space="preserve">  b.Reaüsrans Kom.-</t>
    </r>
    <r>
      <rPr>
        <i/>
        <sz val="9"/>
        <rFont val="Times New Roman"/>
        <family val="1"/>
        <charset val="162"/>
      </rPr>
      <t>Reins.Comm.</t>
    </r>
  </si>
  <si>
    <r>
      <t xml:space="preserve">  c.Personel -</t>
    </r>
    <r>
      <rPr>
        <i/>
        <sz val="9"/>
        <rFont val="Times New Roman"/>
        <family val="1"/>
        <charset val="162"/>
      </rPr>
      <t>Personnal</t>
    </r>
  </si>
  <si>
    <r>
      <t xml:space="preserve">  d.Yönetim -</t>
    </r>
    <r>
      <rPr>
        <i/>
        <sz val="9"/>
        <rFont val="Times New Roman"/>
        <family val="1"/>
        <charset val="162"/>
      </rPr>
      <t>General Managem.</t>
    </r>
  </si>
  <si>
    <r>
      <t xml:space="preserve">  e.Pazarlama/Reklam-</t>
    </r>
    <r>
      <rPr>
        <i/>
        <sz val="9"/>
        <rFont val="Times New Roman"/>
        <family val="1"/>
        <charset val="162"/>
      </rPr>
      <t>Mark./Advert.</t>
    </r>
  </si>
  <si>
    <t>USAK</t>
  </si>
  <si>
    <t>HATAY</t>
  </si>
  <si>
    <t>VAN</t>
  </si>
  <si>
    <t>IGDIR</t>
  </si>
  <si>
    <t>YALOVA</t>
  </si>
  <si>
    <t>ISPARTA</t>
  </si>
  <si>
    <t>YOZGAT</t>
  </si>
  <si>
    <t>IÇEL</t>
  </si>
  <si>
    <t>ZONGULDAK</t>
  </si>
  <si>
    <t>ISTANBUL</t>
  </si>
  <si>
    <t>GENEL TOPLAM</t>
  </si>
  <si>
    <r>
      <t xml:space="preserve">Cari Dönem
</t>
    </r>
    <r>
      <rPr>
        <i/>
        <sz val="9"/>
        <rFont val="Times New Roman"/>
        <family val="1"/>
        <charset val="162"/>
      </rPr>
      <t>Current Period</t>
    </r>
  </si>
  <si>
    <r>
      <t xml:space="preserve">Önceki Dönem
</t>
    </r>
    <r>
      <rPr>
        <i/>
        <sz val="9"/>
        <rFont val="Times New Roman"/>
        <family val="1"/>
        <charset val="162"/>
      </rPr>
      <t xml:space="preserve">Previous Period </t>
    </r>
  </si>
  <si>
    <t>Eski Büyükdere Cad. No:209 Tekfen Tower</t>
  </si>
  <si>
    <t>4.Levent / İstanbul</t>
  </si>
  <si>
    <t>Tel: (212) 319 32 00</t>
  </si>
  <si>
    <t>Fax: (212) 357 00 90</t>
  </si>
  <si>
    <t>www.fortisemeklilik.com.tr</t>
  </si>
  <si>
    <t>GARANTİ EMEKLİLİK ve HAYAT A.Ş.</t>
  </si>
  <si>
    <t>(0 212) 334 90 19</t>
  </si>
  <si>
    <t>www.genelsigorta.com</t>
  </si>
  <si>
    <t>YAPI KREDİ SİGORTA A.Ş.</t>
  </si>
  <si>
    <t>(0 212) 336 06 06</t>
  </si>
  <si>
    <t>(0 212) 336 08 08</t>
  </si>
  <si>
    <t>www.yksigorta.com.tr/</t>
  </si>
  <si>
    <t>ANADOLU HAYAT EMEKLİLİK A.Ş.</t>
  </si>
  <si>
    <r>
      <t xml:space="preserve">Serm.Tahsis Av. Değ.Artış Gelirleri
</t>
    </r>
    <r>
      <rPr>
        <i/>
        <sz val="9"/>
        <rFont val="Times New Roman"/>
        <family val="1"/>
        <charset val="162"/>
      </rPr>
      <t>Inv. Income on Fund Advances</t>
    </r>
  </si>
  <si>
    <r>
      <t xml:space="preserve">Diğer Teknik Gelirler
</t>
    </r>
    <r>
      <rPr>
        <i/>
        <sz val="9"/>
        <rFont val="Times New Roman"/>
        <family val="1"/>
        <charset val="162"/>
      </rPr>
      <t>Other Technical Income</t>
    </r>
  </si>
  <si>
    <r>
      <t xml:space="preserve">Fon İşletim Giderleri
</t>
    </r>
    <r>
      <rPr>
        <i/>
        <sz val="9"/>
        <rFont val="Times New Roman"/>
        <family val="1"/>
        <charset val="162"/>
      </rPr>
      <t xml:space="preserve">Fund Management Expenses </t>
    </r>
  </si>
  <si>
    <r>
      <t>Özellikli Sigortalar
Hesabı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Insurance</t>
    </r>
  </si>
  <si>
    <t>MAPFRE S.A.</t>
  </si>
  <si>
    <t>DEMİR TOPRAK A.Ş.</t>
  </si>
  <si>
    <t>ÇUKUROVA HOLDİNG A.Ş.</t>
  </si>
  <si>
    <t>ENDÜSTRİ HOLDİNG A.Ş.</t>
  </si>
  <si>
    <t>T.GENEL SİGORTA A.Ş. MEM.VE HİZ.EMK.SAN.VKF.</t>
  </si>
  <si>
    <t>350000000</t>
  </si>
  <si>
    <t>YAPI KREDİ BANKASI A.Ş.</t>
  </si>
  <si>
    <t>İMKB'DE İŞLEM GÖREN</t>
  </si>
  <si>
    <t>YAPI KREDİ FAKTORİNG A.Ş.</t>
  </si>
  <si>
    <t>YAPI KREDİ YATIRIM MENKUL DEĞERLER A.Ş.</t>
  </si>
  <si>
    <t>80000000</t>
  </si>
  <si>
    <t>WALNUT HOLDİNG COOPERAİTE</t>
  </si>
  <si>
    <t>MEHMET ALİ AYDINLAR</t>
  </si>
  <si>
    <t>BAYEK TEDAVİ HİZ.A.Ş.</t>
  </si>
  <si>
    <t>HATİCE SEHER AYDINLAR</t>
  </si>
  <si>
    <t>MEHMET KEREM AYDINLAR</t>
  </si>
  <si>
    <t>ACIBADEM HOLDİNG A.Ş.</t>
  </si>
  <si>
    <t>42627600</t>
  </si>
  <si>
    <t>AMERİCAN LIFE INSURANCE CO</t>
  </si>
  <si>
    <t>P.CLAUDE FRANKLİN CHOFFEL</t>
  </si>
  <si>
    <t>GEORGE MCCLENNEN</t>
  </si>
  <si>
    <t>2400000</t>
  </si>
  <si>
    <r>
      <t xml:space="preserve">Tutarı 
</t>
    </r>
    <r>
      <rPr>
        <i/>
        <sz val="10"/>
        <rFont val="Times New Roman"/>
        <family val="1"/>
        <charset val="162"/>
      </rPr>
      <t>Amount</t>
    </r>
  </si>
  <si>
    <r>
      <t xml:space="preserve">Oranı(%) 
</t>
    </r>
    <r>
      <rPr>
        <i/>
        <sz val="10"/>
        <rFont val="Times New Roman"/>
        <family val="1"/>
        <charset val="162"/>
      </rPr>
      <t>Rate</t>
    </r>
  </si>
  <si>
    <r>
      <t xml:space="preserve">PROFIT and LOSS ACCOUNTS of The LIFE / PENSION COMPANIES for The </t>
    </r>
    <r>
      <rPr>
        <i/>
        <sz val="12"/>
        <rFont val="Times New Roman"/>
        <family val="1"/>
        <charset val="162"/>
      </rPr>
      <t>LIFE</t>
    </r>
    <r>
      <rPr>
        <i/>
        <sz val="10"/>
        <rFont val="Times New Roman"/>
        <family val="1"/>
        <charset val="162"/>
      </rPr>
      <t xml:space="preserve"> BRANCH</t>
    </r>
  </si>
  <si>
    <t>DİĞER*</t>
  </si>
  <si>
    <t>DİĞER**</t>
  </si>
  <si>
    <t>Başkan</t>
  </si>
  <si>
    <t>Başkan Yardımcısı</t>
  </si>
  <si>
    <t>Üye</t>
  </si>
  <si>
    <t>Üye (Genel Müdür)</t>
  </si>
  <si>
    <t>AIG SİGORTA A.Ş.</t>
  </si>
  <si>
    <t>CHARLES SERGE HENRI BOULOUX</t>
  </si>
  <si>
    <t>PHILIP JAY SCHWARZ</t>
  </si>
  <si>
    <t>Emirhan Cad. No:145 Atakule A-Blok</t>
  </si>
  <si>
    <t>Kat 8 Dikilitaş Beşiktaş/İstanbul</t>
  </si>
  <si>
    <t>SUMANTH BADIGA</t>
  </si>
  <si>
    <t>PAOLO SILVIA GRASSI</t>
  </si>
  <si>
    <t>ASIF IQBAL</t>
  </si>
  <si>
    <t>0212 236 49 49</t>
  </si>
  <si>
    <t>0212 236 49 50</t>
  </si>
  <si>
    <t>www.aigsigorta.com.tr</t>
  </si>
  <si>
    <t>AKSİGORTA A.Ş.</t>
  </si>
  <si>
    <t>0212 393 43 00</t>
  </si>
  <si>
    <t>0212 245 16 87</t>
  </si>
  <si>
    <t>www.aksigorta.com.tr</t>
  </si>
  <si>
    <t>ANADOLU ANONİM TÜRK SİGORTA ŞİRKETİ</t>
  </si>
  <si>
    <t>Büyükdere Caddesi İş Kuleleri Kule 2</t>
  </si>
  <si>
    <t>Kat: 22-26 34330 4.Levent/İSTANBUL</t>
  </si>
  <si>
    <t>0212 350 03 50</t>
  </si>
  <si>
    <t>0212 350 03 55</t>
  </si>
  <si>
    <t>www.anadolusigorta.com.tr</t>
  </si>
  <si>
    <t>ANKARA ANONİM TÜRK SİGORTA ŞİRKETİ</t>
  </si>
  <si>
    <t>212 224 01 01</t>
  </si>
  <si>
    <t>212 310 46 46</t>
  </si>
  <si>
    <t>www.ankarasigorta.com.tr</t>
  </si>
  <si>
    <r>
      <t>Teknik Faiz 
Dahil Kar Payı
Dağıtım Oranı</t>
    </r>
    <r>
      <rPr>
        <b/>
        <sz val="11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Rate of Profit
Share Including
Technical 
Interest Rate
(%)</t>
    </r>
  </si>
  <si>
    <r>
      <t xml:space="preserve">Fon Endeksi
Yıllık Artış Oranı
(Net Karpayı Oranı)
(%)
</t>
    </r>
    <r>
      <rPr>
        <i/>
        <sz val="9"/>
        <rFont val="Times New Roman"/>
        <family val="1"/>
        <charset val="162"/>
      </rPr>
      <t>Annual Increase
Rate of Index
(Net Profit
Sharing Rate)</t>
    </r>
  </si>
  <si>
    <r>
      <t xml:space="preserve">Poliçe
İptal Oranı
(%)
</t>
    </r>
    <r>
      <rPr>
        <i/>
        <sz val="9"/>
        <rFont val="Times New Roman"/>
        <family val="1"/>
        <charset val="162"/>
      </rPr>
      <t>Lapse Rate
of Policies</t>
    </r>
  </si>
  <si>
    <r>
      <t xml:space="preserve">Matematik
Karşılık
İptal Oranı
(%)
</t>
    </r>
    <r>
      <rPr>
        <i/>
        <sz val="9"/>
        <rFont val="Times New Roman"/>
        <family val="1"/>
        <charset val="162"/>
      </rPr>
      <t>Lapse Rate
of Mathematical
Reserves</t>
    </r>
  </si>
  <si>
    <r>
      <t xml:space="preserve"> 1- Ödenen Tazminatlar (-) </t>
    </r>
    <r>
      <rPr>
        <i/>
        <sz val="9"/>
        <rFont val="Times New Roman"/>
        <family val="1"/>
        <charset val="162"/>
      </rPr>
      <t>- Paid Losses</t>
    </r>
  </si>
  <si>
    <r>
      <t xml:space="preserve"> 4- Reas.ve Benzeri Piyasalardan Alınan Koruma Gid.(-) </t>
    </r>
    <r>
      <rPr>
        <i/>
        <sz val="9"/>
        <rFont val="Times New Roman"/>
        <family val="1"/>
        <charset val="162"/>
      </rPr>
      <t>- Reins. Protection Exp.</t>
    </r>
  </si>
  <si>
    <r>
      <t xml:space="preserve"> 5- Hasar Tespit Ödemeleri (-) </t>
    </r>
    <r>
      <rPr>
        <i/>
        <sz val="9"/>
        <rFont val="Times New Roman"/>
        <family val="1"/>
        <charset val="162"/>
      </rPr>
      <t>- Loss Adjustment Exp.</t>
    </r>
  </si>
  <si>
    <r>
      <t xml:space="preserve"> 6- Genel Yönetim Giderleri (-) </t>
    </r>
    <r>
      <rPr>
        <i/>
        <sz val="9"/>
        <rFont val="Times New Roman"/>
        <family val="1"/>
        <charset val="162"/>
      </rPr>
      <t>- General Administration Exp.</t>
    </r>
  </si>
  <si>
    <r>
      <t xml:space="preserve"> 7- Kurum Yöneticisine ve Sig.Şirk. Ödenen Kom.(-) </t>
    </r>
    <r>
      <rPr>
        <i/>
        <sz val="9"/>
        <rFont val="Times New Roman"/>
        <family val="1"/>
        <charset val="162"/>
      </rPr>
      <t>- Paid Commission</t>
    </r>
  </si>
  <si>
    <r>
      <t xml:space="preserve"> 8- Halkla İlişkiler ve Tanıtım Giderleri (-) </t>
    </r>
    <r>
      <rPr>
        <i/>
        <sz val="9"/>
        <rFont val="Times New Roman"/>
        <family val="1"/>
        <charset val="162"/>
      </rPr>
      <t>- Advertisement Exp.</t>
    </r>
  </si>
  <si>
    <r>
      <t xml:space="preserve"> 1- Faiz Gelirleri </t>
    </r>
    <r>
      <rPr>
        <i/>
        <sz val="9"/>
        <rFont val="Times New Roman"/>
        <family val="1"/>
        <charset val="162"/>
      </rPr>
      <t>- Interest Income</t>
    </r>
  </si>
  <si>
    <r>
      <t xml:space="preserve">C. Diğer Faaliyetlerden Gelir ve Karlar </t>
    </r>
    <r>
      <rPr>
        <b/>
        <i/>
        <sz val="9"/>
        <rFont val="Times New Roman"/>
        <family val="1"/>
        <charset val="162"/>
      </rPr>
      <t>- Other Income</t>
    </r>
  </si>
  <si>
    <r>
      <t xml:space="preserve">      Faaliyet Hasılatı </t>
    </r>
    <r>
      <rPr>
        <b/>
        <i/>
        <sz val="9"/>
        <rFont val="Times New Roman"/>
        <family val="1"/>
        <charset val="162"/>
      </rPr>
      <t>- Operating Proceeds</t>
    </r>
  </si>
  <si>
    <r>
      <t xml:space="preserve"> 2- Menkul Değer Satış Karları</t>
    </r>
    <r>
      <rPr>
        <i/>
        <sz val="9"/>
        <rFont val="Times New Roman"/>
        <family val="1"/>
        <charset val="162"/>
      </rPr>
      <t xml:space="preserve"> - Profits on Sale of Securities</t>
    </r>
  </si>
  <si>
    <r>
      <t xml:space="preserve"> 3- Kambiyo Karları </t>
    </r>
    <r>
      <rPr>
        <i/>
        <sz val="9"/>
        <rFont val="Times New Roman"/>
        <family val="1"/>
        <charset val="162"/>
      </rPr>
      <t>- Foreign Exch. Profits</t>
    </r>
  </si>
  <si>
    <r>
      <t xml:space="preserve"> 4- Diğer </t>
    </r>
    <r>
      <rPr>
        <i/>
        <sz val="9"/>
        <rFont val="Times New Roman"/>
        <family val="1"/>
        <charset val="162"/>
      </rPr>
      <t>- Others</t>
    </r>
  </si>
  <si>
    <r>
      <t xml:space="preserve">D.Diğer Faaliyetlerden Gider ve Zararlar (-) </t>
    </r>
    <r>
      <rPr>
        <b/>
        <i/>
        <sz val="9"/>
        <rFont val="Times New Roman"/>
        <family val="1"/>
        <charset val="162"/>
      </rPr>
      <t>- Other Expenditure</t>
    </r>
  </si>
  <si>
    <t>Gérard Jean Henri Michel Joalland</t>
  </si>
  <si>
    <t>Hervê  François Magro</t>
  </si>
  <si>
    <t>Alain Patrick Baudry</t>
  </si>
  <si>
    <t>Korkmaz İlkorur</t>
  </si>
  <si>
    <t>Özge Engin</t>
  </si>
  <si>
    <t>Ata Murat Kudat</t>
  </si>
  <si>
    <t>Erdem Çakırokkalı</t>
  </si>
  <si>
    <t>Nur Şule Bölükoğlu</t>
  </si>
  <si>
    <t>Turgut Sarıoğlu</t>
  </si>
  <si>
    <t>Abdullah Cengiz Diren</t>
  </si>
  <si>
    <t>Hüseyin Aydın</t>
  </si>
  <si>
    <t>Kemal Gülerdi</t>
  </si>
  <si>
    <t>Burhaneddin Tanyeri</t>
  </si>
  <si>
    <t>Erdal Çelik</t>
  </si>
  <si>
    <t>Osman Arslan</t>
  </si>
  <si>
    <t>Yusuf Duran Ocak</t>
  </si>
  <si>
    <t>Erol Göncü</t>
  </si>
  <si>
    <t>Mürsel Ertaş</t>
  </si>
  <si>
    <t>Selahattin Süleymanoğlu</t>
  </si>
  <si>
    <t>Recep Duray</t>
  </si>
  <si>
    <t>Jean-Bertrand Marie Laroche</t>
  </si>
  <si>
    <t>Moris Moreno</t>
  </si>
  <si>
    <t>Olivier Marie Cortes</t>
  </si>
  <si>
    <t>Yeliz Tan</t>
  </si>
  <si>
    <t>Pierre Jean Marie De Portier De Villeneuve</t>
  </si>
  <si>
    <t>Renaud Fabrice Dumora</t>
  </si>
  <si>
    <t>Ali Yılmaz Yıldız</t>
  </si>
  <si>
    <t>Alain Pierre Urbain Tovar</t>
  </si>
  <si>
    <t>Hüseyin Ergin</t>
  </si>
  <si>
    <t>François Marie Albert Meunier</t>
  </si>
  <si>
    <t>Cafer Coşkun Ağırgöl</t>
  </si>
  <si>
    <t>Daniel Aime Marcel Francis Morin</t>
  </si>
  <si>
    <t>Laurene Christine Pierette Lottman</t>
  </si>
  <si>
    <t>Belkıs Alpergun</t>
  </si>
  <si>
    <t>Dr.Sema Cıngıllıoğlu</t>
  </si>
  <si>
    <t>Nalan Ataç</t>
  </si>
  <si>
    <t>Cem Bozali</t>
  </si>
  <si>
    <t>Ersin Erkan</t>
  </si>
  <si>
    <t>Hakan Özcan</t>
  </si>
  <si>
    <t>Cengiz Kılıç</t>
  </si>
  <si>
    <t>Ali Ersoy</t>
  </si>
  <si>
    <t>Okan Balcı</t>
  </si>
  <si>
    <t>Nurcan Güldaş</t>
  </si>
  <si>
    <t>W. Klaus Allerdissen</t>
  </si>
  <si>
    <t>Ayhan Yaşar</t>
  </si>
  <si>
    <t>Klaus Flemming</t>
  </si>
  <si>
    <t>Josef Kreiterling</t>
  </si>
  <si>
    <t>Mert Balcı</t>
  </si>
  <si>
    <t>Frank Wilhelm Sievers</t>
  </si>
  <si>
    <t>Murat Balcı</t>
  </si>
  <si>
    <t>Sait Ergün Özen</t>
  </si>
  <si>
    <t>Osman Turgut</t>
  </si>
  <si>
    <t>Gökhan Erün</t>
  </si>
  <si>
    <t>Erdoğan Yılmaz</t>
  </si>
  <si>
    <t>Gerard Van Olphen</t>
  </si>
  <si>
    <t>Coen Van Der Lubbe</t>
  </si>
  <si>
    <t>Joop Kanen</t>
  </si>
  <si>
    <t>George Kotsalos</t>
  </si>
  <si>
    <t>Danny Van Der Eijk</t>
  </si>
  <si>
    <t>Muammer Cüneyt Sezgin</t>
  </si>
  <si>
    <t>Hasan Okan Utkueri</t>
  </si>
  <si>
    <t>Yener Dinçmen</t>
  </si>
  <si>
    <t>Seda Gümüşsoy</t>
  </si>
  <si>
    <t>Hüsnü M. Özyeğin</t>
  </si>
  <si>
    <t>Tülin Erbaydar</t>
  </si>
  <si>
    <t>Murat Özyeğin</t>
  </si>
  <si>
    <t>İsmet Kaya Erdem</t>
  </si>
  <si>
    <t>Recai Dalaş</t>
  </si>
  <si>
    <t>Hasan Serhan Süzer</t>
  </si>
  <si>
    <t>Mustafa Ersoylu</t>
  </si>
  <si>
    <t>Luciano Cagnato</t>
  </si>
  <si>
    <t>Lütfi Türkkan</t>
  </si>
  <si>
    <t>Alessandro Corsi</t>
  </si>
  <si>
    <t>Ö.Asım Özgözükara</t>
  </si>
  <si>
    <t>Michaela Scotellaro</t>
  </si>
  <si>
    <t>Münir Özcengiz</t>
  </si>
  <si>
    <t>Naoki Ueda</t>
  </si>
  <si>
    <t>Bilal Karaman</t>
  </si>
  <si>
    <t>Kemal Şahin</t>
  </si>
  <si>
    <t>Mehmet İlker Aycı</t>
  </si>
  <si>
    <t>Necmi Alper</t>
  </si>
  <si>
    <t>Şahin Uğur</t>
  </si>
  <si>
    <t>Osman Zeki Özger</t>
  </si>
  <si>
    <t>Jean François Lemoux</t>
  </si>
  <si>
    <t>Jean Rene De Charette</t>
  </si>
  <si>
    <t>Feyzi Özcan</t>
  </si>
  <si>
    <t>Metin Recep Zafer</t>
  </si>
  <si>
    <t>Hüseyin Akay</t>
  </si>
  <si>
    <t>Hulusi Özdemir</t>
  </si>
  <si>
    <t>Namık Kemal Bayar</t>
  </si>
  <si>
    <t>Hüseyin Genç</t>
  </si>
  <si>
    <t>Mustafa Demir</t>
  </si>
  <si>
    <t>Dr.Erol Demir</t>
  </si>
  <si>
    <t>Mehmet Boydaş</t>
  </si>
  <si>
    <t>Bülent Somuncu</t>
  </si>
  <si>
    <t>Matthias Maak</t>
  </si>
  <si>
    <t>Uwe Rudolf Gustav Deumann</t>
  </si>
  <si>
    <t>Jens Holger Wohlthat</t>
  </si>
  <si>
    <t>Richard Anthony Dawson</t>
  </si>
  <si>
    <t>Ronak Khosrovi Chyanah - Bütehorn</t>
  </si>
  <si>
    <t>Taner Mirza</t>
  </si>
  <si>
    <t>Yaşar Eroğlu</t>
  </si>
  <si>
    <t>Ateş Uluç</t>
  </si>
  <si>
    <t>Ercan Simavi</t>
  </si>
  <si>
    <t>Hülya Büyükoğlu</t>
  </si>
  <si>
    <t>S.Erol Simavi</t>
  </si>
  <si>
    <t>Abdi Göksu Eroğlu</t>
  </si>
  <si>
    <t>M.Hikmet Akıncı</t>
  </si>
  <si>
    <t>Emrah Tanyel</t>
  </si>
  <si>
    <t>Kemal Gül</t>
  </si>
  <si>
    <t>Ertan Kılıç</t>
  </si>
  <si>
    <t>Ahmet Açıkel</t>
  </si>
  <si>
    <t>Ersin Şengöz</t>
  </si>
  <si>
    <t>Oktay Girtine</t>
  </si>
  <si>
    <t>Emin Kılıç</t>
  </si>
  <si>
    <t>Murat Genç</t>
  </si>
  <si>
    <t>Haydar Kahraman</t>
  </si>
  <si>
    <t>Tahsin Tekoğlu</t>
  </si>
  <si>
    <t>Ayhan Keser</t>
  </si>
  <si>
    <t>Ömer Faruk Berksan</t>
  </si>
  <si>
    <t>Ahmet Çelik</t>
  </si>
  <si>
    <t>Ünal Kabaca</t>
  </si>
  <si>
    <t>İrfan Hacıosmanoğlu</t>
  </si>
  <si>
    <t>Refik Yavuz Kalkavan</t>
  </si>
  <si>
    <t>Salih Sarıgül</t>
  </si>
  <si>
    <t>Recep Koçak</t>
  </si>
  <si>
    <t xml:space="preserve"> Rahmi M. Koç</t>
  </si>
  <si>
    <t xml:space="preserve"> Mehmet Erkan Özdemir</t>
  </si>
  <si>
    <t xml:space="preserve"> Klaus Duhrkop</t>
  </si>
  <si>
    <t xml:space="preserve"> Kemal Uzun</t>
  </si>
  <si>
    <t xml:space="preserve"> Enrico Cucchıani</t>
  </si>
  <si>
    <t xml:space="preserve"> Dr. Rüşdü Saraçoğlu</t>
  </si>
  <si>
    <t xml:space="preserve"> Ken Kamıkochi</t>
  </si>
  <si>
    <t xml:space="preserve"> Candemir Önhon</t>
  </si>
  <si>
    <t xml:space="preserve"> Cemal Zağra</t>
  </si>
  <si>
    <t xml:space="preserve"> M.Kemal Olgaç</t>
  </si>
  <si>
    <t xml:space="preserve"> George David Sartorel</t>
  </si>
  <si>
    <t>Thomas Crawford Ramey</t>
  </si>
  <si>
    <t>Saadettin Özbezeyen</t>
  </si>
  <si>
    <t>Joe Henry Hamilton</t>
  </si>
  <si>
    <t>İbrahim Alpaslan Gülsen</t>
  </si>
  <si>
    <t>Christopher Locke Peirce</t>
  </si>
  <si>
    <t>Ralph Tortorella III.</t>
  </si>
  <si>
    <t>Luis Bonell Goytisolo</t>
  </si>
  <si>
    <t>Yurdal Sert</t>
  </si>
  <si>
    <t>Mustafa Akan</t>
  </si>
  <si>
    <r>
      <t xml:space="preserve">Sigorta / Emeklilik Şirketleri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Insurance / Pension Companies</t>
    </r>
  </si>
  <si>
    <r>
      <t>Sigorta/Emeklilik Şirketleri -</t>
    </r>
    <r>
      <rPr>
        <i/>
        <sz val="9"/>
        <rFont val="Times New Roman"/>
        <family val="1"/>
        <charset val="162"/>
      </rPr>
      <t>Insurance/Pension Companies</t>
    </r>
  </si>
  <si>
    <t>Mehmet Çakıcı</t>
  </si>
  <si>
    <t>Volkan Tan</t>
  </si>
  <si>
    <t>Tolga Ayabakan</t>
  </si>
  <si>
    <t>Burç Güneri</t>
  </si>
  <si>
    <t>Mustafa Murat Kuşcu</t>
  </si>
  <si>
    <t>0 212 287 7474</t>
  </si>
  <si>
    <t>0 212 287 9777</t>
  </si>
  <si>
    <t>www.artire.com.tr</t>
  </si>
  <si>
    <t>MİLLİ REASÜRANS T.A.Ş.</t>
  </si>
  <si>
    <t xml:space="preserve">0212 231 47 30 </t>
  </si>
  <si>
    <t>0212 230 86 08</t>
  </si>
  <si>
    <t>www.millire.com.tr</t>
  </si>
  <si>
    <t>CARDIF SİGORTA AŞ</t>
  </si>
  <si>
    <t>ERGO İSVİÇRE SİGORTA A.Ş.</t>
  </si>
  <si>
    <t>İNTER SİGORTA AŞ</t>
  </si>
  <si>
    <t>LİBERTY SİGORTA A.Ş.</t>
  </si>
  <si>
    <t>AVIVASA HAYAT ve EMEKLİLİK AŞ</t>
  </si>
  <si>
    <t>CARDIF HAYAT SİGORTA AŞ</t>
  </si>
  <si>
    <t>CIV HAYAT SİGORTA AŞ</t>
  </si>
  <si>
    <t>GLOBAL HAYAT SİGORTA A.Ş.</t>
  </si>
  <si>
    <t>ERGO İSVİÇRE HAYAT SİGORTA A.Ş.</t>
  </si>
  <si>
    <t>FİNANS HAYAT VE EMEKLİLİK AŞ</t>
  </si>
  <si>
    <t>FORTİS EMEKLİLİK A.Ş.</t>
  </si>
  <si>
    <t>AIG MEMSA HOLDINGS INC.</t>
  </si>
  <si>
    <t>TOPLAM:</t>
  </si>
  <si>
    <t>HACI ÖMER SABANCI HOLDİNG A.Ş.</t>
  </si>
  <si>
    <t>DİĞER</t>
  </si>
  <si>
    <t>TÜRKİYE İŞ BANKASI A.Ş</t>
  </si>
  <si>
    <t>TC.EMNİYET G.M.POLİS BAK.YAR.SAN.</t>
  </si>
  <si>
    <t>TC.ÇAL.VE SOS.GÜV.BAK.SOS.SİG.KUR.</t>
  </si>
  <si>
    <t>SERVET GÜRKAN</t>
  </si>
  <si>
    <t>METİN BÜYÜKÇETİN</t>
  </si>
  <si>
    <t>FATMA DEMİRCİ</t>
  </si>
  <si>
    <t>150000000</t>
  </si>
  <si>
    <t>ATRADİUS CREDİT INSURANCE N.V., HOLLANDA</t>
  </si>
  <si>
    <t>10300000</t>
  </si>
  <si>
    <t>AVİVA INTERNATİONAL HOLDİNGS LİMİTED</t>
  </si>
  <si>
    <t>25000000</t>
  </si>
  <si>
    <t>AXA OYAK HOLDİNG A.Ş.</t>
  </si>
  <si>
    <t>T.C.ZİRAAT BANKASI A.Ş.</t>
  </si>
  <si>
    <t>T.P.A.O.PERS.VAKFI</t>
  </si>
  <si>
    <t>MAİS MOT.ARAÇ.İMAL VE SATIŞ A.Ş.</t>
  </si>
  <si>
    <t>TEKEL MENSUP.YARD.VAKFI</t>
  </si>
  <si>
    <t>MİLLİ  REASÜRANS T.A.Ş.</t>
  </si>
  <si>
    <t>222559999,999488</t>
  </si>
  <si>
    <t>GROUPAMA INTERNATIONAL S.A.</t>
  </si>
  <si>
    <t>GROUPAMA INVESTMENT BOSPHORUS HOLDING A.Ş.</t>
  </si>
  <si>
    <t>MARMARA ZEYTİN TARIM SATIŞ KOOPERATİFLERİ BİRLİĞİ</t>
  </si>
  <si>
    <t>JEAN-FRANÇOIS JACQUES LUCIEN GEORGES LEMOUX</t>
  </si>
  <si>
    <r>
      <t xml:space="preserve">Olağan ve Olağandışı Faaliyetler Toplamı
</t>
    </r>
    <r>
      <rPr>
        <i/>
        <sz val="9"/>
        <rFont val="Times New Roman"/>
        <family val="1"/>
        <charset val="162"/>
      </rPr>
      <t>Total Extraordinary Income And Charges</t>
    </r>
  </si>
  <si>
    <r>
      <t xml:space="preserve">Dönem K/Z
</t>
    </r>
    <r>
      <rPr>
        <i/>
        <sz val="9"/>
        <rFont val="Times New Roman"/>
        <family val="1"/>
        <charset val="162"/>
      </rPr>
      <t>Profit or Loss for The Financial Year</t>
    </r>
  </si>
  <si>
    <r>
      <t xml:space="preserve">Vergi ve Diğ.Yasal Yük.Karş.
</t>
    </r>
    <r>
      <rPr>
        <i/>
        <sz val="9"/>
        <rFont val="Times New Roman"/>
        <family val="1"/>
        <charset val="162"/>
      </rPr>
      <t>Provisions for The Tax and Other Legal Liabilities</t>
    </r>
  </si>
  <si>
    <r>
      <t xml:space="preserve">Hissedarlara
</t>
    </r>
    <r>
      <rPr>
        <i/>
        <sz val="9"/>
        <rFont val="Times New Roman"/>
        <family val="1"/>
        <charset val="162"/>
      </rPr>
      <t>To Shareholders</t>
    </r>
  </si>
  <si>
    <r>
      <t xml:space="preserve">Personele
</t>
    </r>
    <r>
      <rPr>
        <i/>
        <sz val="8"/>
        <rFont val="Times New Roman"/>
        <family val="1"/>
        <charset val="162"/>
      </rPr>
      <t>To Personnel</t>
    </r>
  </si>
  <si>
    <r>
      <t xml:space="preserve">Diğer
</t>
    </r>
    <r>
      <rPr>
        <i/>
        <sz val="8"/>
        <rFont val="Times New Roman"/>
        <family val="1"/>
        <charset val="162"/>
      </rPr>
      <t>Others</t>
    </r>
  </si>
  <si>
    <r>
      <t xml:space="preserve">Reasüransta Reasürans Brokeri ile Çalışan Şirketler
</t>
    </r>
    <r>
      <rPr>
        <i/>
        <sz val="9"/>
        <rFont val="Times New Roman"/>
        <family val="1"/>
        <charset val="162"/>
      </rPr>
      <t>Companies working with Broker</t>
    </r>
  </si>
  <si>
    <r>
      <t xml:space="preserve">Bölüşmeli (Kot-Par, Eksedan)
</t>
    </r>
    <r>
      <rPr>
        <i/>
        <sz val="9"/>
        <rFont val="Times New Roman"/>
        <family val="1"/>
        <charset val="162"/>
      </rPr>
      <t>Proportional Reinsurance (Quata Share, Surplus)</t>
    </r>
  </si>
  <si>
    <r>
      <t xml:space="preserve">Tutar
</t>
    </r>
    <r>
      <rPr>
        <i/>
        <sz val="9"/>
        <rFont val="Times New Roman"/>
        <family val="1"/>
        <charset val="162"/>
      </rPr>
      <t xml:space="preserve">Amount  </t>
    </r>
  </si>
  <si>
    <r>
      <t xml:space="preserve">Oran
</t>
    </r>
    <r>
      <rPr>
        <i/>
        <sz val="9"/>
        <rFont val="Times New Roman"/>
        <family val="1"/>
        <charset val="162"/>
      </rPr>
      <t xml:space="preserve">Ratio(%)   </t>
    </r>
    <r>
      <rPr>
        <sz val="10"/>
        <rFont val="Times New Roman"/>
        <family val="1"/>
        <charset val="162"/>
      </rPr>
      <t xml:space="preserve">   </t>
    </r>
    <r>
      <rPr>
        <b/>
        <sz val="10"/>
        <rFont val="Times New Roman"/>
        <family val="1"/>
        <charset val="162"/>
      </rPr>
      <t xml:space="preserve">            </t>
    </r>
  </si>
  <si>
    <r>
      <t xml:space="preserve">Diğer
</t>
    </r>
    <r>
      <rPr>
        <i/>
        <sz val="9"/>
        <rFont val="Times New Roman"/>
        <family val="1"/>
        <charset val="162"/>
      </rPr>
      <t>Other Reinsurance</t>
    </r>
  </si>
  <si>
    <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</si>
  <si>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r>
      <t xml:space="preserve">Bölüşmesiz (Excess of Loss, Stop Loss)
</t>
    </r>
    <r>
      <rPr>
        <i/>
        <sz val="9"/>
        <rFont val="Times New Roman"/>
        <family val="1"/>
        <charset val="162"/>
      </rPr>
      <t>Nonproportional Reinsurance (Excess of Loss, Stop Loss)</t>
    </r>
  </si>
  <si>
    <r>
      <t xml:space="preserve">Tutar
</t>
    </r>
    <r>
      <rPr>
        <i/>
        <sz val="9"/>
        <rFont val="Times New Roman"/>
        <family val="1"/>
        <charset val="162"/>
      </rPr>
      <t>Amount</t>
    </r>
  </si>
  <si>
    <r>
      <t xml:space="preserve">Yatırıma Yöneltilen Miktar
</t>
    </r>
    <r>
      <rPr>
        <i/>
        <sz val="9"/>
        <rFont val="Times New Roman"/>
        <family val="1"/>
        <charset val="162"/>
      </rPr>
      <t>Amount Invested</t>
    </r>
    <r>
      <rPr>
        <i/>
        <sz val="10"/>
        <rFont val="Times New Roman"/>
        <family val="1"/>
        <charset val="162"/>
      </rPr>
      <t xml:space="preserve"> </t>
    </r>
  </si>
  <si>
    <r>
      <t xml:space="preserve">Net Gelir
</t>
    </r>
    <r>
      <rPr>
        <i/>
        <sz val="9"/>
        <rFont val="Times New Roman"/>
        <family val="1"/>
        <charset val="162"/>
      </rPr>
      <t>Net Income</t>
    </r>
  </si>
  <si>
    <r>
      <t xml:space="preserve">Poliçe İptal Oranı (%)
</t>
    </r>
    <r>
      <rPr>
        <i/>
        <sz val="10"/>
        <rFont val="Times New Roman"/>
        <family val="1"/>
        <charset val="162"/>
      </rPr>
      <t>Lapse rate of Policies %</t>
    </r>
  </si>
  <si>
    <r>
      <t xml:space="preserve">Matematik Karş.İptal Oranı (%)
</t>
    </r>
    <r>
      <rPr>
        <i/>
        <sz val="9"/>
        <rFont val="Times New Roman"/>
        <family val="1"/>
        <charset val="162"/>
      </rPr>
      <t>Lapse rate of Mathematical Reserve</t>
    </r>
  </si>
  <si>
    <r>
      <t xml:space="preserve">Net Gelir/Yatırıma Yönelt.Miktar (%)
</t>
    </r>
    <r>
      <rPr>
        <i/>
        <sz val="9"/>
        <rFont val="Times New Roman"/>
        <family val="1"/>
        <charset val="162"/>
      </rPr>
      <t>Net Income/Invested Amount (%)</t>
    </r>
  </si>
  <si>
    <r>
      <t xml:space="preserve">Fonun Yıllık Net Geliri
</t>
    </r>
    <r>
      <rPr>
        <i/>
        <sz val="9"/>
        <rFont val="Times New Roman"/>
        <family val="1"/>
        <charset val="162"/>
      </rPr>
      <t>Net Income</t>
    </r>
  </si>
  <si>
    <r>
      <t xml:space="preserve">Fonun Yıllık Brüt Geliri
</t>
    </r>
    <r>
      <rPr>
        <i/>
        <sz val="9"/>
        <rFont val="Times New Roman"/>
        <family val="1"/>
        <charset val="162"/>
      </rPr>
      <t>Gross Income</t>
    </r>
  </si>
  <si>
    <r>
      <t xml:space="preserve">Para Birimi
</t>
    </r>
    <r>
      <rPr>
        <i/>
        <sz val="9"/>
        <rFont val="Times New Roman"/>
        <family val="1"/>
        <charset val="162"/>
      </rPr>
      <t>Currency</t>
    </r>
  </si>
  <si>
    <t>BİREYSEL EMEKLİLİK ŞİRKETLERİ GENEL BİLGİLER</t>
  </si>
  <si>
    <t>GENERAL DATA of PENSION COMPANIES</t>
  </si>
  <si>
    <r>
      <t xml:space="preserve">Genel Bilgiler - </t>
    </r>
    <r>
      <rPr>
        <i/>
        <sz val="9"/>
        <rFont val="Times New Roman"/>
        <family val="1"/>
        <charset val="162"/>
      </rPr>
      <t>General Data</t>
    </r>
  </si>
  <si>
    <r>
      <t xml:space="preserve"> Fon Adedi - </t>
    </r>
    <r>
      <rPr>
        <i/>
        <sz val="9"/>
        <rFont val="Times New Roman"/>
        <family val="1"/>
        <charset val="162"/>
      </rPr>
      <t>No of Fund</t>
    </r>
  </si>
  <si>
    <r>
      <t xml:space="preserve"> Ferdi Plan Adedi - </t>
    </r>
    <r>
      <rPr>
        <i/>
        <sz val="9"/>
        <rFont val="Times New Roman"/>
        <family val="1"/>
        <charset val="162"/>
      </rPr>
      <t>No of Individual Plan</t>
    </r>
  </si>
  <si>
    <r>
      <t xml:space="preserve"> Grup Plan Adedi - </t>
    </r>
    <r>
      <rPr>
        <i/>
        <sz val="9"/>
        <rFont val="Times New Roman"/>
        <family val="1"/>
        <charset val="162"/>
      </rPr>
      <t>No of Group Plan</t>
    </r>
  </si>
  <si>
    <r>
      <t xml:space="preserve"> Fon Değişiklik Talebi - </t>
    </r>
    <r>
      <rPr>
        <i/>
        <sz val="9"/>
        <rFont val="Times New Roman"/>
        <family val="1"/>
        <charset val="162"/>
      </rPr>
      <t>Required Fund Changing</t>
    </r>
  </si>
  <si>
    <r>
      <t xml:space="preserve"> Plan Değişiklik Talebi - </t>
    </r>
    <r>
      <rPr>
        <i/>
        <sz val="9"/>
        <rFont val="Times New Roman"/>
        <family val="1"/>
        <charset val="162"/>
      </rPr>
      <t>Required Plan Changing</t>
    </r>
  </si>
  <si>
    <r>
      <t xml:space="preserve"> Sözleşme Adedi - </t>
    </r>
    <r>
      <rPr>
        <i/>
        <sz val="9"/>
        <rFont val="Times New Roman"/>
        <family val="1"/>
        <charset val="162"/>
      </rPr>
      <t>No of Contract</t>
    </r>
  </si>
  <si>
    <r>
      <t xml:space="preserve">  Ferdi -</t>
    </r>
    <r>
      <rPr>
        <i/>
        <sz val="9"/>
        <rFont val="Times New Roman"/>
        <family val="1"/>
        <charset val="162"/>
      </rPr>
      <t xml:space="preserve"> Individual</t>
    </r>
  </si>
  <si>
    <r>
      <t xml:space="preserve">HAYAT / EMEKLİLİK ŞİRKETLERİNİN </t>
    </r>
    <r>
      <rPr>
        <b/>
        <sz val="13"/>
        <rFont val="Times New Roman"/>
        <family val="1"/>
        <charset val="162"/>
      </rPr>
      <t>FERDİ KAZA</t>
    </r>
    <r>
      <rPr>
        <b/>
        <sz val="11"/>
        <rFont val="Times New Roman"/>
        <family val="1"/>
        <charset val="162"/>
      </rPr>
      <t xml:space="preserve"> BRANŞI KAR ZARAR HESABI TEKNİK SONUÇLARI</t>
    </r>
  </si>
  <si>
    <r>
      <t>HAYAT / EMEKLİLİK ŞİRKETLERİNİN</t>
    </r>
    <r>
      <rPr>
        <b/>
        <sz val="13"/>
        <rFont val="Times New Roman"/>
        <family val="1"/>
        <charset val="162"/>
      </rPr>
      <t xml:space="preserve"> SAĞLIK</t>
    </r>
    <r>
      <rPr>
        <b/>
        <sz val="11"/>
        <rFont val="Times New Roman"/>
        <family val="1"/>
        <charset val="162"/>
      </rPr>
      <t xml:space="preserve"> BRANŞI KAR ZARAR HESABI TEKNİK SONUÇLARI</t>
    </r>
  </si>
  <si>
    <r>
      <t>3- Giriş Aidatı Gelirleri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Contribution Charge</t>
    </r>
  </si>
  <si>
    <r>
      <t xml:space="preserve">4- Ara Verme Halinde Yön.Gid.Kesintisi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Adm.Expense Charges in case of Pr.Holidays</t>
    </r>
  </si>
  <si>
    <r>
      <t xml:space="preserve">5- Özel Hizmet Gideri Kesintisi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Private Service Cost</t>
    </r>
  </si>
  <si>
    <r>
      <t>6- Serm.Tahsis Avansı Değ.Artış Gelirleri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Investment Income on Fund Advances</t>
    </r>
  </si>
  <si>
    <r>
      <t>7- Diğer Teknik Gelirler -</t>
    </r>
    <r>
      <rPr>
        <i/>
        <sz val="9"/>
        <rFont val="Times New Roman"/>
        <family val="1"/>
        <charset val="162"/>
      </rPr>
      <t xml:space="preserve"> Other Technical Income</t>
    </r>
  </si>
  <si>
    <r>
      <t xml:space="preserve">1- Finansal Yatırımlardan Elde Edilen Gelirler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Investment Income</t>
    </r>
  </si>
  <si>
    <r>
      <t>2- Fin.Yat.Nakde ÇevrimindenEldeEdilenKarlar</t>
    </r>
    <r>
      <rPr>
        <i/>
        <sz val="9"/>
        <rFont val="Times New Roman"/>
        <family val="1"/>
        <charset val="162"/>
      </rPr>
      <t xml:space="preserve"> - Gains on The Realisation of Investments </t>
    </r>
  </si>
  <si>
    <r>
      <t>3- Finansal Yatırımların Değerlemesi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Value Readjustments on Investments</t>
    </r>
  </si>
  <si>
    <r>
      <t xml:space="preserve">4- Kambiyo Karları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Foreign Exchange Gains</t>
    </r>
  </si>
  <si>
    <r>
      <t xml:space="preserve">5- İştiraklerden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Subsidaries</t>
    </r>
  </si>
  <si>
    <r>
      <t xml:space="preserve">7- Arazi, Arsa ile Binalardan Elde Edilen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Land and Buildings</t>
    </r>
  </si>
  <si>
    <r>
      <t>8- Türev Ürünlerden Gelirle</t>
    </r>
    <r>
      <rPr>
        <b/>
        <sz val="9"/>
        <rFont val="Times New Roman"/>
        <family val="1"/>
        <charset val="162"/>
      </rPr>
      <t xml:space="preserve">r </t>
    </r>
    <r>
      <rPr>
        <b/>
        <i/>
        <sz val="10"/>
        <rFont val="Times New Roman"/>
        <family val="1"/>
        <charset val="162"/>
      </rPr>
      <t>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on Derivatives</t>
    </r>
  </si>
  <si>
    <r>
      <t xml:space="preserve">9- Diğer Yatırımlardan Elde Edilen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Income</t>
    </r>
  </si>
  <si>
    <t xml:space="preserve">   Compul.Third Party Liab.For LPG's</t>
  </si>
  <si>
    <t xml:space="preserve"> -Tehlikeli Maddeler Zorn.Sor.</t>
  </si>
  <si>
    <t xml:space="preserve">   Comp.3.Party Liab.For Hzrd.Subst.</t>
  </si>
  <si>
    <t xml:space="preserve"> -Uçak Tekne</t>
  </si>
  <si>
    <t xml:space="preserve">   Aviation Hull</t>
  </si>
  <si>
    <t xml:space="preserve"> -Uçak Mali Mesuliyet</t>
  </si>
  <si>
    <t xml:space="preserve">   Aviation Liability</t>
  </si>
  <si>
    <t xml:space="preserve"> -Uçak Yolcu Kaza</t>
  </si>
  <si>
    <t xml:space="preserve">   Passenger Bodily Injured L.</t>
  </si>
  <si>
    <t xml:space="preserve"> -KASKO İhtiyari Mali Sor.</t>
  </si>
  <si>
    <r>
      <t>Direkt Prim</t>
    </r>
    <r>
      <rPr>
        <sz val="10"/>
        <rFont val="Times New Roman"/>
        <family val="1"/>
        <charset val="162"/>
      </rPr>
      <t xml:space="preserve"> -Direct Premium </t>
    </r>
  </si>
  <si>
    <t>Sağlık - Health</t>
  </si>
  <si>
    <t xml:space="preserve">Seyahat Sağlık - </t>
  </si>
  <si>
    <t>Fahrettin Bayraktar</t>
  </si>
  <si>
    <t>Turgut Polat</t>
  </si>
  <si>
    <t>Salih Bülent Eriş</t>
  </si>
  <si>
    <t>Taylan Türkölmez</t>
  </si>
  <si>
    <t>Umur Çullu</t>
  </si>
  <si>
    <t>Uğur Tozşekerli</t>
  </si>
  <si>
    <t>Barbaros Yalçın</t>
  </si>
  <si>
    <t>Semra Anıl</t>
  </si>
  <si>
    <t>Hüseyin Yunak</t>
  </si>
  <si>
    <t>Deniz Füsun Ersöz</t>
  </si>
  <si>
    <t>Hasan Hulki Yalçın</t>
  </si>
  <si>
    <t xml:space="preserve">Yapı Kredi Plaza A Blok </t>
  </si>
  <si>
    <t>Büyükdere Cad. Levent 34330 İstanbul</t>
  </si>
  <si>
    <r>
      <t>Diğer
Alacaklar</t>
    </r>
    <r>
      <rPr>
        <b/>
        <sz val="14"/>
        <rFont val="Times New Roman"/>
        <family val="1"/>
        <charset val="162"/>
      </rPr>
      <t xml:space="preserve">
</t>
    </r>
    <r>
      <rPr>
        <i/>
        <sz val="8"/>
        <rFont val="Times New Roman"/>
        <family val="1"/>
        <charset val="162"/>
      </rPr>
      <t>Other
Receivables</t>
    </r>
  </si>
  <si>
    <r>
      <t>Bloke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Bloked</t>
    </r>
  </si>
  <si>
    <r>
      <t>Tarım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Agriculture</t>
    </r>
  </si>
  <si>
    <t>1A</t>
  </si>
  <si>
    <t>1B</t>
  </si>
  <si>
    <t>2A</t>
  </si>
  <si>
    <t>2B</t>
  </si>
  <si>
    <t>3A</t>
  </si>
  <si>
    <t>3B</t>
  </si>
  <si>
    <t>3C</t>
  </si>
  <si>
    <t>4A</t>
  </si>
  <si>
    <t>4B</t>
  </si>
  <si>
    <t>7A</t>
  </si>
  <si>
    <t>7B</t>
  </si>
  <si>
    <t>7C</t>
  </si>
  <si>
    <t>41A</t>
  </si>
  <si>
    <t>41B</t>
  </si>
  <si>
    <r>
      <t xml:space="preserve">   </t>
    </r>
    <r>
      <rPr>
        <b/>
        <sz val="10"/>
        <rFont val="Times New Roman"/>
        <family val="1"/>
        <charset val="162"/>
      </rPr>
      <t xml:space="preserve"> 1- Sigortacılık Faaliyetlerinden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Payables on 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</si>
  <si>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 2- Emeklilik Faaliyetlerinden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Payables on Pension Operations</t>
    </r>
  </si>
  <si>
    <r>
      <t>C- İlişkili Taraflara Borçlar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Payables to Related Parties</t>
    </r>
    <r>
      <rPr>
        <sz val="9"/>
        <rFont val="Times New Roman"/>
        <family val="1"/>
        <charset val="162"/>
      </rPr>
      <t xml:space="preserve"> </t>
    </r>
  </si>
  <si>
    <r>
      <t xml:space="preserve">Ferdi Toplam             </t>
    </r>
    <r>
      <rPr>
        <sz val="10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Individual Total</t>
    </r>
  </si>
  <si>
    <r>
      <t xml:space="preserve">Grup Toplam              </t>
    </r>
    <r>
      <rPr>
        <sz val="10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Group Total</t>
    </r>
  </si>
  <si>
    <t>TABLO: 46</t>
  </si>
  <si>
    <t>TABLE: 46</t>
  </si>
  <si>
    <r>
      <t xml:space="preserve">Bireysel Emeklilik Sözleşmeleri (Ferdi)
</t>
    </r>
    <r>
      <rPr>
        <i/>
        <sz val="9"/>
        <rFont val="Times New Roman"/>
        <family val="1"/>
        <charset val="162"/>
      </rPr>
      <t>Private Pension Contracts (Individual)</t>
    </r>
  </si>
  <si>
    <r>
      <t xml:space="preserve">Bireysel Emeklilik Sözleşmeleri (Grup)
</t>
    </r>
    <r>
      <rPr>
        <i/>
        <sz val="9"/>
        <rFont val="Times New Roman"/>
        <family val="1"/>
        <charset val="162"/>
      </rPr>
      <t>Private Pension Contracts (Group)</t>
    </r>
  </si>
  <si>
    <r>
      <t xml:space="preserve">100 YTL Altı                  
</t>
    </r>
    <r>
      <rPr>
        <i/>
        <sz val="9"/>
        <rFont val="Times New Roman"/>
        <family val="1"/>
        <charset val="162"/>
      </rPr>
      <t xml:space="preserve">Less Than 100 </t>
    </r>
    <r>
      <rPr>
        <sz val="10"/>
        <rFont val="Times New Roman"/>
        <family val="1"/>
        <charset val="162"/>
      </rPr>
      <t>YTL</t>
    </r>
  </si>
  <si>
    <r>
      <t xml:space="preserve">100-200 YTL Arası              
</t>
    </r>
    <r>
      <rPr>
        <i/>
        <sz val="9"/>
        <rFont val="Times New Roman"/>
        <family val="1"/>
        <charset val="162"/>
      </rPr>
      <t>Between 100-200 YTL</t>
    </r>
  </si>
  <si>
    <r>
      <t xml:space="preserve">Ferdi Toplam              
</t>
    </r>
    <r>
      <rPr>
        <i/>
        <sz val="9"/>
        <rFont val="Times New Roman"/>
        <family val="1"/>
        <charset val="162"/>
      </rPr>
      <t>Individual Total</t>
    </r>
  </si>
  <si>
    <r>
      <t xml:space="preserve">100 YTL Altı                  </t>
    </r>
    <r>
      <rPr>
        <sz val="10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Less Than 100 YTL</t>
    </r>
  </si>
  <si>
    <r>
      <t xml:space="preserve">200 YTL Üstü               
</t>
    </r>
    <r>
      <rPr>
        <i/>
        <sz val="9"/>
        <rFont val="Times New Roman"/>
        <family val="1"/>
        <charset val="162"/>
      </rPr>
      <t>More Than 200 YTL</t>
    </r>
  </si>
  <si>
    <r>
      <t xml:space="preserve">Toplam               
</t>
    </r>
    <r>
      <rPr>
        <i/>
        <sz val="9"/>
        <rFont val="Times New Roman"/>
        <family val="1"/>
        <charset val="162"/>
      </rPr>
      <t>Total</t>
    </r>
  </si>
  <si>
    <r>
      <t xml:space="preserve">Kredi
</t>
    </r>
    <r>
      <rPr>
        <i/>
        <sz val="9"/>
        <rFont val="Times New Roman"/>
        <family val="1"/>
        <charset val="162"/>
      </rPr>
      <t>Credit</t>
    </r>
  </si>
  <si>
    <r>
      <t xml:space="preserve">Hukuksal Koruma
</t>
    </r>
    <r>
      <rPr>
        <i/>
        <sz val="9"/>
        <rFont val="Times New Roman"/>
        <family val="1"/>
        <charset val="162"/>
      </rPr>
      <t>Legal Protection</t>
    </r>
  </si>
  <si>
    <r>
      <t xml:space="preserve">Mühendislik
</t>
    </r>
    <r>
      <rPr>
        <i/>
        <sz val="9"/>
        <rFont val="Times New Roman"/>
        <family val="1"/>
        <charset val="162"/>
      </rPr>
      <t>Engineering</t>
    </r>
  </si>
  <si>
    <r>
      <t xml:space="preserve">Tarım
</t>
    </r>
    <r>
      <rPr>
        <i/>
        <sz val="9"/>
        <rFont val="Times New Roman"/>
        <family val="1"/>
        <charset val="162"/>
      </rPr>
      <t>Agriculture</t>
    </r>
  </si>
  <si>
    <r>
      <t xml:space="preserve">Sağlık
</t>
    </r>
    <r>
      <rPr>
        <i/>
        <sz val="9"/>
        <rFont val="Times New Roman"/>
        <family val="1"/>
        <charset val="162"/>
      </rPr>
      <t>Health</t>
    </r>
  </si>
  <si>
    <r>
      <t xml:space="preserve">Hayat Dışı Branşlar Toplamı
</t>
    </r>
    <r>
      <rPr>
        <i/>
        <sz val="9"/>
        <rFont val="Times New Roman"/>
        <family val="1"/>
        <charset val="162"/>
      </rPr>
      <t>Non Life Total</t>
    </r>
  </si>
  <si>
    <r>
      <t xml:space="preserve">Hayat
</t>
    </r>
    <r>
      <rPr>
        <i/>
        <sz val="9"/>
        <rFont val="Times New Roman"/>
        <family val="1"/>
        <charset val="162"/>
      </rPr>
      <t>Life</t>
    </r>
  </si>
  <si>
    <r>
      <t xml:space="preserve">Genel Toplam
</t>
    </r>
    <r>
      <rPr>
        <i/>
        <sz val="9"/>
        <rFont val="Times New Roman"/>
        <family val="1"/>
        <charset val="162"/>
      </rPr>
      <t>Total</t>
    </r>
  </si>
  <si>
    <r>
      <t xml:space="preserve">Trafik
</t>
    </r>
    <r>
      <rPr>
        <i/>
        <sz val="10"/>
        <rFont val="Times New Roman"/>
        <family val="1"/>
        <charset val="162"/>
      </rPr>
      <t>TP</t>
    </r>
    <r>
      <rPr>
        <i/>
        <sz val="9"/>
        <rFont val="Times New Roman"/>
        <family val="1"/>
        <charset val="162"/>
      </rPr>
      <t>L*</t>
    </r>
  </si>
  <si>
    <r>
      <t xml:space="preserve">Kaza (Diğer)
</t>
    </r>
    <r>
      <rPr>
        <i/>
        <sz val="9"/>
        <rFont val="Times New Roman"/>
        <family val="1"/>
        <charset val="162"/>
      </rPr>
      <t>Casualty (Other)</t>
    </r>
  </si>
  <si>
    <r>
      <t xml:space="preserve">Ferdi Kaza
</t>
    </r>
    <r>
      <rPr>
        <i/>
        <sz val="9"/>
        <rFont val="Times New Roman"/>
        <family val="1"/>
        <charset val="162"/>
      </rPr>
      <t>Personel Accident</t>
    </r>
  </si>
  <si>
    <r>
      <t>Ferdi Kaza</t>
    </r>
    <r>
      <rPr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Personel Accident</t>
    </r>
  </si>
  <si>
    <r>
      <t xml:space="preserve">Kredi
</t>
    </r>
    <r>
      <rPr>
        <i/>
        <sz val="9"/>
        <rFont val="Times New Roman"/>
        <family val="1"/>
        <charset val="162"/>
      </rPr>
      <t>Credit</t>
    </r>
    <r>
      <rPr>
        <b/>
        <sz val="10"/>
        <rFont val="Times New Roman"/>
        <family val="1"/>
        <charset val="162"/>
      </rPr>
      <t xml:space="preserve">   </t>
    </r>
  </si>
  <si>
    <r>
      <t xml:space="preserve">Hukuksal Koruma
</t>
    </r>
    <r>
      <rPr>
        <i/>
        <sz val="9"/>
        <rFont val="Times New Roman"/>
        <family val="1"/>
        <charset val="162"/>
      </rPr>
      <t>Legal Protection</t>
    </r>
    <r>
      <rPr>
        <b/>
        <sz val="10"/>
        <rFont val="Times New Roman"/>
        <family val="1"/>
        <charset val="162"/>
      </rPr>
      <t/>
    </r>
  </si>
  <si>
    <r>
      <t xml:space="preserve">Mühendislik
</t>
    </r>
    <r>
      <rPr>
        <i/>
        <sz val="9"/>
        <rFont val="Times New Roman"/>
        <family val="1"/>
        <charset val="162"/>
      </rPr>
      <t>Engineering</t>
    </r>
    <r>
      <rPr>
        <b/>
        <sz val="10"/>
        <rFont val="Times New Roman"/>
        <family val="1"/>
        <charset val="162"/>
      </rPr>
      <t xml:space="preserve">   </t>
    </r>
  </si>
  <si>
    <r>
      <t xml:space="preserve">Hayat Dışı Toplam
</t>
    </r>
    <r>
      <rPr>
        <i/>
        <sz val="9"/>
        <rFont val="Times New Roman"/>
        <family val="1"/>
        <charset val="162"/>
      </rPr>
      <t>Non Life Total</t>
    </r>
  </si>
  <si>
    <r>
      <t xml:space="preserve">Emeklilik
</t>
    </r>
    <r>
      <rPr>
        <i/>
        <sz val="9"/>
        <rFont val="Times New Roman"/>
        <family val="1"/>
        <charset val="162"/>
      </rPr>
      <t>Pension</t>
    </r>
  </si>
  <si>
    <r>
      <t xml:space="preserve">Genel Toplam
</t>
    </r>
    <r>
      <rPr>
        <sz val="9"/>
        <rFont val="Times New Roman"/>
        <family val="1"/>
        <charset val="162"/>
      </rPr>
      <t>Total</t>
    </r>
  </si>
  <si>
    <r>
      <t>Yangın</t>
    </r>
    <r>
      <rPr>
        <i/>
        <sz val="10"/>
        <rFont val="Times New Roman"/>
        <family val="1"/>
        <charset val="162"/>
      </rPr>
      <t xml:space="preserve">
Fire</t>
    </r>
  </si>
  <si>
    <r>
      <t xml:space="preserve">Trafik
</t>
    </r>
    <r>
      <rPr>
        <i/>
        <sz val="9"/>
        <rFont val="Times New Roman"/>
        <family val="1"/>
        <charset val="162"/>
      </rPr>
      <t>TPL</t>
    </r>
  </si>
  <si>
    <r>
      <t xml:space="preserve">Kaza
</t>
    </r>
    <r>
      <rPr>
        <i/>
        <sz val="9"/>
        <rFont val="Times New Roman"/>
        <family val="1"/>
        <charset val="162"/>
      </rPr>
      <t>Accident</t>
    </r>
  </si>
  <si>
    <r>
      <t xml:space="preserve">Hayat Teknik Gider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Outgoing for Life Business</t>
    </r>
  </si>
  <si>
    <r>
      <t xml:space="preserve">Faaliyet Giderleri
 </t>
    </r>
    <r>
      <rPr>
        <i/>
        <sz val="9"/>
        <rFont val="Times New Roman"/>
        <family val="1"/>
        <charset val="162"/>
      </rPr>
      <t>Operating Expenses</t>
    </r>
  </si>
  <si>
    <t>1</t>
  </si>
  <si>
    <t>613</t>
  </si>
  <si>
    <t>230</t>
  </si>
  <si>
    <t>716</t>
  </si>
  <si>
    <t>262</t>
  </si>
  <si>
    <t>930</t>
  </si>
  <si>
    <t>270</t>
  </si>
  <si>
    <t>3</t>
  </si>
  <si>
    <t>227</t>
  </si>
  <si>
    <t>231</t>
  </si>
  <si>
    <t>290</t>
  </si>
  <si>
    <t>677</t>
  </si>
  <si>
    <t>61</t>
  </si>
  <si>
    <t>75</t>
  </si>
  <si>
    <t>940</t>
  </si>
  <si>
    <t>237</t>
  </si>
  <si>
    <t>63</t>
  </si>
  <si>
    <r>
      <t xml:space="preserve">HAYAT DIŞI SİGORTA ŞİRKETLERİNİN </t>
    </r>
    <r>
      <rPr>
        <b/>
        <sz val="13"/>
        <rFont val="Times New Roman"/>
        <family val="1"/>
        <charset val="162"/>
      </rPr>
      <t>FERDİ KAZA</t>
    </r>
    <r>
      <rPr>
        <b/>
        <sz val="11"/>
        <rFont val="Times New Roman"/>
        <family val="1"/>
        <charset val="162"/>
      </rPr>
      <t xml:space="preserve"> BRANŞI KAR ve ZARAR HESABI TEKNİK SONUÇLARI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</si>
  <si>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KREDİ</t>
    </r>
    <r>
      <rPr>
        <b/>
        <sz val="11"/>
        <rFont val="Times New Roman"/>
        <family val="1"/>
        <charset val="162"/>
      </rPr>
      <t xml:space="preserve"> BRANŞI KAR ve ZARAR HESABI TEKNİK SONUÇLARI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</si>
  <si>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HUKUKSAL KORUMA</t>
    </r>
    <r>
      <rPr>
        <b/>
        <sz val="11"/>
        <rFont val="Times New Roman"/>
        <family val="1"/>
        <charset val="162"/>
      </rPr>
      <t xml:space="preserve"> BRANŞI KAR ve ZARAR HESABI TEKNİK SONUÇLARI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</si>
  <si>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>MÜHENDİSLİK</t>
    </r>
    <r>
      <rPr>
        <b/>
        <sz val="11"/>
        <rFont val="Times New Roman"/>
        <family val="1"/>
        <charset val="162"/>
      </rPr>
      <t xml:space="preserve"> BRANŞI KAR ve ZARAR HESABI TEKNİK SONUÇLARI </t>
    </r>
  </si>
  <si>
    <r>
      <t xml:space="preserve">SİGORTA ŞİRKETLERİNİN </t>
    </r>
    <r>
      <rPr>
        <b/>
        <sz val="13"/>
        <rFont val="Times New Roman"/>
        <family val="1"/>
        <charset val="162"/>
      </rPr>
      <t xml:space="preserve">TARIM </t>
    </r>
    <r>
      <rPr>
        <b/>
        <sz val="11"/>
        <rFont val="Times New Roman"/>
        <family val="1"/>
        <charset val="162"/>
      </rPr>
      <t xml:space="preserve">BRANŞI KAR ve ZARAR HESABI TEKNİK SONUÇLARI </t>
    </r>
  </si>
  <si>
    <r>
      <t xml:space="preserve">HAYAT DIŞI SİGORTA ŞİRKETLERİNİN </t>
    </r>
    <r>
      <rPr>
        <b/>
        <sz val="13"/>
        <rFont val="Times New Roman"/>
        <family val="1"/>
        <charset val="162"/>
      </rPr>
      <t>SAĞLIK</t>
    </r>
    <r>
      <rPr>
        <b/>
        <sz val="11"/>
        <rFont val="Times New Roman"/>
        <family val="1"/>
        <charset val="162"/>
      </rPr>
      <t xml:space="preserve"> BRANŞI KAR ve ZARAR HESABI TEKNİK SONUÇLARI </t>
    </r>
  </si>
  <si>
    <t>ÖDEME PERİYODUNA ve YAŞA GÖRE BİREYSEL EMEKLİLİK SÖZLEŞMELERİNİN DAĞILIMI</t>
  </si>
  <si>
    <t>SİGORTA, EMEKLİLİK ve REASÜRANS ŞİRKETLERİNİN SERMAYELERİNİN DAĞILIMI</t>
  </si>
  <si>
    <t>SİGORTA, EMEKLİLİK ve REASÜRANS ŞİRKETLERİNİN ÜST DÜZEY YÖNETİCİLERİ</t>
  </si>
  <si>
    <t>SİGORTA, EMEKLİLİK ve REASÜRANS ŞİRKETLERİNDE ÇALIŞAN SAYISI</t>
  </si>
  <si>
    <t>SİGORTA, EMEKLİLİK ve REASÜRANS ŞİRKETLERİNDE ÇALIŞAN PAZARLAMA ELEMANI SAYISI</t>
  </si>
  <si>
    <t>SİGORTA ve REASÜRANS ŞİRKETLERİNDE ÇALIŞAN AKTÜERLER</t>
  </si>
  <si>
    <t>SİGORTACILIK ALANINDA FAALİYET GÖSTEREN DİĞER KURULUŞLAR</t>
  </si>
  <si>
    <t>SİGORTA, EMEKLİLİK ve REASÜRANS ŞİRKETLERİNİN GENEL BİLGİLERİ</t>
  </si>
  <si>
    <r>
      <t xml:space="preserve">Hayat
Teknik
Karşılıkları
</t>
    </r>
    <r>
      <rPr>
        <i/>
        <sz val="9"/>
        <rFont val="Times New Roman"/>
        <family val="1"/>
        <charset val="162"/>
      </rPr>
      <t>Life
Mathematical
Provisions</t>
    </r>
  </si>
  <si>
    <r>
      <t xml:space="preserve">Diğer
Risklere
İlişkin Karş.
</t>
    </r>
    <r>
      <rPr>
        <i/>
        <sz val="9"/>
        <rFont val="Times New Roman"/>
        <family val="1"/>
        <charset val="162"/>
      </rPr>
      <t>Provisions
for Other
Risks</t>
    </r>
  </si>
  <si>
    <r>
      <t xml:space="preserve">Diğer Yüküm.
ve Karş.
</t>
    </r>
    <r>
      <rPr>
        <i/>
        <sz val="9"/>
        <rFont val="Times New Roman"/>
        <family val="1"/>
        <charset val="162"/>
      </rPr>
      <t xml:space="preserve">Other
Liabilities
and Provisions </t>
    </r>
  </si>
  <si>
    <r>
      <t xml:space="preserve">Gelecek
Yıllara Ait
Gelirler/Gid.
Tah.
</t>
    </r>
    <r>
      <rPr>
        <i/>
        <sz val="9"/>
        <rFont val="Times New Roman"/>
        <family val="1"/>
        <charset val="162"/>
      </rPr>
      <t>Income/Exp.
Accruals for
Future Years</t>
    </r>
  </si>
  <si>
    <r>
      <t xml:space="preserve">Diğer Uzun
Vadeli Yük.
</t>
    </r>
    <r>
      <rPr>
        <i/>
        <sz val="9"/>
        <rFont val="Times New Roman"/>
        <family val="1"/>
        <charset val="162"/>
      </rPr>
      <t>Other Long
Term
Liabilities</t>
    </r>
  </si>
  <si>
    <r>
      <t xml:space="preserve">Nominal
Sermaye
</t>
    </r>
    <r>
      <rPr>
        <i/>
        <sz val="9"/>
        <rFont val="Times New Roman"/>
        <family val="1"/>
        <charset val="162"/>
      </rPr>
      <t>Nominal
Capital</t>
    </r>
  </si>
  <si>
    <r>
      <t xml:space="preserve">Ödenmemiş
Sermeye (-) 
</t>
    </r>
    <r>
      <rPr>
        <i/>
        <sz val="9"/>
        <rFont val="Times New Roman"/>
        <family val="1"/>
        <charset val="162"/>
      </rPr>
      <t>Unpaid
Capital</t>
    </r>
  </si>
  <si>
    <r>
      <t xml:space="preserve">Yasal
Yedekler
</t>
    </r>
    <r>
      <rPr>
        <i/>
        <sz val="9"/>
        <rFont val="Times New Roman"/>
        <family val="1"/>
        <charset val="162"/>
      </rPr>
      <t>Legal
Reserves</t>
    </r>
  </si>
  <si>
    <r>
      <t xml:space="preserve">Statü ve
Olağanüstü
Yedekler 
</t>
    </r>
    <r>
      <rPr>
        <i/>
        <sz val="9"/>
        <rFont val="Times New Roman"/>
        <family val="1"/>
        <charset val="162"/>
      </rPr>
      <t>Status and
Extraordinary
Reserves</t>
    </r>
  </si>
  <si>
    <r>
      <t xml:space="preserve">Finansal
Varlıkların
Değerlemesi
</t>
    </r>
    <r>
      <rPr>
        <i/>
        <sz val="9"/>
        <rFont val="Times New Roman"/>
        <family val="1"/>
        <charset val="162"/>
      </rPr>
      <t>Revaluation
of Financial
Assets</t>
    </r>
  </si>
  <si>
    <r>
      <t xml:space="preserve">Diğer
Kar
Yedekleri
</t>
    </r>
    <r>
      <rPr>
        <i/>
        <sz val="9"/>
        <rFont val="Times New Roman"/>
        <family val="1"/>
        <charset val="162"/>
      </rPr>
      <t>Other
Earning
Reserves</t>
    </r>
  </si>
  <si>
    <r>
      <t xml:space="preserve">Geçmiş Yıllar
K / Z (+)/(-)
</t>
    </r>
    <r>
      <rPr>
        <i/>
        <sz val="9"/>
        <rFont val="Times New Roman"/>
        <family val="1"/>
        <charset val="162"/>
      </rPr>
      <t>Previous Years' 
Profits/Losses</t>
    </r>
  </si>
  <si>
    <r>
      <t xml:space="preserve">Dönem Net
K / Z (+)/(-)
</t>
    </r>
    <r>
      <rPr>
        <i/>
        <sz val="9"/>
        <rFont val="Times New Roman"/>
        <family val="1"/>
        <charset val="162"/>
      </rPr>
      <t>Net
Profit/Loss
for The
Financial Year</t>
    </r>
  </si>
  <si>
    <r>
      <t xml:space="preserve">His.Sen./Diğ.Değ.
Getirili FV
</t>
    </r>
    <r>
      <rPr>
        <i/>
        <sz val="9"/>
        <rFont val="Times New Roman"/>
        <family val="1"/>
        <charset val="162"/>
      </rPr>
      <t>Shares and Other
Equity Shares</t>
    </r>
  </si>
  <si>
    <t>HAYAT DIŞI SİGORTA ŞİRKETLERİNİN DİREKT PRİM ÜRETİMLERİNİN ÜRETİM KANALI BAZINDA DAĞILIMI</t>
  </si>
  <si>
    <t>BREAKDOWN of DIRECT PREMIUM PRODUCTION by The NON - LIFE INSURANCE COMPANIES as PER DISTRIBUTING CHANNELS</t>
  </si>
  <si>
    <t>HAYAT DIŞI SİGORTA ŞİRKETLERİNİN BRANŞ BAZINDA DİREKT PRİM ÜRETİMLERİ ve REASÜRÖR PAYI</t>
  </si>
  <si>
    <t xml:space="preserve">DIRECT PREMIUM PRODUCTION and REINSURANCE SHARE by The NON - LIFE INSURANCE COMPANIES </t>
  </si>
  <si>
    <r>
      <t xml:space="preserve">    Toplam Tutar</t>
    </r>
    <r>
      <rPr>
        <i/>
        <sz val="8"/>
        <rFont val="Times New Roman"/>
        <family val="1"/>
        <charset val="162"/>
      </rPr>
      <t xml:space="preserve"> - Total Amount</t>
    </r>
    <r>
      <rPr>
        <sz val="9"/>
        <rFont val="Times New Roman"/>
        <family val="1"/>
        <charset val="162"/>
      </rPr>
      <t xml:space="preserve"> (000 YTL)</t>
    </r>
  </si>
  <si>
    <r>
      <t xml:space="preserve">    Poliçe Başına </t>
    </r>
    <r>
      <rPr>
        <i/>
        <sz val="8"/>
        <rFont val="Times New Roman"/>
        <family val="1"/>
        <charset val="162"/>
      </rPr>
      <t>- Per Policy (YTL)</t>
    </r>
  </si>
  <si>
    <t xml:space="preserve">    Toplam Tutar - Total Amount (000 YTL)</t>
  </si>
  <si>
    <t xml:space="preserve">    Poliçe Başına - Per Policy (YTL)</t>
  </si>
  <si>
    <r>
      <t xml:space="preserve">(Adet - </t>
    </r>
    <r>
      <rPr>
        <i/>
        <sz val="9"/>
        <rFont val="Times New Roman"/>
        <family val="1"/>
      </rPr>
      <t>Number</t>
    </r>
    <r>
      <rPr>
        <b/>
        <sz val="10"/>
        <rFont val="Times New Roman"/>
        <family val="1"/>
        <charset val="162"/>
      </rPr>
      <t xml:space="preserve"> / 000YTL)</t>
    </r>
  </si>
  <si>
    <t>Şaban Çağıran (GM Vekili)</t>
  </si>
  <si>
    <t>Yusuf Dede (GM Vekili)</t>
  </si>
  <si>
    <t>Cihat Madanoğlu (Başkan Vekili)</t>
  </si>
  <si>
    <t>Filiz Nur Ergeçgil (GM Vekili)</t>
  </si>
  <si>
    <t>Taner Taşdemir (GM Vekili)</t>
  </si>
  <si>
    <t>George David Sartorel (GM Vekili)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</si>
</sst>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T_L_-;\-* #,##0.00\ _T_L_-;_-* &quot;-&quot;??\ _T_L_-;_-@_-"/>
    <numFmt numFmtId="179" formatCode="_(* #,##0.00_);_(* \(#,##0.00\);_(* &quot;-&quot;??_);_(@_)"/>
    <numFmt numFmtId="184" formatCode="_-* #,##0\ _T_L_-;\-* #,##0\ _T_L_-;_-* &quot;-&quot;??\ _T_L_-;_-@_-"/>
    <numFmt numFmtId="188" formatCode="#;&quot;&quot;;#"/>
  </numFmts>
  <fonts count="59" x14ac:knownFonts="1">
    <font>
      <sz val="10"/>
      <name val="Arial"/>
      <charset val="162"/>
    </font>
    <font>
      <sz val="10"/>
      <name val="Arial"/>
      <charset val="162"/>
    </font>
    <font>
      <sz val="8"/>
      <name val="Arial"/>
      <family val="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i/>
      <sz val="9"/>
      <name val="Times New Roman"/>
      <family val="1"/>
      <charset val="162"/>
    </font>
    <font>
      <sz val="9"/>
      <name val="Times New Roman"/>
      <family val="1"/>
      <charset val="162"/>
    </font>
    <font>
      <sz val="11"/>
      <name val="Times New Roman"/>
      <family val="1"/>
      <charset val="162"/>
    </font>
    <font>
      <b/>
      <sz val="8"/>
      <name val="Times New Roman"/>
      <family val="1"/>
      <charset val="162"/>
    </font>
    <font>
      <sz val="8"/>
      <name val="Times New Roman"/>
      <family val="1"/>
      <charset val="162"/>
    </font>
    <font>
      <b/>
      <i/>
      <sz val="9"/>
      <name val="Times New Roman"/>
      <family val="1"/>
      <charset val="162"/>
    </font>
    <font>
      <i/>
      <sz val="8"/>
      <name val="Times New Roman"/>
      <family val="1"/>
      <charset val="162"/>
    </font>
    <font>
      <b/>
      <sz val="9"/>
      <name val="Times New Roman"/>
      <family val="1"/>
      <charset val="162"/>
    </font>
    <font>
      <b/>
      <i/>
      <sz val="8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sz val="9"/>
      <color indexed="10"/>
      <name val="Times New Roman"/>
      <family val="1"/>
      <charset val="162"/>
    </font>
    <font>
      <i/>
      <sz val="10"/>
      <color indexed="10"/>
      <name val="Times New Roman"/>
      <family val="1"/>
      <charset val="162"/>
    </font>
    <font>
      <b/>
      <sz val="10"/>
      <name val="Arial"/>
      <family val="2"/>
      <charset val="162"/>
    </font>
    <font>
      <u/>
      <sz val="10"/>
      <color indexed="12"/>
      <name val="Arial"/>
      <family val="2"/>
    </font>
    <font>
      <sz val="7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Arial"/>
      <family val="2"/>
    </font>
    <font>
      <i/>
      <sz val="11"/>
      <name val="Times New Roman"/>
      <family val="1"/>
      <charset val="162"/>
    </font>
    <font>
      <sz val="10"/>
      <name val="Arial Tur"/>
      <charset val="162"/>
    </font>
    <font>
      <sz val="10"/>
      <name val="Times New Roman"/>
      <family val="1"/>
    </font>
    <font>
      <sz val="10"/>
      <color indexed="10"/>
      <name val="Times New Roman"/>
      <family val="1"/>
      <charset val="162"/>
    </font>
    <font>
      <b/>
      <sz val="13"/>
      <name val="Times New Roman"/>
      <family val="1"/>
      <charset val="162"/>
    </font>
    <font>
      <i/>
      <sz val="12"/>
      <name val="Times New Roman"/>
      <family val="1"/>
      <charset val="162"/>
    </font>
    <font>
      <sz val="14"/>
      <name val="Century"/>
      <family val="1"/>
    </font>
    <font>
      <sz val="10"/>
      <name val="Century"/>
      <family val="1"/>
    </font>
    <font>
      <b/>
      <sz val="10"/>
      <name val="Century"/>
      <family val="1"/>
    </font>
    <font>
      <u/>
      <sz val="10"/>
      <color indexed="12"/>
      <name val="Century"/>
      <family val="1"/>
    </font>
    <font>
      <sz val="10"/>
      <name val="Century"/>
      <family val="1"/>
      <charset val="162"/>
    </font>
    <font>
      <b/>
      <sz val="10"/>
      <name val="Century"/>
      <family val="1"/>
      <charset val="162"/>
    </font>
    <font>
      <u/>
      <sz val="10"/>
      <color indexed="12"/>
      <name val="Century"/>
      <family val="1"/>
      <charset val="162"/>
    </font>
    <font>
      <sz val="8"/>
      <name val="Arial Tur"/>
      <family val="2"/>
      <charset val="162"/>
    </font>
    <font>
      <i/>
      <sz val="8"/>
      <name val="Arial Tur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charset val="162"/>
    </font>
    <font>
      <sz val="8"/>
      <name val="Arial"/>
      <charset val="162"/>
    </font>
    <font>
      <b/>
      <sz val="10"/>
      <name val="Times New Roman"/>
      <family val="1"/>
    </font>
    <font>
      <b/>
      <i/>
      <sz val="9"/>
      <name val="Times New Roman"/>
      <family val="1"/>
    </font>
    <font>
      <i/>
      <sz val="9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i/>
      <sz val="11"/>
      <name val="Times New Roman"/>
      <family val="1"/>
      <charset val="162"/>
    </font>
    <font>
      <b/>
      <sz val="14"/>
      <name val="Century"/>
      <family val="1"/>
    </font>
    <font>
      <u/>
      <sz val="10"/>
      <color indexed="12"/>
      <name val="Times New Roman"/>
      <family val="1"/>
      <charset val="162"/>
    </font>
    <font>
      <sz val="10"/>
      <name val="Arial"/>
      <charset val="162"/>
    </font>
    <font>
      <i/>
      <sz val="8"/>
      <name val="Times New Roman"/>
      <family val="1"/>
    </font>
    <font>
      <sz val="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7" fillId="0" borderId="0"/>
    <xf numFmtId="0" fontId="28" fillId="0" borderId="0"/>
  </cellStyleXfs>
  <cellXfs count="932">
    <xf numFmtId="0" fontId="0" fillId="0" borderId="0" xfId="0"/>
    <xf numFmtId="0" fontId="3" fillId="0" borderId="0" xfId="0" applyFont="1"/>
    <xf numFmtId="0" fontId="4" fillId="0" borderId="0" xfId="0" applyFont="1"/>
    <xf numFmtId="3" fontId="4" fillId="0" borderId="0" xfId="5" applyNumberFormat="1" applyFont="1"/>
    <xf numFmtId="3" fontId="3" fillId="0" borderId="0" xfId="5" applyNumberFormat="1" applyFont="1"/>
    <xf numFmtId="3" fontId="4" fillId="0" borderId="0" xfId="5" applyNumberFormat="1" applyFont="1" applyAlignment="1">
      <alignment horizontal="right" vertical="center" wrapText="1"/>
    </xf>
    <xf numFmtId="3" fontId="4" fillId="0" borderId="0" xfId="5" applyNumberFormat="1" applyFont="1" applyAlignment="1">
      <alignment vertical="center" wrapText="1"/>
    </xf>
    <xf numFmtId="3" fontId="3" fillId="0" borderId="0" xfId="5" applyNumberFormat="1" applyFont="1" applyAlignment="1">
      <alignment horizontal="right" vertical="center" wrapText="1"/>
    </xf>
    <xf numFmtId="3" fontId="3" fillId="0" borderId="0" xfId="5" applyNumberFormat="1" applyFont="1" applyAlignment="1">
      <alignment horizontal="right"/>
    </xf>
    <xf numFmtId="0" fontId="4" fillId="0" borderId="0" xfId="0" applyFont="1" applyBorder="1"/>
    <xf numFmtId="0" fontId="3" fillId="2" borderId="0" xfId="0" applyFont="1" applyFill="1" applyBorder="1"/>
    <xf numFmtId="0" fontId="4" fillId="2" borderId="0" xfId="0" applyFont="1" applyFill="1"/>
    <xf numFmtId="0" fontId="4" fillId="2" borderId="0" xfId="0" applyFont="1" applyFill="1" applyBorder="1"/>
    <xf numFmtId="0" fontId="3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right"/>
    </xf>
    <xf numFmtId="0" fontId="3" fillId="2" borderId="2" xfId="0" applyFont="1" applyFill="1" applyBorder="1"/>
    <xf numFmtId="0" fontId="15" fillId="2" borderId="2" xfId="0" applyFont="1" applyFill="1" applyBorder="1"/>
    <xf numFmtId="0" fontId="15" fillId="0" borderId="2" xfId="0" applyFont="1" applyFill="1" applyBorder="1"/>
    <xf numFmtId="0" fontId="16" fillId="2" borderId="2" xfId="0" applyFont="1" applyFill="1" applyBorder="1"/>
    <xf numFmtId="0" fontId="3" fillId="2" borderId="0" xfId="0" applyFont="1" applyFill="1"/>
    <xf numFmtId="0" fontId="4" fillId="2" borderId="0" xfId="0" applyFont="1" applyFill="1" applyAlignment="1">
      <alignment horizontal="right"/>
    </xf>
    <xf numFmtId="4" fontId="3" fillId="2" borderId="2" xfId="0" applyNumberFormat="1" applyFont="1" applyFill="1" applyBorder="1" applyAlignment="1">
      <alignment vertical="center" wrapText="1"/>
    </xf>
    <xf numFmtId="4" fontId="3" fillId="2" borderId="2" xfId="0" applyNumberFormat="1" applyFont="1" applyFill="1" applyBorder="1" applyAlignment="1">
      <alignment horizontal="justify" vertical="top" wrapText="1"/>
    </xf>
    <xf numFmtId="4" fontId="3" fillId="0" borderId="2" xfId="0" applyNumberFormat="1" applyFont="1" applyFill="1" applyBorder="1" applyAlignment="1">
      <alignment horizontal="justify" vertical="top" wrapText="1"/>
    </xf>
    <xf numFmtId="3" fontId="4" fillId="0" borderId="0" xfId="0" applyNumberFormat="1" applyFont="1"/>
    <xf numFmtId="0" fontId="3" fillId="2" borderId="2" xfId="4" applyFont="1" applyFill="1" applyBorder="1" applyAlignment="1"/>
    <xf numFmtId="0" fontId="3" fillId="2" borderId="0" xfId="0" applyFont="1" applyFill="1" applyBorder="1" applyAlignment="1">
      <alignment horizontal="left"/>
    </xf>
    <xf numFmtId="3" fontId="3" fillId="2" borderId="3" xfId="1" applyNumberFormat="1" applyFont="1" applyFill="1" applyBorder="1"/>
    <xf numFmtId="3" fontId="4" fillId="2" borderId="3" xfId="1" applyNumberFormat="1" applyFont="1" applyFill="1" applyBorder="1"/>
    <xf numFmtId="3" fontId="4" fillId="2" borderId="3" xfId="0" applyNumberFormat="1" applyFont="1" applyFill="1" applyBorder="1"/>
    <xf numFmtId="3" fontId="4" fillId="2" borderId="0" xfId="0" applyNumberFormat="1" applyFont="1" applyFill="1"/>
    <xf numFmtId="0" fontId="13" fillId="2" borderId="0" xfId="0" applyFont="1" applyFill="1" applyBorder="1" applyAlignment="1">
      <alignment horizontal="right"/>
    </xf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5" xfId="0" applyFont="1" applyFill="1" applyBorder="1"/>
    <xf numFmtId="3" fontId="4" fillId="2" borderId="0" xfId="0" applyNumberFormat="1" applyFont="1" applyFill="1" applyBorder="1"/>
    <xf numFmtId="3" fontId="4" fillId="2" borderId="5" xfId="1" applyNumberFormat="1" applyFont="1" applyFill="1" applyBorder="1"/>
    <xf numFmtId="3" fontId="4" fillId="2" borderId="4" xfId="1" applyNumberFormat="1" applyFont="1" applyFill="1" applyBorder="1"/>
    <xf numFmtId="3" fontId="3" fillId="2" borderId="6" xfId="1" applyNumberFormat="1" applyFont="1" applyFill="1" applyBorder="1"/>
    <xf numFmtId="3" fontId="4" fillId="2" borderId="7" xfId="0" applyNumberFormat="1" applyFont="1" applyFill="1" applyBorder="1"/>
    <xf numFmtId="3" fontId="4" fillId="2" borderId="8" xfId="0" applyNumberFormat="1" applyFont="1" applyFill="1" applyBorder="1"/>
    <xf numFmtId="3" fontId="4" fillId="2" borderId="9" xfId="0" applyNumberFormat="1" applyFont="1" applyFill="1" applyBorder="1"/>
    <xf numFmtId="3" fontId="4" fillId="2" borderId="10" xfId="0" applyNumberFormat="1" applyFont="1" applyFill="1" applyBorder="1"/>
    <xf numFmtId="0" fontId="3" fillId="0" borderId="11" xfId="0" applyFont="1" applyFill="1" applyBorder="1" applyAlignment="1" applyProtection="1">
      <alignment horizontal="center" vertical="center" wrapText="1"/>
    </xf>
    <xf numFmtId="3" fontId="3" fillId="2" borderId="12" xfId="1" applyNumberFormat="1" applyFont="1" applyFill="1" applyBorder="1"/>
    <xf numFmtId="0" fontId="18" fillId="2" borderId="0" xfId="0" applyFont="1" applyFill="1"/>
    <xf numFmtId="0" fontId="3" fillId="2" borderId="1" xfId="0" applyFont="1" applyFill="1" applyBorder="1" applyAlignment="1">
      <alignment horizontal="right"/>
    </xf>
    <xf numFmtId="0" fontId="3" fillId="2" borderId="12" xfId="0" applyFont="1" applyFill="1" applyBorder="1"/>
    <xf numFmtId="0" fontId="3" fillId="2" borderId="0" xfId="0" applyFont="1" applyFill="1" applyBorder="1" applyAlignment="1">
      <alignment horizontal="right"/>
    </xf>
    <xf numFmtId="0" fontId="13" fillId="0" borderId="3" xfId="0" applyFont="1" applyBorder="1"/>
    <xf numFmtId="0" fontId="4" fillId="0" borderId="13" xfId="0" applyFont="1" applyBorder="1"/>
    <xf numFmtId="0" fontId="7" fillId="0" borderId="13" xfId="0" applyFont="1" applyBorder="1"/>
    <xf numFmtId="0" fontId="4" fillId="0" borderId="3" xfId="0" applyFont="1" applyBorder="1"/>
    <xf numFmtId="3" fontId="4" fillId="0" borderId="3" xfId="0" applyNumberFormat="1" applyFont="1" applyBorder="1"/>
    <xf numFmtId="0" fontId="6" fillId="2" borderId="0" xfId="0" applyFont="1" applyFill="1"/>
    <xf numFmtId="3" fontId="3" fillId="0" borderId="11" xfId="5" applyNumberFormat="1" applyFont="1" applyBorder="1" applyAlignment="1">
      <alignment horizontal="center" vertical="center" wrapText="1"/>
    </xf>
    <xf numFmtId="3" fontId="4" fillId="0" borderId="3" xfId="5" applyNumberFormat="1" applyFont="1" applyBorder="1" applyAlignment="1">
      <alignment horizontal="right" vertical="center" wrapText="1"/>
    </xf>
    <xf numFmtId="3" fontId="4" fillId="0" borderId="3" xfId="5" applyNumberFormat="1" applyFont="1" applyBorder="1" applyAlignment="1">
      <alignment vertical="center" wrapText="1"/>
    </xf>
    <xf numFmtId="3" fontId="4" fillId="0" borderId="3" xfId="5" applyNumberFormat="1" applyFont="1" applyBorder="1"/>
    <xf numFmtId="3" fontId="3" fillId="0" borderId="8" xfId="5" applyNumberFormat="1" applyFont="1" applyFill="1" applyBorder="1" applyAlignment="1">
      <alignment vertical="center" wrapText="1"/>
    </xf>
    <xf numFmtId="3" fontId="4" fillId="0" borderId="3" xfId="5" applyNumberFormat="1" applyFont="1" applyFill="1" applyBorder="1" applyAlignment="1">
      <alignment horizontal="justify" vertical="top" wrapText="1"/>
    </xf>
    <xf numFmtId="3" fontId="7" fillId="0" borderId="3" xfId="5" applyNumberFormat="1" applyFont="1" applyFill="1" applyBorder="1" applyAlignment="1">
      <alignment vertical="top" wrapText="1"/>
    </xf>
    <xf numFmtId="3" fontId="7" fillId="0" borderId="3" xfId="5" applyNumberFormat="1" applyFont="1" applyFill="1" applyBorder="1" applyAlignment="1">
      <alignment horizontal="justify" vertical="top" wrapText="1"/>
    </xf>
    <xf numFmtId="3" fontId="10" fillId="0" borderId="3" xfId="5" applyNumberFormat="1" applyFont="1" applyFill="1" applyBorder="1" applyAlignment="1">
      <alignment horizontal="justify" vertical="top" wrapText="1"/>
    </xf>
    <xf numFmtId="3" fontId="13" fillId="0" borderId="3" xfId="5" applyNumberFormat="1" applyFont="1" applyFill="1" applyBorder="1" applyAlignment="1">
      <alignment horizontal="justify" vertical="top" wrapText="1"/>
    </xf>
    <xf numFmtId="3" fontId="6" fillId="0" borderId="3" xfId="5" applyNumberFormat="1" applyFont="1" applyFill="1" applyBorder="1" applyAlignment="1">
      <alignment horizontal="justify" vertical="top" wrapText="1"/>
    </xf>
    <xf numFmtId="3" fontId="3" fillId="0" borderId="3" xfId="5" applyNumberFormat="1" applyFont="1" applyFill="1" applyBorder="1" applyAlignment="1">
      <alignment vertical="top" wrapText="1"/>
    </xf>
    <xf numFmtId="3" fontId="3" fillId="0" borderId="3" xfId="5" applyNumberFormat="1" applyFont="1" applyBorder="1" applyAlignment="1">
      <alignment horizontal="left"/>
    </xf>
    <xf numFmtId="3" fontId="4" fillId="0" borderId="0" xfId="5" applyNumberFormat="1" applyFont="1" applyBorder="1"/>
    <xf numFmtId="3" fontId="3" fillId="0" borderId="0" xfId="5" applyNumberFormat="1" applyFont="1" applyBorder="1" applyAlignment="1">
      <alignment horizontal="center" vertical="center" wrapText="1"/>
    </xf>
    <xf numFmtId="3" fontId="3" fillId="0" borderId="3" xfId="5" applyNumberFormat="1" applyFont="1" applyFill="1" applyBorder="1" applyAlignment="1">
      <alignment vertical="center" wrapText="1"/>
    </xf>
    <xf numFmtId="3" fontId="4" fillId="0" borderId="8" xfId="5" applyNumberFormat="1" applyFont="1" applyBorder="1"/>
    <xf numFmtId="3" fontId="4" fillId="0" borderId="13" xfId="5" applyNumberFormat="1" applyFont="1" applyBorder="1"/>
    <xf numFmtId="3" fontId="10" fillId="0" borderId="11" xfId="5" applyNumberFormat="1" applyFont="1" applyBorder="1" applyAlignment="1">
      <alignment horizontal="center" vertical="center" textRotation="45"/>
    </xf>
    <xf numFmtId="3" fontId="9" fillId="0" borderId="0" xfId="5" applyNumberFormat="1" applyFont="1" applyBorder="1"/>
    <xf numFmtId="3" fontId="14" fillId="0" borderId="0" xfId="5" applyNumberFormat="1" applyFont="1" applyBorder="1"/>
    <xf numFmtId="3" fontId="9" fillId="0" borderId="3" xfId="5" applyNumberFormat="1" applyFont="1" applyBorder="1"/>
    <xf numFmtId="3" fontId="14" fillId="0" borderId="3" xfId="5" applyNumberFormat="1" applyFont="1" applyBorder="1"/>
    <xf numFmtId="3" fontId="3" fillId="0" borderId="3" xfId="5" applyNumberFormat="1" applyFont="1" applyBorder="1"/>
    <xf numFmtId="3" fontId="3" fillId="0" borderId="13" xfId="5" applyNumberFormat="1" applyFont="1" applyBorder="1"/>
    <xf numFmtId="3" fontId="7" fillId="0" borderId="0" xfId="0" applyNumberFormat="1" applyFont="1"/>
    <xf numFmtId="3" fontId="3" fillId="0" borderId="8" xfId="0" applyNumberFormat="1" applyFont="1" applyBorder="1"/>
    <xf numFmtId="3" fontId="4" fillId="0" borderId="8" xfId="0" applyNumberFormat="1" applyFont="1" applyBorder="1"/>
    <xf numFmtId="3" fontId="3" fillId="0" borderId="3" xfId="0" applyNumberFormat="1" applyFont="1" applyBorder="1"/>
    <xf numFmtId="3" fontId="4" fillId="0" borderId="13" xfId="0" applyNumberFormat="1" applyFont="1" applyBorder="1"/>
    <xf numFmtId="3" fontId="3" fillId="0" borderId="8" xfId="5" applyNumberFormat="1" applyFont="1" applyBorder="1"/>
    <xf numFmtId="3" fontId="16" fillId="0" borderId="0" xfId="5" applyNumberFormat="1" applyFont="1"/>
    <xf numFmtId="3" fontId="6" fillId="0" borderId="3" xfId="5" applyNumberFormat="1" applyFont="1" applyBorder="1"/>
    <xf numFmtId="3" fontId="13" fillId="0" borderId="8" xfId="5" applyNumberFormat="1" applyFont="1" applyBorder="1"/>
    <xf numFmtId="3" fontId="13" fillId="0" borderId="3" xfId="5" applyNumberFormat="1" applyFont="1" applyBorder="1"/>
    <xf numFmtId="3" fontId="16" fillId="0" borderId="3" xfId="5" applyNumberFormat="1" applyFont="1" applyBorder="1"/>
    <xf numFmtId="3" fontId="16" fillId="0" borderId="13" xfId="5" applyNumberFormat="1" applyFont="1" applyBorder="1"/>
    <xf numFmtId="0" fontId="4" fillId="0" borderId="0" xfId="5" applyFont="1"/>
    <xf numFmtId="0" fontId="3" fillId="0" borderId="0" xfId="5" applyFont="1"/>
    <xf numFmtId="3" fontId="4" fillId="0" borderId="0" xfId="5" applyNumberFormat="1" applyFont="1" applyAlignment="1">
      <alignment horizontal="right"/>
    </xf>
    <xf numFmtId="0" fontId="4" fillId="0" borderId="0" xfId="5" applyFont="1" applyAlignment="1">
      <alignment horizontal="center"/>
    </xf>
    <xf numFmtId="0" fontId="3" fillId="0" borderId="8" xfId="5" applyFont="1" applyBorder="1"/>
    <xf numFmtId="3" fontId="4" fillId="0" borderId="8" xfId="5" applyNumberFormat="1" applyFont="1" applyBorder="1" applyAlignment="1">
      <alignment horizontal="right"/>
    </xf>
    <xf numFmtId="0" fontId="4" fillId="0" borderId="3" xfId="5" applyFont="1" applyBorder="1"/>
    <xf numFmtId="3" fontId="4" fillId="0" borderId="3" xfId="5" applyNumberFormat="1" applyFont="1" applyBorder="1" applyAlignment="1">
      <alignment horizontal="right"/>
    </xf>
    <xf numFmtId="4" fontId="4" fillId="0" borderId="3" xfId="5" applyNumberFormat="1" applyFont="1" applyBorder="1" applyAlignment="1">
      <alignment horizontal="left"/>
    </xf>
    <xf numFmtId="0" fontId="10" fillId="0" borderId="3" xfId="5" applyFont="1" applyBorder="1"/>
    <xf numFmtId="0" fontId="3" fillId="0" borderId="3" xfId="5" applyFont="1" applyBorder="1"/>
    <xf numFmtId="0" fontId="4" fillId="0" borderId="13" xfId="5" applyFont="1" applyBorder="1"/>
    <xf numFmtId="3" fontId="4" fillId="0" borderId="13" xfId="5" applyNumberFormat="1" applyFont="1" applyBorder="1" applyAlignment="1">
      <alignment horizontal="right"/>
    </xf>
    <xf numFmtId="2" fontId="4" fillId="0" borderId="0" xfId="5" applyNumberFormat="1" applyFont="1" applyAlignment="1">
      <alignment horizontal="center"/>
    </xf>
    <xf numFmtId="3" fontId="4" fillId="0" borderId="3" xfId="5" applyNumberFormat="1" applyFont="1" applyBorder="1" applyAlignment="1">
      <alignment horizontal="left"/>
    </xf>
    <xf numFmtId="2" fontId="4" fillId="0" borderId="3" xfId="5" applyNumberFormat="1" applyFont="1" applyBorder="1" applyAlignment="1">
      <alignment horizontal="left"/>
    </xf>
    <xf numFmtId="2" fontId="4" fillId="0" borderId="13" xfId="5" applyNumberFormat="1" applyFont="1" applyBorder="1" applyAlignment="1">
      <alignment horizontal="left"/>
    </xf>
    <xf numFmtId="3" fontId="7" fillId="0" borderId="0" xfId="5" applyNumberFormat="1" applyFont="1" applyAlignment="1">
      <alignment horizontal="left"/>
    </xf>
    <xf numFmtId="3" fontId="10" fillId="0" borderId="3" xfId="5" applyNumberFormat="1" applyFont="1" applyBorder="1" applyAlignment="1">
      <alignment horizontal="left"/>
    </xf>
    <xf numFmtId="3" fontId="4" fillId="0" borderId="13" xfId="5" applyNumberFormat="1" applyFont="1" applyBorder="1" applyAlignment="1">
      <alignment horizontal="left"/>
    </xf>
    <xf numFmtId="3" fontId="15" fillId="0" borderId="0" xfId="5" applyNumberFormat="1" applyFont="1" applyBorder="1"/>
    <xf numFmtId="3" fontId="3" fillId="0" borderId="8" xfId="5" applyNumberFormat="1" applyFont="1" applyFill="1" applyBorder="1" applyAlignment="1">
      <alignment horizontal="justify" vertical="top" wrapText="1"/>
    </xf>
    <xf numFmtId="3" fontId="3" fillId="0" borderId="3" xfId="5" applyNumberFormat="1" applyFont="1" applyFill="1" applyBorder="1" applyAlignment="1">
      <alignment horizontal="justify" vertical="top" wrapText="1"/>
    </xf>
    <xf numFmtId="3" fontId="4" fillId="0" borderId="3" xfId="4" applyNumberFormat="1" applyFont="1" applyFill="1" applyBorder="1" applyAlignment="1"/>
    <xf numFmtId="3" fontId="9" fillId="0" borderId="8" xfId="5" applyNumberFormat="1" applyFont="1" applyBorder="1"/>
    <xf numFmtId="0" fontId="4" fillId="0" borderId="0" xfId="5" applyFont="1" applyAlignment="1">
      <alignment vertical="center" wrapText="1"/>
    </xf>
    <xf numFmtId="4" fontId="4" fillId="0" borderId="0" xfId="5" applyNumberFormat="1" applyFont="1" applyAlignment="1">
      <alignment horizontal="center"/>
    </xf>
    <xf numFmtId="4" fontId="4" fillId="0" borderId="3" xfId="5" applyNumberFormat="1" applyFont="1" applyBorder="1" applyAlignment="1">
      <alignment horizontal="center"/>
    </xf>
    <xf numFmtId="4" fontId="4" fillId="0" borderId="13" xfId="5" applyNumberFormat="1" applyFont="1" applyBorder="1" applyAlignment="1">
      <alignment horizontal="left"/>
    </xf>
    <xf numFmtId="0" fontId="7" fillId="0" borderId="0" xfId="0" applyFont="1"/>
    <xf numFmtId="0" fontId="13" fillId="0" borderId="0" xfId="0" applyFont="1" applyBorder="1" applyAlignment="1">
      <alignment horizontal="center" vertical="center" textRotation="45" wrapText="1"/>
    </xf>
    <xf numFmtId="0" fontId="7" fillId="0" borderId="0" xfId="0" applyFont="1" applyAlignment="1"/>
    <xf numFmtId="0" fontId="8" fillId="0" borderId="0" xfId="0" applyFont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7" fillId="0" borderId="3" xfId="0" applyFont="1" applyBorder="1"/>
    <xf numFmtId="0" fontId="7" fillId="0" borderId="3" xfId="0" applyFont="1" applyFill="1" applyBorder="1" applyAlignment="1">
      <alignment vertical="center" wrapText="1"/>
    </xf>
    <xf numFmtId="3" fontId="3" fillId="0" borderId="3" xfId="0" applyNumberFormat="1" applyFont="1" applyFill="1" applyBorder="1" applyAlignment="1">
      <alignment vertical="center" wrapText="1"/>
    </xf>
    <xf numFmtId="0" fontId="14" fillId="0" borderId="3" xfId="0" applyFont="1" applyBorder="1"/>
    <xf numFmtId="0" fontId="7" fillId="0" borderId="0" xfId="0" applyFont="1" applyBorder="1"/>
    <xf numFmtId="0" fontId="7" fillId="0" borderId="8" xfId="0" applyFont="1" applyBorder="1"/>
    <xf numFmtId="0" fontId="3" fillId="2" borderId="0" xfId="0" applyFont="1" applyFill="1" applyAlignment="1">
      <alignment horizontal="left"/>
    </xf>
    <xf numFmtId="0" fontId="13" fillId="2" borderId="0" xfId="0" applyFont="1" applyFill="1" applyBorder="1" applyAlignment="1">
      <alignment horizontal="left"/>
    </xf>
    <xf numFmtId="0" fontId="7" fillId="2" borderId="0" xfId="0" applyFont="1" applyFill="1"/>
    <xf numFmtId="0" fontId="13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8" fillId="2" borderId="0" xfId="0" applyFont="1" applyFill="1"/>
    <xf numFmtId="0" fontId="3" fillId="0" borderId="2" xfId="0" applyFont="1" applyFill="1" applyBorder="1"/>
    <xf numFmtId="0" fontId="6" fillId="2" borderId="0" xfId="0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4" fontId="3" fillId="2" borderId="2" xfId="0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right"/>
    </xf>
    <xf numFmtId="3" fontId="6" fillId="0" borderId="0" xfId="5" applyNumberFormat="1" applyFont="1" applyBorder="1"/>
    <xf numFmtId="3" fontId="3" fillId="0" borderId="0" xfId="5" applyNumberFormat="1" applyFont="1" applyBorder="1" applyAlignment="1">
      <alignment horizontal="center" vertical="center" textRotation="45" wrapText="1"/>
    </xf>
    <xf numFmtId="3" fontId="3" fillId="0" borderId="0" xfId="5" applyNumberFormat="1" applyFont="1" applyBorder="1"/>
    <xf numFmtId="3" fontId="6" fillId="0" borderId="0" xfId="5" applyNumberFormat="1" applyFont="1"/>
    <xf numFmtId="3" fontId="3" fillId="0" borderId="8" xfId="5" applyNumberFormat="1" applyFont="1" applyBorder="1" applyAlignment="1">
      <alignment wrapText="1"/>
    </xf>
    <xf numFmtId="3" fontId="3" fillId="0" borderId="3" xfId="5" applyNumberFormat="1" applyFont="1" applyBorder="1" applyAlignment="1">
      <alignment wrapText="1"/>
    </xf>
    <xf numFmtId="3" fontId="3" fillId="0" borderId="0" xfId="0" applyNumberFormat="1" applyFont="1"/>
    <xf numFmtId="3" fontId="6" fillId="0" borderId="0" xfId="0" applyNumberFormat="1" applyFont="1" applyAlignment="1">
      <alignment horizontal="right"/>
    </xf>
    <xf numFmtId="0" fontId="3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0" fillId="0" borderId="0" xfId="0" applyBorder="1" applyAlignment="1"/>
    <xf numFmtId="0" fontId="4" fillId="0" borderId="2" xfId="0" applyFont="1" applyBorder="1"/>
    <xf numFmtId="3" fontId="0" fillId="0" borderId="0" xfId="0" applyNumberFormat="1"/>
    <xf numFmtId="0" fontId="0" fillId="0" borderId="0" xfId="0" applyBorder="1"/>
    <xf numFmtId="3" fontId="6" fillId="0" borderId="0" xfId="0" applyNumberFormat="1" applyFont="1"/>
    <xf numFmtId="3" fontId="3" fillId="2" borderId="0" xfId="0" applyNumberFormat="1" applyFont="1" applyFill="1"/>
    <xf numFmtId="3" fontId="6" fillId="2" borderId="0" xfId="0" applyNumberFormat="1" applyFont="1" applyFill="1" applyAlignment="1">
      <alignment horizontal="right"/>
    </xf>
    <xf numFmtId="3" fontId="3" fillId="2" borderId="11" xfId="0" applyNumberFormat="1" applyFont="1" applyFill="1" applyBorder="1" applyAlignment="1">
      <alignment vertical="center"/>
    </xf>
    <xf numFmtId="3" fontId="17" fillId="2" borderId="1" xfId="0" applyNumberFormat="1" applyFont="1" applyFill="1" applyBorder="1" applyAlignment="1">
      <alignment horizontal="center" wrapText="1"/>
    </xf>
    <xf numFmtId="3" fontId="3" fillId="2" borderId="1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/>
    <xf numFmtId="3" fontId="4" fillId="0" borderId="0" xfId="0" applyNumberFormat="1" applyFont="1" applyAlignment="1"/>
    <xf numFmtId="3" fontId="3" fillId="0" borderId="0" xfId="0" applyNumberFormat="1" applyFont="1" applyBorder="1" applyAlignment="1">
      <alignment horizontal="center"/>
    </xf>
    <xf numFmtId="3" fontId="4" fillId="0" borderId="0" xfId="0" applyNumberFormat="1" applyFont="1" applyBorder="1"/>
    <xf numFmtId="3" fontId="4" fillId="2" borderId="0" xfId="0" applyNumberFormat="1" applyFont="1" applyFill="1" applyAlignment="1">
      <alignment horizontal="right"/>
    </xf>
    <xf numFmtId="3" fontId="3" fillId="2" borderId="0" xfId="0" applyNumberFormat="1" applyFont="1" applyFill="1" applyBorder="1" applyAlignment="1">
      <alignment vertical="center"/>
    </xf>
    <xf numFmtId="3" fontId="3" fillId="2" borderId="12" xfId="0" applyNumberFormat="1" applyFont="1" applyFill="1" applyBorder="1"/>
    <xf numFmtId="1" fontId="3" fillId="2" borderId="0" xfId="0" applyNumberFormat="1" applyFont="1" applyFill="1"/>
    <xf numFmtId="1" fontId="4" fillId="2" borderId="0" xfId="0" applyNumberFormat="1" applyFont="1" applyFill="1"/>
    <xf numFmtId="1" fontId="6" fillId="2" borderId="0" xfId="0" applyNumberFormat="1" applyFont="1" applyFill="1" applyAlignment="1">
      <alignment horizontal="right"/>
    </xf>
    <xf numFmtId="1" fontId="4" fillId="2" borderId="0" xfId="0" applyNumberFormat="1" applyFont="1" applyFill="1" applyAlignment="1"/>
    <xf numFmtId="1" fontId="4" fillId="2" borderId="0" xfId="0" applyNumberFormat="1" applyFont="1" applyFill="1" applyBorder="1"/>
    <xf numFmtId="1" fontId="3" fillId="2" borderId="0" xfId="0" applyNumberFormat="1" applyFont="1" applyFill="1" applyBorder="1" applyAlignment="1">
      <alignment vertical="center"/>
    </xf>
    <xf numFmtId="1" fontId="4" fillId="0" borderId="0" xfId="0" applyNumberFormat="1" applyFont="1"/>
    <xf numFmtId="3" fontId="16" fillId="2" borderId="0" xfId="0" applyNumberFormat="1" applyFont="1" applyFill="1" applyBorder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16" fillId="0" borderId="0" xfId="5" applyNumberFormat="1" applyFont="1" applyAlignment="1">
      <alignment vertical="center" wrapText="1"/>
    </xf>
    <xf numFmtId="0" fontId="4" fillId="0" borderId="8" xfId="0" applyFont="1" applyBorder="1"/>
    <xf numFmtId="3" fontId="3" fillId="2" borderId="3" xfId="0" applyNumberFormat="1" applyFont="1" applyFill="1" applyBorder="1" applyAlignment="1">
      <alignment vertical="center"/>
    </xf>
    <xf numFmtId="3" fontId="3" fillId="2" borderId="14" xfId="0" applyNumberFormat="1" applyFont="1" applyFill="1" applyBorder="1" applyAlignment="1">
      <alignment vertical="center"/>
    </xf>
    <xf numFmtId="3" fontId="3" fillId="2" borderId="2" xfId="1" applyNumberFormat="1" applyFont="1" applyFill="1" applyBorder="1"/>
    <xf numFmtId="3" fontId="4" fillId="2" borderId="2" xfId="1" applyNumberFormat="1" applyFont="1" applyFill="1" applyBorder="1"/>
    <xf numFmtId="4" fontId="4" fillId="2" borderId="8" xfId="0" applyNumberFormat="1" applyFont="1" applyFill="1" applyBorder="1"/>
    <xf numFmtId="3" fontId="0" fillId="0" borderId="3" xfId="0" applyNumberFormat="1" applyBorder="1" applyAlignment="1"/>
    <xf numFmtId="3" fontId="4" fillId="0" borderId="3" xfId="5" applyNumberFormat="1" applyFont="1" applyBorder="1" applyAlignment="1">
      <alignment horizontal="center"/>
    </xf>
    <xf numFmtId="4" fontId="4" fillId="0" borderId="3" xfId="5" applyNumberFormat="1" applyFont="1" applyBorder="1" applyAlignment="1">
      <alignment horizontal="right"/>
    </xf>
    <xf numFmtId="4" fontId="4" fillId="0" borderId="3" xfId="5" applyNumberFormat="1" applyFont="1" applyBorder="1"/>
    <xf numFmtId="4" fontId="4" fillId="0" borderId="13" xfId="5" applyNumberFormat="1" applyFont="1" applyBorder="1" applyAlignment="1">
      <alignment horizontal="right"/>
    </xf>
    <xf numFmtId="3" fontId="4" fillId="0" borderId="3" xfId="0" applyNumberFormat="1" applyFont="1" applyFill="1" applyBorder="1" applyAlignment="1">
      <alignment vertical="center" wrapText="1"/>
    </xf>
    <xf numFmtId="3" fontId="4" fillId="0" borderId="3" xfId="0" applyNumberFormat="1" applyFont="1" applyBorder="1" applyAlignment="1"/>
    <xf numFmtId="3" fontId="13" fillId="0" borderId="8" xfId="0" applyNumberFormat="1" applyFont="1" applyBorder="1" applyAlignment="1">
      <alignment horizontal="center" vertical="center" textRotation="45" wrapText="1"/>
    </xf>
    <xf numFmtId="4" fontId="0" fillId="0" borderId="0" xfId="0" applyNumberFormat="1"/>
    <xf numFmtId="4" fontId="4" fillId="0" borderId="0" xfId="0" applyNumberFormat="1" applyFont="1"/>
    <xf numFmtId="3" fontId="3" fillId="2" borderId="3" xfId="0" applyNumberFormat="1" applyFont="1" applyFill="1" applyBorder="1" applyAlignment="1">
      <alignment horizontal="center" vertical="center" wrapText="1"/>
    </xf>
    <xf numFmtId="3" fontId="3" fillId="2" borderId="14" xfId="0" applyNumberFormat="1" applyFont="1" applyFill="1" applyBorder="1" applyAlignment="1">
      <alignment horizontal="center" vertical="center" wrapText="1"/>
    </xf>
    <xf numFmtId="0" fontId="6" fillId="0" borderId="0" xfId="0" applyFont="1"/>
    <xf numFmtId="3" fontId="4" fillId="0" borderId="5" xfId="0" applyNumberFormat="1" applyFont="1" applyBorder="1"/>
    <xf numFmtId="3" fontId="13" fillId="0" borderId="6" xfId="5" applyNumberFormat="1" applyFont="1" applyFill="1" applyBorder="1" applyAlignment="1">
      <alignment horizontal="justify" vertical="top" wrapText="1"/>
    </xf>
    <xf numFmtId="3" fontId="3" fillId="0" borderId="6" xfId="5" applyNumberFormat="1" applyFont="1" applyBorder="1" applyAlignment="1">
      <alignment horizontal="right" vertical="center" wrapText="1"/>
    </xf>
    <xf numFmtId="3" fontId="3" fillId="0" borderId="6" xfId="5" applyNumberFormat="1" applyFont="1" applyBorder="1"/>
    <xf numFmtId="3" fontId="3" fillId="0" borderId="6" xfId="5" applyNumberFormat="1" applyFont="1" applyBorder="1" applyAlignment="1">
      <alignment horizontal="right"/>
    </xf>
    <xf numFmtId="3" fontId="13" fillId="0" borderId="12" xfId="5" applyNumberFormat="1" applyFont="1" applyBorder="1"/>
    <xf numFmtId="3" fontId="3" fillId="0" borderId="12" xfId="5" applyNumberFormat="1" applyFont="1" applyBorder="1" applyAlignment="1">
      <alignment horizontal="right"/>
    </xf>
    <xf numFmtId="3" fontId="3" fillId="0" borderId="12" xfId="5" applyNumberFormat="1" applyFont="1" applyBorder="1"/>
    <xf numFmtId="3" fontId="10" fillId="0" borderId="11" xfId="5" applyNumberFormat="1" applyFont="1" applyBorder="1" applyAlignment="1">
      <alignment horizontal="center" vertical="center" textRotation="45" wrapText="1"/>
    </xf>
    <xf numFmtId="3" fontId="3" fillId="0" borderId="12" xfId="0" applyNumberFormat="1" applyFont="1" applyBorder="1"/>
    <xf numFmtId="0" fontId="3" fillId="2" borderId="15" xfId="0" applyFont="1" applyFill="1" applyBorder="1"/>
    <xf numFmtId="0" fontId="3" fillId="2" borderId="16" xfId="0" applyFont="1" applyFill="1" applyBorder="1"/>
    <xf numFmtId="4" fontId="3" fillId="2" borderId="7" xfId="0" applyNumberFormat="1" applyFont="1" applyFill="1" applyBorder="1" applyAlignment="1">
      <alignment vertical="center" wrapText="1"/>
    </xf>
    <xf numFmtId="3" fontId="3" fillId="2" borderId="8" xfId="0" applyNumberFormat="1" applyFont="1" applyFill="1" applyBorder="1" applyAlignment="1">
      <alignment vertical="center"/>
    </xf>
    <xf numFmtId="3" fontId="3" fillId="2" borderId="9" xfId="0" applyNumberFormat="1" applyFont="1" applyFill="1" applyBorder="1" applyAlignment="1">
      <alignment vertical="center"/>
    </xf>
    <xf numFmtId="3" fontId="3" fillId="2" borderId="10" xfId="0" applyNumberFormat="1" applyFont="1" applyFill="1" applyBorder="1" applyAlignment="1">
      <alignment vertical="center"/>
    </xf>
    <xf numFmtId="3" fontId="4" fillId="2" borderId="8" xfId="1" applyNumberFormat="1" applyFont="1" applyFill="1" applyBorder="1"/>
    <xf numFmtId="3" fontId="4" fillId="0" borderId="2" xfId="0" applyNumberFormat="1" applyFont="1" applyBorder="1" applyAlignment="1"/>
    <xf numFmtId="3" fontId="3" fillId="0" borderId="2" xfId="0" applyNumberFormat="1" applyFont="1" applyBorder="1"/>
    <xf numFmtId="3" fontId="4" fillId="0" borderId="2" xfId="0" applyNumberFormat="1" applyFont="1" applyBorder="1"/>
    <xf numFmtId="3" fontId="7" fillId="0" borderId="2" xfId="0" applyNumberFormat="1" applyFont="1" applyBorder="1"/>
    <xf numFmtId="3" fontId="4" fillId="0" borderId="17" xfId="0" applyNumberFormat="1" applyFont="1" applyBorder="1"/>
    <xf numFmtId="3" fontId="4" fillId="0" borderId="8" xfId="0" applyNumberFormat="1" applyFont="1" applyBorder="1" applyAlignment="1">
      <alignment horizontal="right"/>
    </xf>
    <xf numFmtId="3" fontId="4" fillId="0" borderId="3" xfId="0" applyNumberFormat="1" applyFont="1" applyBorder="1" applyAlignment="1">
      <alignment horizontal="right"/>
    </xf>
    <xf numFmtId="3" fontId="4" fillId="0" borderId="13" xfId="0" applyNumberFormat="1" applyFont="1" applyBorder="1" applyAlignment="1">
      <alignment horizontal="right"/>
    </xf>
    <xf numFmtId="4" fontId="4" fillId="0" borderId="3" xfId="5" applyNumberFormat="1" applyFont="1" applyFill="1" applyBorder="1" applyAlignment="1">
      <alignment horizontal="left"/>
    </xf>
    <xf numFmtId="4" fontId="4" fillId="0" borderId="3" xfId="5" applyNumberFormat="1" applyFont="1" applyFill="1" applyBorder="1" applyAlignment="1">
      <alignment horizontal="right"/>
    </xf>
    <xf numFmtId="0" fontId="4" fillId="0" borderId="0" xfId="5" applyFont="1" applyFill="1" applyAlignment="1">
      <alignment horizontal="center"/>
    </xf>
    <xf numFmtId="3" fontId="4" fillId="0" borderId="3" xfId="0" applyNumberFormat="1" applyFont="1" applyFill="1" applyBorder="1"/>
    <xf numFmtId="3" fontId="4" fillId="0" borderId="3" xfId="5" applyNumberFormat="1" applyFont="1" applyBorder="1" applyAlignment="1"/>
    <xf numFmtId="3" fontId="4" fillId="0" borderId="3" xfId="0" applyNumberFormat="1" applyFont="1" applyBorder="1" applyAlignment="1">
      <alignment horizontal="left"/>
    </xf>
    <xf numFmtId="3" fontId="4" fillId="0" borderId="18" xfId="0" applyNumberFormat="1" applyFont="1" applyBorder="1"/>
    <xf numFmtId="3" fontId="4" fillId="0" borderId="6" xfId="0" applyNumberFormat="1" applyFont="1" applyBorder="1"/>
    <xf numFmtId="3" fontId="3" fillId="0" borderId="8" xfId="5" applyNumberFormat="1" applyFont="1" applyBorder="1" applyAlignment="1">
      <alignment horizontal="center"/>
    </xf>
    <xf numFmtId="3" fontId="3" fillId="0" borderId="18" xfId="5" applyNumberFormat="1" applyFont="1" applyBorder="1"/>
    <xf numFmtId="3" fontId="4" fillId="0" borderId="18" xfId="5" applyNumberFormat="1" applyFont="1" applyBorder="1"/>
    <xf numFmtId="3" fontId="4" fillId="0" borderId="13" xfId="0" applyNumberFormat="1" applyFont="1" applyFill="1" applyBorder="1"/>
    <xf numFmtId="4" fontId="4" fillId="0" borderId="8" xfId="0" applyNumberFormat="1" applyFont="1" applyBorder="1"/>
    <xf numFmtId="4" fontId="4" fillId="0" borderId="3" xfId="0" applyNumberFormat="1" applyFont="1" applyBorder="1"/>
    <xf numFmtId="4" fontId="4" fillId="0" borderId="13" xfId="0" applyNumberFormat="1" applyFont="1" applyBorder="1"/>
    <xf numFmtId="4" fontId="4" fillId="0" borderId="3" xfId="0" applyNumberFormat="1" applyFont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4" fontId="4" fillId="0" borderId="8" xfId="0" applyNumberFormat="1" applyFont="1" applyBorder="1" applyAlignment="1">
      <alignment horizontal="right"/>
    </xf>
    <xf numFmtId="3" fontId="4" fillId="0" borderId="5" xfId="0" applyNumberFormat="1" applyFont="1" applyBorder="1" applyAlignment="1">
      <alignment horizontal="right"/>
    </xf>
    <xf numFmtId="4" fontId="4" fillId="0" borderId="5" xfId="0" applyNumberFormat="1" applyFont="1" applyBorder="1" applyAlignment="1">
      <alignment horizontal="right"/>
    </xf>
    <xf numFmtId="4" fontId="4" fillId="0" borderId="13" xfId="0" applyNumberFormat="1" applyFont="1" applyBorder="1" applyAlignment="1">
      <alignment horizontal="right"/>
    </xf>
    <xf numFmtId="3" fontId="4" fillId="0" borderId="3" xfId="0" applyNumberFormat="1" applyFont="1" applyBorder="1" applyAlignment="1">
      <alignment wrapText="1"/>
    </xf>
    <xf numFmtId="3" fontId="4" fillId="0" borderId="13" xfId="0" applyNumberFormat="1" applyFont="1" applyBorder="1" applyAlignment="1">
      <alignment horizontal="left"/>
    </xf>
    <xf numFmtId="3" fontId="3" fillId="0" borderId="0" xfId="5" applyNumberFormat="1" applyFont="1" applyAlignment="1"/>
    <xf numFmtId="0" fontId="4" fillId="0" borderId="3" xfId="0" applyFont="1" applyFill="1" applyBorder="1"/>
    <xf numFmtId="0" fontId="17" fillId="0" borderId="0" xfId="0" applyFont="1" applyAlignment="1"/>
    <xf numFmtId="0" fontId="16" fillId="0" borderId="0" xfId="0" applyFont="1" applyAlignment="1"/>
    <xf numFmtId="0" fontId="3" fillId="0" borderId="8" xfId="0" applyFont="1" applyBorder="1"/>
    <xf numFmtId="0" fontId="3" fillId="0" borderId="3" xfId="0" applyFont="1" applyBorder="1"/>
    <xf numFmtId="3" fontId="4" fillId="0" borderId="3" xfId="5" applyNumberFormat="1" applyFont="1" applyFill="1" applyBorder="1"/>
    <xf numFmtId="3" fontId="6" fillId="0" borderId="0" xfId="5" applyNumberFormat="1" applyFont="1" applyAlignment="1">
      <alignment horizontal="right"/>
    </xf>
    <xf numFmtId="0" fontId="25" fillId="0" borderId="0" xfId="0" applyFont="1"/>
    <xf numFmtId="0" fontId="3" fillId="0" borderId="0" xfId="0" applyFont="1" applyAlignment="1">
      <alignment wrapText="1"/>
    </xf>
    <xf numFmtId="4" fontId="4" fillId="2" borderId="0" xfId="0" applyNumberFormat="1" applyFont="1" applyFill="1"/>
    <xf numFmtId="4" fontId="3" fillId="2" borderId="0" xfId="0" applyNumberFormat="1" applyFont="1" applyFill="1" applyAlignment="1">
      <alignment horizontal="center" wrapText="1"/>
    </xf>
    <xf numFmtId="4" fontId="4" fillId="0" borderId="2" xfId="0" applyNumberFormat="1" applyFont="1" applyBorder="1" applyAlignment="1">
      <alignment horizontal="right"/>
    </xf>
    <xf numFmtId="3" fontId="4" fillId="0" borderId="5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3" fontId="3" fillId="0" borderId="3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right"/>
    </xf>
    <xf numFmtId="3" fontId="3" fillId="0" borderId="0" xfId="7" applyNumberFormat="1" applyFont="1" applyBorder="1"/>
    <xf numFmtId="4" fontId="4" fillId="0" borderId="0" xfId="7" applyNumberFormat="1" applyFont="1" applyBorder="1"/>
    <xf numFmtId="4" fontId="6" fillId="0" borderId="0" xfId="7" applyNumberFormat="1" applyFont="1" applyBorder="1" applyAlignment="1">
      <alignment horizontal="right"/>
    </xf>
    <xf numFmtId="3" fontId="4" fillId="0" borderId="0" xfId="7" applyNumberFormat="1" applyFont="1" applyBorder="1"/>
    <xf numFmtId="3" fontId="3" fillId="0" borderId="0" xfId="7" applyNumberFormat="1" applyFont="1" applyBorder="1" applyAlignment="1">
      <alignment horizontal="center" vertical="center" wrapText="1"/>
    </xf>
    <xf numFmtId="3" fontId="3" fillId="0" borderId="0" xfId="7" applyNumberFormat="1" applyFont="1" applyBorder="1" applyAlignment="1">
      <alignment horizontal="right" vertical="center" wrapText="1"/>
    </xf>
    <xf numFmtId="4" fontId="3" fillId="0" borderId="11" xfId="6" applyNumberFormat="1" applyFont="1" applyBorder="1" applyAlignment="1">
      <alignment horizontal="center" vertical="center" wrapText="1"/>
    </xf>
    <xf numFmtId="4" fontId="3" fillId="0" borderId="19" xfId="6" applyNumberFormat="1" applyFont="1" applyBorder="1" applyAlignment="1">
      <alignment horizontal="center" vertical="center" wrapText="1"/>
    </xf>
    <xf numFmtId="3" fontId="4" fillId="0" borderId="3" xfId="7" applyNumberFormat="1" applyFont="1" applyBorder="1"/>
    <xf numFmtId="3" fontId="3" fillId="0" borderId="3" xfId="7" applyNumberFormat="1" applyFont="1" applyBorder="1"/>
    <xf numFmtId="3" fontId="4" fillId="0" borderId="3" xfId="7" applyNumberFormat="1" applyFont="1" applyBorder="1" applyAlignment="1">
      <alignment horizontal="right"/>
    </xf>
    <xf numFmtId="3" fontId="4" fillId="0" borderId="2" xfId="7" applyNumberFormat="1" applyFont="1" applyBorder="1" applyAlignment="1">
      <alignment horizontal="left"/>
    </xf>
    <xf numFmtId="3" fontId="3" fillId="0" borderId="2" xfId="7" applyNumberFormat="1" applyFont="1" applyBorder="1" applyAlignment="1">
      <alignment horizontal="left"/>
    </xf>
    <xf numFmtId="3" fontId="4" fillId="0" borderId="2" xfId="7" applyNumberFormat="1" applyFont="1" applyBorder="1"/>
    <xf numFmtId="3" fontId="4" fillId="0" borderId="20" xfId="7" applyNumberFormat="1" applyFont="1" applyBorder="1"/>
    <xf numFmtId="3" fontId="4" fillId="0" borderId="0" xfId="7" applyNumberFormat="1" applyFont="1" applyBorder="1" applyAlignment="1">
      <alignment horizontal="right"/>
    </xf>
    <xf numFmtId="0" fontId="3" fillId="0" borderId="0" xfId="0" applyFont="1" applyBorder="1"/>
    <xf numFmtId="0" fontId="6" fillId="0" borderId="0" xfId="0" applyFont="1" applyBorder="1" applyAlignment="1">
      <alignment horizontal="right"/>
    </xf>
    <xf numFmtId="0" fontId="3" fillId="0" borderId="0" xfId="7" applyFont="1" applyBorder="1" applyAlignment="1">
      <alignment horizontal="left"/>
    </xf>
    <xf numFmtId="0" fontId="4" fillId="0" borderId="0" xfId="7" applyFont="1" applyBorder="1"/>
    <xf numFmtId="0" fontId="3" fillId="0" borderId="21" xfId="7" applyFont="1" applyFill="1" applyBorder="1" applyAlignment="1">
      <alignment vertical="center" wrapText="1"/>
    </xf>
    <xf numFmtId="0" fontId="3" fillId="0" borderId="22" xfId="7" applyFont="1" applyBorder="1" applyAlignment="1">
      <alignment horizontal="center" vertical="center" wrapText="1"/>
    </xf>
    <xf numFmtId="0" fontId="3" fillId="0" borderId="23" xfId="7" applyFont="1" applyBorder="1" applyAlignment="1">
      <alignment horizontal="center" vertical="center" wrapText="1"/>
    </xf>
    <xf numFmtId="0" fontId="3" fillId="0" borderId="24" xfId="7" applyFont="1" applyFill="1" applyBorder="1" applyAlignment="1">
      <alignment vertical="center" wrapText="1"/>
    </xf>
    <xf numFmtId="0" fontId="4" fillId="0" borderId="25" xfId="7" applyFont="1" applyBorder="1" applyAlignment="1"/>
    <xf numFmtId="184" fontId="4" fillId="0" borderId="26" xfId="7" applyNumberFormat="1" applyFont="1" applyBorder="1"/>
    <xf numFmtId="179" fontId="4" fillId="0" borderId="26" xfId="1" applyNumberFormat="1" applyFont="1" applyBorder="1"/>
    <xf numFmtId="179" fontId="4" fillId="0" borderId="27" xfId="1" applyNumberFormat="1" applyFont="1" applyBorder="1"/>
    <xf numFmtId="0" fontId="4" fillId="0" borderId="28" xfId="7" applyFont="1" applyBorder="1" applyAlignment="1"/>
    <xf numFmtId="0" fontId="4" fillId="0" borderId="29" xfId="7" applyFont="1" applyBorder="1" applyAlignment="1"/>
    <xf numFmtId="184" fontId="4" fillId="0" borderId="30" xfId="7" applyNumberFormat="1" applyFont="1" applyBorder="1"/>
    <xf numFmtId="179" fontId="4" fillId="0" borderId="30" xfId="1" applyNumberFormat="1" applyFont="1" applyBorder="1"/>
    <xf numFmtId="179" fontId="4" fillId="0" borderId="31" xfId="1" applyNumberFormat="1" applyFont="1" applyBorder="1"/>
    <xf numFmtId="0" fontId="3" fillId="0" borderId="24" xfId="7" applyFont="1" applyBorder="1"/>
    <xf numFmtId="184" fontId="3" fillId="0" borderId="22" xfId="7" applyNumberFormat="1" applyFont="1" applyBorder="1"/>
    <xf numFmtId="0" fontId="4" fillId="0" borderId="3" xfId="7" applyFont="1" applyBorder="1"/>
    <xf numFmtId="0" fontId="4" fillId="0" borderId="14" xfId="0" applyFont="1" applyBorder="1"/>
    <xf numFmtId="3" fontId="4" fillId="0" borderId="14" xfId="0" applyNumberFormat="1" applyFont="1" applyBorder="1"/>
    <xf numFmtId="3" fontId="3" fillId="0" borderId="22" xfId="0" applyNumberFormat="1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4" fillId="0" borderId="7" xfId="0" applyFont="1" applyFill="1" applyBorder="1" applyAlignment="1">
      <alignment wrapText="1"/>
    </xf>
    <xf numFmtId="3" fontId="4" fillId="0" borderId="8" xfId="0" applyNumberFormat="1" applyFont="1" applyFill="1" applyBorder="1" applyAlignment="1"/>
    <xf numFmtId="4" fontId="4" fillId="0" borderId="8" xfId="0" applyNumberFormat="1" applyFont="1" applyFill="1" applyBorder="1" applyAlignment="1"/>
    <xf numFmtId="0" fontId="4" fillId="0" borderId="2" xfId="0" applyFont="1" applyFill="1" applyBorder="1" applyAlignment="1">
      <alignment wrapText="1"/>
    </xf>
    <xf numFmtId="3" fontId="4" fillId="0" borderId="3" xfId="0" applyNumberFormat="1" applyFont="1" applyFill="1" applyBorder="1" applyAlignment="1"/>
    <xf numFmtId="4" fontId="4" fillId="0" borderId="3" xfId="0" applyNumberFormat="1" applyFont="1" applyFill="1" applyBorder="1" applyAlignment="1"/>
    <xf numFmtId="0" fontId="4" fillId="0" borderId="17" xfId="0" applyFont="1" applyFill="1" applyBorder="1" applyAlignment="1">
      <alignment wrapText="1"/>
    </xf>
    <xf numFmtId="3" fontId="4" fillId="0" borderId="13" xfId="0" applyNumberFormat="1" applyFont="1" applyFill="1" applyBorder="1" applyAlignment="1"/>
    <xf numFmtId="4" fontId="4" fillId="0" borderId="13" xfId="0" applyNumberFormat="1" applyFont="1" applyFill="1" applyBorder="1" applyAlignment="1"/>
    <xf numFmtId="0" fontId="3" fillId="0" borderId="20" xfId="0" applyFont="1" applyFill="1" applyBorder="1" applyAlignment="1">
      <alignment wrapText="1"/>
    </xf>
    <xf numFmtId="3" fontId="3" fillId="0" borderId="11" xfId="0" applyNumberFormat="1" applyFont="1" applyFill="1" applyBorder="1"/>
    <xf numFmtId="4" fontId="3" fillId="0" borderId="11" xfId="0" applyNumberFormat="1" applyFont="1" applyFill="1" applyBorder="1"/>
    <xf numFmtId="0" fontId="4" fillId="2" borderId="0" xfId="0" applyFont="1" applyFill="1" applyBorder="1" applyAlignment="1">
      <alignment horizontal="right" wrapText="1"/>
    </xf>
    <xf numFmtId="0" fontId="29" fillId="0" borderId="0" xfId="0" applyFont="1"/>
    <xf numFmtId="3" fontId="3" fillId="0" borderId="3" xfId="5" applyNumberFormat="1" applyFont="1" applyBorder="1" applyAlignment="1">
      <alignment horizontal="center" vertical="center" wrapText="1"/>
    </xf>
    <xf numFmtId="3" fontId="3" fillId="0" borderId="8" xfId="5" applyNumberFormat="1" applyFont="1" applyBorder="1" applyAlignment="1">
      <alignment horizontal="center" vertical="center" wrapText="1"/>
    </xf>
    <xf numFmtId="3" fontId="3" fillId="0" borderId="3" xfId="5" applyNumberFormat="1" applyFont="1" applyBorder="1" applyAlignment="1">
      <alignment horizontal="right" vertical="center" wrapText="1"/>
    </xf>
    <xf numFmtId="3" fontId="10" fillId="0" borderId="3" xfId="5" applyNumberFormat="1" applyFont="1" applyFill="1" applyBorder="1" applyAlignment="1">
      <alignment horizontal="left" vertical="center"/>
    </xf>
    <xf numFmtId="0" fontId="33" fillId="2" borderId="0" xfId="0" applyFont="1" applyFill="1"/>
    <xf numFmtId="49" fontId="33" fillId="2" borderId="0" xfId="0" applyNumberFormat="1" applyFont="1" applyFill="1" applyAlignment="1">
      <alignment horizontal="center" vertical="center"/>
    </xf>
    <xf numFmtId="49" fontId="35" fillId="2" borderId="32" xfId="3" applyNumberFormat="1" applyFont="1" applyFill="1" applyBorder="1" applyAlignment="1" applyProtection="1">
      <alignment horizontal="center" vertical="center"/>
    </xf>
    <xf numFmtId="0" fontId="33" fillId="2" borderId="0" xfId="0" applyNumberFormat="1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49" fontId="32" fillId="2" borderId="0" xfId="0" applyNumberFormat="1" applyFont="1" applyFill="1" applyBorder="1" applyAlignment="1">
      <alignment horizontal="center" vertical="center"/>
    </xf>
    <xf numFmtId="0" fontId="33" fillId="2" borderId="0" xfId="0" applyFont="1" applyFill="1" applyBorder="1"/>
    <xf numFmtId="49" fontId="34" fillId="2" borderId="0" xfId="0" applyNumberFormat="1" applyFont="1" applyFill="1" applyBorder="1" applyAlignment="1">
      <alignment horizontal="center" vertical="center"/>
    </xf>
    <xf numFmtId="0" fontId="22" fillId="0" borderId="0" xfId="3" applyBorder="1" applyAlignment="1" applyProtection="1"/>
    <xf numFmtId="0" fontId="36" fillId="2" borderId="0" xfId="0" applyFont="1" applyFill="1"/>
    <xf numFmtId="49" fontId="36" fillId="2" borderId="0" xfId="0" applyNumberFormat="1" applyFont="1" applyFill="1" applyAlignment="1">
      <alignment horizontal="center" vertical="center"/>
    </xf>
    <xf numFmtId="49" fontId="38" fillId="2" borderId="33" xfId="3" applyNumberFormat="1" applyFont="1" applyFill="1" applyBorder="1" applyAlignment="1" applyProtection="1">
      <alignment horizontal="center" vertical="center"/>
    </xf>
    <xf numFmtId="49" fontId="38" fillId="2" borderId="32" xfId="3" applyNumberFormat="1" applyFont="1" applyFill="1" applyBorder="1" applyAlignment="1" applyProtection="1">
      <alignment horizontal="center" vertical="center"/>
    </xf>
    <xf numFmtId="0" fontId="36" fillId="2" borderId="0" xfId="0" applyFont="1" applyFill="1" applyBorder="1"/>
    <xf numFmtId="0" fontId="36" fillId="2" borderId="0" xfId="0" applyFont="1" applyFill="1" applyAlignment="1">
      <alignment horizontal="left" vertical="center" wrapText="1"/>
    </xf>
    <xf numFmtId="49" fontId="22" fillId="2" borderId="32" xfId="3" applyNumberFormat="1" applyFill="1" applyBorder="1" applyAlignment="1" applyProtection="1">
      <alignment horizontal="center" vertical="center"/>
    </xf>
    <xf numFmtId="49" fontId="22" fillId="2" borderId="34" xfId="3" applyNumberFormat="1" applyFill="1" applyBorder="1" applyAlignment="1" applyProtection="1">
      <alignment horizontal="center" vertical="center"/>
    </xf>
    <xf numFmtId="49" fontId="22" fillId="2" borderId="33" xfId="3" applyNumberFormat="1" applyFill="1" applyBorder="1" applyAlignment="1" applyProtection="1">
      <alignment horizontal="center" vertical="center"/>
    </xf>
    <xf numFmtId="0" fontId="22" fillId="0" borderId="32" xfId="3" applyBorder="1" applyAlignment="1" applyProtection="1">
      <alignment horizontal="center" vertical="center" wrapText="1"/>
    </xf>
    <xf numFmtId="0" fontId="13" fillId="2" borderId="0" xfId="0" applyFont="1" applyFill="1" applyBorder="1"/>
    <xf numFmtId="3" fontId="3" fillId="2" borderId="0" xfId="1" applyNumberFormat="1" applyFont="1" applyFill="1" applyBorder="1"/>
    <xf numFmtId="4" fontId="4" fillId="2" borderId="9" xfId="0" applyNumberFormat="1" applyFont="1" applyFill="1" applyBorder="1"/>
    <xf numFmtId="3" fontId="4" fillId="0" borderId="35" xfId="5" applyNumberFormat="1" applyFont="1" applyBorder="1"/>
    <xf numFmtId="0" fontId="39" fillId="0" borderId="11" xfId="0" applyFont="1" applyBorder="1" applyAlignment="1">
      <alignment horizontal="center" vertical="center" textRotation="45" wrapText="1"/>
    </xf>
    <xf numFmtId="0" fontId="40" fillId="0" borderId="11" xfId="0" applyFont="1" applyBorder="1" applyAlignment="1">
      <alignment horizontal="center" vertical="center" textRotation="45" wrapText="1"/>
    </xf>
    <xf numFmtId="0" fontId="40" fillId="0" borderId="11" xfId="0" applyFont="1" applyFill="1" applyBorder="1" applyAlignment="1">
      <alignment horizontal="center" vertical="center" textRotation="45" wrapText="1"/>
    </xf>
    <xf numFmtId="0" fontId="0" fillId="0" borderId="7" xfId="0" applyBorder="1"/>
    <xf numFmtId="0" fontId="0" fillId="0" borderId="0" xfId="0" applyAlignment="1">
      <alignment horizontal="right"/>
    </xf>
    <xf numFmtId="0" fontId="6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4" fillId="0" borderId="11" xfId="5" applyNumberFormat="1" applyFont="1" applyBorder="1"/>
    <xf numFmtId="3" fontId="4" fillId="0" borderId="20" xfId="5" applyNumberFormat="1" applyFont="1" applyBorder="1"/>
    <xf numFmtId="3" fontId="17" fillId="0" borderId="0" xfId="5" applyNumberFormat="1" applyFont="1" applyAlignment="1">
      <alignment vertical="center" wrapText="1"/>
    </xf>
    <xf numFmtId="3" fontId="10" fillId="0" borderId="3" xfId="5" applyNumberFormat="1" applyFont="1" applyBorder="1" applyAlignment="1">
      <alignment horizontal="center" vertical="center" textRotation="45" wrapText="1"/>
    </xf>
    <xf numFmtId="3" fontId="3" fillId="2" borderId="12" xfId="1" applyNumberFormat="1" applyFont="1" applyFill="1" applyBorder="1" applyAlignment="1">
      <alignment horizontal="right"/>
    </xf>
    <xf numFmtId="0" fontId="16" fillId="2" borderId="0" xfId="0" applyFont="1" applyFill="1" applyAlignment="1">
      <alignment horizontal="right"/>
    </xf>
    <xf numFmtId="0" fontId="4" fillId="0" borderId="0" xfId="5" applyFont="1" applyAlignment="1">
      <alignment horizontal="right"/>
    </xf>
    <xf numFmtId="0" fontId="10" fillId="0" borderId="11" xfId="5" applyFont="1" applyBorder="1" applyAlignment="1">
      <alignment horizontal="center" vertical="center" textRotation="45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textRotation="45" wrapText="1"/>
    </xf>
    <xf numFmtId="3" fontId="3" fillId="2" borderId="13" xfId="0" applyNumberFormat="1" applyFont="1" applyFill="1" applyBorder="1" applyAlignment="1">
      <alignment horizontal="center" vertical="center" wrapText="1"/>
    </xf>
    <xf numFmtId="3" fontId="3" fillId="0" borderId="18" xfId="0" applyNumberFormat="1" applyFont="1" applyBorder="1"/>
    <xf numFmtId="3" fontId="3" fillId="0" borderId="6" xfId="0" applyNumberFormat="1" applyFont="1" applyBorder="1"/>
    <xf numFmtId="3" fontId="4" fillId="0" borderId="9" xfId="0" applyNumberFormat="1" applyFont="1" applyBorder="1"/>
    <xf numFmtId="3" fontId="4" fillId="0" borderId="4" xfId="0" applyNumberFormat="1" applyFont="1" applyBorder="1"/>
    <xf numFmtId="4" fontId="4" fillId="0" borderId="4" xfId="0" applyNumberFormat="1" applyFont="1" applyBorder="1" applyAlignment="1">
      <alignment horizontal="right"/>
    </xf>
    <xf numFmtId="3" fontId="4" fillId="0" borderId="4" xfId="0" applyNumberFormat="1" applyFont="1" applyBorder="1" applyAlignment="1">
      <alignment horizontal="center" wrapText="1"/>
    </xf>
    <xf numFmtId="3" fontId="4" fillId="0" borderId="4" xfId="0" applyNumberFormat="1" applyFont="1" applyBorder="1" applyAlignment="1">
      <alignment horizontal="left"/>
    </xf>
    <xf numFmtId="3" fontId="4" fillId="3" borderId="5" xfId="0" applyNumberFormat="1" applyFont="1" applyFill="1" applyBorder="1" applyAlignment="1">
      <alignment horizontal="right"/>
    </xf>
    <xf numFmtId="3" fontId="4" fillId="3" borderId="3" xfId="0" applyNumberFormat="1" applyFont="1" applyFill="1" applyBorder="1" applyAlignment="1">
      <alignment horizontal="right"/>
    </xf>
    <xf numFmtId="4" fontId="4" fillId="3" borderId="5" xfId="0" applyNumberFormat="1" applyFont="1" applyFill="1" applyBorder="1" applyAlignment="1">
      <alignment horizontal="right"/>
    </xf>
    <xf numFmtId="4" fontId="4" fillId="3" borderId="3" xfId="0" applyNumberFormat="1" applyFont="1" applyFill="1" applyBorder="1" applyAlignment="1">
      <alignment horizontal="right"/>
    </xf>
    <xf numFmtId="4" fontId="4" fillId="3" borderId="4" xfId="0" applyNumberFormat="1" applyFont="1" applyFill="1" applyBorder="1" applyAlignment="1">
      <alignment horizontal="right"/>
    </xf>
    <xf numFmtId="0" fontId="7" fillId="2" borderId="3" xfId="0" applyFont="1" applyFill="1" applyBorder="1"/>
    <xf numFmtId="3" fontId="4" fillId="0" borderId="0" xfId="0" applyNumberFormat="1" applyFont="1" applyAlignment="1">
      <alignment horizontal="right"/>
    </xf>
    <xf numFmtId="0" fontId="10" fillId="2" borderId="3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13" fillId="2" borderId="13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3" fontId="4" fillId="2" borderId="3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3" fontId="4" fillId="2" borderId="4" xfId="1" applyNumberFormat="1" applyFont="1" applyFill="1" applyBorder="1" applyAlignment="1">
      <alignment horizontal="right" vertical="center" wrapText="1"/>
    </xf>
    <xf numFmtId="3" fontId="3" fillId="2" borderId="6" xfId="1" applyNumberFormat="1" applyFont="1" applyFill="1" applyBorder="1" applyAlignment="1">
      <alignment horizontal="right" vertical="center" wrapText="1"/>
    </xf>
    <xf numFmtId="3" fontId="3" fillId="2" borderId="3" xfId="1" applyNumberFormat="1" applyFont="1" applyFill="1" applyBorder="1" applyAlignment="1">
      <alignment horizontal="right" vertical="center" wrapText="1"/>
    </xf>
    <xf numFmtId="3" fontId="3" fillId="2" borderId="13" xfId="1" applyNumberFormat="1" applyFont="1" applyFill="1" applyBorder="1" applyAlignment="1">
      <alignment horizontal="right" vertical="center" wrapText="1"/>
    </xf>
    <xf numFmtId="3" fontId="4" fillId="2" borderId="5" xfId="1" applyNumberFormat="1" applyFont="1" applyFill="1" applyBorder="1" applyAlignment="1">
      <alignment horizontal="right" vertical="center" wrapText="1"/>
    </xf>
    <xf numFmtId="3" fontId="3" fillId="2" borderId="12" xfId="1" applyNumberFormat="1" applyFont="1" applyFill="1" applyBorder="1" applyAlignment="1">
      <alignment horizontal="right" vertical="center" wrapText="1"/>
    </xf>
    <xf numFmtId="4" fontId="4" fillId="2" borderId="3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4" fontId="4" fillId="2" borderId="4" xfId="1" applyNumberFormat="1" applyFont="1" applyFill="1" applyBorder="1" applyAlignment="1">
      <alignment horizontal="right" vertical="center" wrapText="1"/>
    </xf>
    <xf numFmtId="4" fontId="4" fillId="2" borderId="5" xfId="1" applyNumberFormat="1" applyFont="1" applyFill="1" applyBorder="1" applyAlignment="1">
      <alignment horizontal="right" vertical="center" wrapText="1"/>
    </xf>
    <xf numFmtId="4" fontId="3" fillId="2" borderId="6" xfId="1" applyNumberFormat="1" applyFont="1" applyFill="1" applyBorder="1" applyAlignment="1">
      <alignment horizontal="right" vertical="center" wrapText="1"/>
    </xf>
    <xf numFmtId="3" fontId="3" fillId="0" borderId="3" xfId="1" applyNumberFormat="1" applyFont="1" applyFill="1" applyBorder="1" applyAlignment="1">
      <alignment horizontal="right" vertical="center" wrapText="1"/>
    </xf>
    <xf numFmtId="3" fontId="3" fillId="0" borderId="12" xfId="1" applyNumberFormat="1" applyFont="1" applyFill="1" applyBorder="1" applyAlignment="1">
      <alignment horizontal="right" vertical="center" wrapText="1"/>
    </xf>
    <xf numFmtId="3" fontId="4" fillId="2" borderId="3" xfId="0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right" vertical="center" wrapText="1"/>
    </xf>
    <xf numFmtId="4" fontId="0" fillId="0" borderId="0" xfId="0" applyNumberFormat="1" applyAlignment="1">
      <alignment horizontal="right" vertical="center" wrapText="1"/>
    </xf>
    <xf numFmtId="3" fontId="4" fillId="2" borderId="5" xfId="0" applyNumberFormat="1" applyFont="1" applyFill="1" applyBorder="1" applyAlignment="1">
      <alignment horizontal="right" vertical="center" wrapText="1"/>
    </xf>
    <xf numFmtId="3" fontId="4" fillId="2" borderId="4" xfId="0" applyNumberFormat="1" applyFont="1" applyFill="1" applyBorder="1" applyAlignment="1">
      <alignment horizontal="right" vertical="center" wrapText="1"/>
    </xf>
    <xf numFmtId="3" fontId="3" fillId="2" borderId="3" xfId="0" applyNumberFormat="1" applyFont="1" applyFill="1" applyBorder="1" applyAlignment="1">
      <alignment horizontal="right" vertical="center" wrapText="1"/>
    </xf>
    <xf numFmtId="4" fontId="3" fillId="2" borderId="3" xfId="1" applyNumberFormat="1" applyFont="1" applyFill="1" applyBorder="1" applyAlignment="1">
      <alignment horizontal="right" vertical="center" wrapText="1"/>
    </xf>
    <xf numFmtId="3" fontId="3" fillId="2" borderId="6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4" fontId="3" fillId="2" borderId="5" xfId="1" applyNumberFormat="1" applyFont="1" applyFill="1" applyBorder="1" applyAlignment="1">
      <alignment horizontal="right" vertical="center" wrapText="1"/>
    </xf>
    <xf numFmtId="3" fontId="3" fillId="2" borderId="13" xfId="0" applyNumberFormat="1" applyFont="1" applyFill="1" applyBorder="1" applyAlignment="1">
      <alignment horizontal="right" vertical="center" wrapText="1"/>
    </xf>
    <xf numFmtId="3" fontId="4" fillId="0" borderId="3" xfId="1" applyNumberFormat="1" applyFont="1" applyFill="1" applyBorder="1" applyAlignment="1">
      <alignment horizontal="right" vertical="center" wrapText="1"/>
    </xf>
    <xf numFmtId="3" fontId="3" fillId="2" borderId="5" xfId="1" applyNumberFormat="1" applyFont="1" applyFill="1" applyBorder="1" applyAlignment="1">
      <alignment horizontal="right" vertical="center" wrapText="1"/>
    </xf>
    <xf numFmtId="3" fontId="4" fillId="2" borderId="14" xfId="1" applyNumberFormat="1" applyFont="1" applyFill="1" applyBorder="1" applyAlignment="1">
      <alignment horizontal="right" vertical="center" wrapText="1"/>
    </xf>
    <xf numFmtId="3" fontId="4" fillId="2" borderId="36" xfId="1" applyNumberFormat="1" applyFont="1" applyFill="1" applyBorder="1" applyAlignment="1">
      <alignment horizontal="right" vertical="center" wrapText="1"/>
    </xf>
    <xf numFmtId="3" fontId="4" fillId="2" borderId="37" xfId="1" applyNumberFormat="1" applyFont="1" applyFill="1" applyBorder="1" applyAlignment="1">
      <alignment horizontal="right" vertical="center" wrapText="1"/>
    </xf>
    <xf numFmtId="3" fontId="3" fillId="2" borderId="14" xfId="1" applyNumberFormat="1" applyFont="1" applyFill="1" applyBorder="1" applyAlignment="1">
      <alignment horizontal="right" vertical="center" wrapText="1"/>
    </xf>
    <xf numFmtId="0" fontId="13" fillId="2" borderId="0" xfId="0" applyFont="1" applyFill="1" applyBorder="1" applyAlignment="1">
      <alignment horizontal="left" vertical="center" wrapText="1"/>
    </xf>
    <xf numFmtId="3" fontId="3" fillId="2" borderId="0" xfId="1" applyNumberFormat="1" applyFont="1" applyFill="1" applyBorder="1" applyAlignment="1">
      <alignment horizontal="right" vertical="center" wrapText="1"/>
    </xf>
    <xf numFmtId="3" fontId="4" fillId="2" borderId="8" xfId="0" applyNumberFormat="1" applyFont="1" applyFill="1" applyBorder="1" applyAlignment="1">
      <alignment horizontal="center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3" fontId="4" fillId="2" borderId="6" xfId="0" applyNumberFormat="1" applyFont="1" applyFill="1" applyBorder="1" applyAlignment="1">
      <alignment horizontal="center" vertical="center" wrapText="1"/>
    </xf>
    <xf numFmtId="3" fontId="3" fillId="2" borderId="5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3" xfId="0" applyNumberFormat="1" applyFont="1" applyBorder="1" applyAlignment="1">
      <alignment vertical="center"/>
    </xf>
    <xf numFmtId="0" fontId="13" fillId="2" borderId="8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3" fontId="3" fillId="0" borderId="8" xfId="5" applyNumberFormat="1" applyFont="1" applyBorder="1" applyAlignment="1">
      <alignment horizontal="right"/>
    </xf>
    <xf numFmtId="0" fontId="41" fillId="0" borderId="0" xfId="0" applyFont="1" applyAlignment="1">
      <alignment horizontal="center" vertical="center" textRotation="45" wrapText="1"/>
    </xf>
    <xf numFmtId="3" fontId="0" fillId="0" borderId="3" xfId="0" applyNumberFormat="1" applyBorder="1"/>
    <xf numFmtId="0" fontId="0" fillId="0" borderId="13" xfId="0" applyBorder="1"/>
    <xf numFmtId="0" fontId="1" fillId="0" borderId="0" xfId="0" applyFont="1"/>
    <xf numFmtId="0" fontId="42" fillId="0" borderId="11" xfId="0" applyFont="1" applyBorder="1" applyAlignment="1">
      <alignment horizontal="center" vertical="center" textRotation="45" wrapText="1"/>
    </xf>
    <xf numFmtId="3" fontId="41" fillId="0" borderId="0" xfId="0" applyNumberFormat="1" applyFont="1" applyAlignment="1">
      <alignment horizontal="center" vertical="center" textRotation="45" wrapText="1"/>
    </xf>
    <xf numFmtId="0" fontId="42" fillId="0" borderId="3" xfId="0" applyFont="1" applyBorder="1" applyAlignment="1">
      <alignment horizontal="center" vertical="center" textRotation="45" wrapText="1"/>
    </xf>
    <xf numFmtId="3" fontId="4" fillId="0" borderId="3" xfId="0" applyNumberFormat="1" applyFont="1" applyBorder="1" applyAlignment="1">
      <alignment horizontal="center" vertical="center" textRotation="45" wrapText="1"/>
    </xf>
    <xf numFmtId="3" fontId="3" fillId="0" borderId="0" xfId="0" applyNumberFormat="1" applyFont="1" applyAlignment="1">
      <alignment horizontal="center" vertical="center" textRotation="45" wrapText="1"/>
    </xf>
    <xf numFmtId="0" fontId="3" fillId="0" borderId="0" xfId="0" applyFont="1" applyAlignment="1">
      <alignment horizontal="center" vertical="center" textRotation="45" wrapText="1"/>
    </xf>
    <xf numFmtId="4" fontId="4" fillId="0" borderId="3" xfId="0" applyNumberFormat="1" applyFont="1" applyFill="1" applyBorder="1" applyAlignment="1">
      <alignment horizontal="justify" vertical="top" wrapText="1"/>
    </xf>
    <xf numFmtId="4" fontId="3" fillId="0" borderId="3" xfId="0" applyNumberFormat="1" applyFont="1" applyFill="1" applyBorder="1" applyAlignment="1">
      <alignment horizontal="justify" vertical="top" wrapText="1"/>
    </xf>
    <xf numFmtId="0" fontId="1" fillId="0" borderId="13" xfId="0" applyFont="1" applyBorder="1"/>
    <xf numFmtId="3" fontId="10" fillId="0" borderId="3" xfId="5" applyNumberFormat="1" applyFont="1" applyBorder="1" applyAlignment="1">
      <alignment horizontal="right" vertical="center" textRotation="45" wrapText="1"/>
    </xf>
    <xf numFmtId="3" fontId="10" fillId="0" borderId="11" xfId="5" applyNumberFormat="1" applyFont="1" applyBorder="1" applyAlignment="1">
      <alignment horizontal="right" vertical="center" textRotation="45" wrapText="1"/>
    </xf>
    <xf numFmtId="3" fontId="16" fillId="0" borderId="0" xfId="5" applyNumberFormat="1" applyFont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/>
    </xf>
    <xf numFmtId="3" fontId="4" fillId="0" borderId="2" xfId="0" applyNumberFormat="1" applyFont="1" applyFill="1" applyBorder="1" applyAlignment="1"/>
    <xf numFmtId="3" fontId="4" fillId="0" borderId="17" xfId="0" applyNumberFormat="1" applyFont="1" applyFill="1" applyBorder="1" applyAlignment="1"/>
    <xf numFmtId="4" fontId="4" fillId="0" borderId="3" xfId="0" applyNumberFormat="1" applyFont="1" applyFill="1" applyBorder="1" applyAlignment="1">
      <alignment horizontal="right"/>
    </xf>
    <xf numFmtId="184" fontId="3" fillId="0" borderId="38" xfId="7" applyNumberFormat="1" applyFont="1" applyBorder="1"/>
    <xf numFmtId="179" fontId="4" fillId="0" borderId="21" xfId="1" applyNumberFormat="1" applyFont="1" applyBorder="1"/>
    <xf numFmtId="179" fontId="4" fillId="0" borderId="23" xfId="1" applyNumberFormat="1" applyFont="1" applyBorder="1"/>
    <xf numFmtId="3" fontId="3" fillId="0" borderId="39" xfId="7" applyNumberFormat="1" applyFont="1" applyBorder="1" applyAlignment="1">
      <alignment horizontal="left"/>
    </xf>
    <xf numFmtId="3" fontId="3" fillId="0" borderId="40" xfId="7" applyNumberFormat="1" applyFont="1" applyBorder="1"/>
    <xf numFmtId="3" fontId="3" fillId="0" borderId="3" xfId="7" applyNumberFormat="1" applyFont="1" applyBorder="1" applyAlignment="1">
      <alignment horizontal="left"/>
    </xf>
    <xf numFmtId="3" fontId="3" fillId="0" borderId="3" xfId="7" applyNumberFormat="1" applyFont="1" applyBorder="1" applyAlignment="1">
      <alignment horizontal="right"/>
    </xf>
    <xf numFmtId="3" fontId="3" fillId="0" borderId="3" xfId="1" applyNumberFormat="1" applyFont="1" applyBorder="1" applyAlignment="1">
      <alignment horizontal="right"/>
    </xf>
    <xf numFmtId="3" fontId="4" fillId="0" borderId="4" xfId="7" applyNumberFormat="1" applyFont="1" applyBorder="1"/>
    <xf numFmtId="4" fontId="4" fillId="0" borderId="4" xfId="7" applyNumberFormat="1" applyFont="1" applyBorder="1"/>
    <xf numFmtId="3" fontId="3" fillId="0" borderId="2" xfId="7" applyNumberFormat="1" applyFont="1" applyBorder="1"/>
    <xf numFmtId="4" fontId="3" fillId="0" borderId="3" xfId="6" applyNumberFormat="1" applyFont="1" applyBorder="1" applyAlignment="1">
      <alignment horizontal="center" vertical="center" wrapText="1"/>
    </xf>
    <xf numFmtId="4" fontId="3" fillId="0" borderId="14" xfId="6" applyNumberFormat="1" applyFont="1" applyBorder="1" applyAlignment="1">
      <alignment horizontal="center" vertical="center" wrapText="1"/>
    </xf>
    <xf numFmtId="4" fontId="13" fillId="0" borderId="8" xfId="0" applyNumberFormat="1" applyFont="1" applyFill="1" applyBorder="1" applyAlignment="1">
      <alignment horizontal="left" wrapText="1"/>
    </xf>
    <xf numFmtId="4" fontId="13" fillId="0" borderId="3" xfId="0" applyNumberFormat="1" applyFont="1" applyFill="1" applyBorder="1" applyAlignment="1">
      <alignment horizontal="left" wrapText="1"/>
    </xf>
    <xf numFmtId="4" fontId="13" fillId="0" borderId="3" xfId="0" applyNumberFormat="1" applyFont="1" applyFill="1" applyBorder="1" applyAlignment="1">
      <alignment wrapText="1"/>
    </xf>
    <xf numFmtId="4" fontId="7" fillId="0" borderId="3" xfId="0" applyNumberFormat="1" applyFont="1" applyFill="1" applyBorder="1" applyAlignment="1">
      <alignment horizontal="justify" vertical="top" wrapText="1"/>
    </xf>
    <xf numFmtId="4" fontId="13" fillId="0" borderId="3" xfId="0" applyNumberFormat="1" applyFont="1" applyFill="1" applyBorder="1" applyAlignment="1">
      <alignment horizontal="justify" vertical="top" wrapText="1"/>
    </xf>
    <xf numFmtId="4" fontId="13" fillId="0" borderId="3" xfId="0" applyNumberFormat="1" applyFont="1" applyFill="1" applyBorder="1"/>
    <xf numFmtId="3" fontId="45" fillId="0" borderId="0" xfId="7" applyNumberFormat="1" applyFont="1" applyBorder="1" applyAlignment="1">
      <alignment horizontal="center"/>
    </xf>
    <xf numFmtId="4" fontId="48" fillId="0" borderId="0" xfId="0" applyNumberFormat="1" applyFont="1" applyFill="1" applyBorder="1" applyAlignment="1">
      <alignment horizontal="left" wrapText="1"/>
    </xf>
    <xf numFmtId="3" fontId="45" fillId="0" borderId="0" xfId="0" applyNumberFormat="1" applyFont="1" applyBorder="1"/>
    <xf numFmtId="3" fontId="28" fillId="0" borderId="0" xfId="0" applyNumberFormat="1" applyFont="1" applyBorder="1"/>
    <xf numFmtId="4" fontId="49" fillId="0" borderId="0" xfId="0" applyNumberFormat="1" applyFont="1" applyFill="1" applyBorder="1" applyAlignment="1">
      <alignment horizontal="justify" vertical="top" wrapText="1"/>
    </xf>
    <xf numFmtId="4" fontId="48" fillId="0" borderId="0" xfId="0" applyNumberFormat="1" applyFont="1" applyFill="1" applyBorder="1" applyAlignment="1">
      <alignment horizontal="justify" vertical="top" wrapText="1"/>
    </xf>
    <xf numFmtId="3" fontId="28" fillId="0" borderId="0" xfId="0" applyNumberFormat="1" applyFont="1"/>
    <xf numFmtId="3" fontId="45" fillId="0" borderId="0" xfId="7" applyNumberFormat="1" applyFont="1" applyBorder="1" applyAlignment="1">
      <alignment horizontal="right"/>
    </xf>
    <xf numFmtId="3" fontId="4" fillId="0" borderId="11" xfId="7" applyNumberFormat="1" applyFont="1" applyBorder="1"/>
    <xf numFmtId="4" fontId="48" fillId="0" borderId="3" xfId="0" applyNumberFormat="1" applyFont="1" applyFill="1" applyBorder="1" applyAlignment="1">
      <alignment horizontal="left" wrapText="1"/>
    </xf>
    <xf numFmtId="3" fontId="45" fillId="0" borderId="3" xfId="0" applyNumberFormat="1" applyFont="1" applyBorder="1"/>
    <xf numFmtId="3" fontId="28" fillId="0" borderId="3" xfId="0" applyNumberFormat="1" applyFont="1" applyBorder="1"/>
    <xf numFmtId="4" fontId="49" fillId="0" borderId="3" xfId="0" applyNumberFormat="1" applyFont="1" applyFill="1" applyBorder="1" applyAlignment="1">
      <alignment horizontal="justify" vertical="top" wrapText="1"/>
    </xf>
    <xf numFmtId="4" fontId="48" fillId="0" borderId="3" xfId="0" applyNumberFormat="1" applyFont="1" applyFill="1" applyBorder="1" applyAlignment="1">
      <alignment horizontal="justify" vertical="top" wrapText="1"/>
    </xf>
    <xf numFmtId="4" fontId="48" fillId="0" borderId="3" xfId="0" applyNumberFormat="1" applyFont="1" applyFill="1" applyBorder="1"/>
    <xf numFmtId="3" fontId="28" fillId="0" borderId="13" xfId="0" applyNumberFormat="1" applyFont="1" applyBorder="1"/>
    <xf numFmtId="0" fontId="28" fillId="0" borderId="3" xfId="0" applyFont="1" applyBorder="1" applyAlignment="1">
      <alignment horizontal="center" vertical="center" textRotation="45" wrapText="1"/>
    </xf>
    <xf numFmtId="0" fontId="45" fillId="0" borderId="3" xfId="0" applyFont="1" applyBorder="1"/>
    <xf numFmtId="0" fontId="28" fillId="0" borderId="3" xfId="0" applyFont="1" applyBorder="1"/>
    <xf numFmtId="4" fontId="28" fillId="0" borderId="3" xfId="0" applyNumberFormat="1" applyFont="1" applyFill="1" applyBorder="1" applyAlignment="1">
      <alignment horizontal="justify" vertical="top" wrapText="1"/>
    </xf>
    <xf numFmtId="4" fontId="45" fillId="2" borderId="3" xfId="0" applyNumberFormat="1" applyFont="1" applyFill="1" applyBorder="1" applyAlignment="1">
      <alignment horizontal="justify" vertical="top" wrapText="1"/>
    </xf>
    <xf numFmtId="4" fontId="28" fillId="2" borderId="3" xfId="0" applyNumberFormat="1" applyFont="1" applyFill="1" applyBorder="1" applyAlignment="1">
      <alignment horizontal="justify" vertical="top" wrapText="1"/>
    </xf>
    <xf numFmtId="3" fontId="28" fillId="0" borderId="3" xfId="5" applyNumberFormat="1" applyFont="1" applyBorder="1"/>
    <xf numFmtId="4" fontId="45" fillId="0" borderId="3" xfId="0" applyNumberFormat="1" applyFont="1" applyFill="1" applyBorder="1" applyAlignment="1">
      <alignment horizontal="justify" vertical="top" wrapText="1"/>
    </xf>
    <xf numFmtId="0" fontId="45" fillId="2" borderId="13" xfId="0" applyFont="1" applyFill="1" applyBorder="1"/>
    <xf numFmtId="3" fontId="45" fillId="0" borderId="13" xfId="0" applyNumberFormat="1" applyFont="1" applyBorder="1"/>
    <xf numFmtId="0" fontId="3" fillId="0" borderId="0" xfId="0" applyFont="1" applyAlignment="1">
      <alignment horizontal="right"/>
    </xf>
    <xf numFmtId="0" fontId="4" fillId="0" borderId="8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3" fontId="4" fillId="0" borderId="11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188" fontId="3" fillId="0" borderId="7" xfId="0" applyNumberFormat="1" applyFont="1" applyBorder="1" applyAlignment="1">
      <alignment horizontal="center" vertical="center" wrapText="1"/>
    </xf>
    <xf numFmtId="188" fontId="4" fillId="0" borderId="7" xfId="0" applyNumberFormat="1" applyFont="1" applyBorder="1"/>
    <xf numFmtId="188" fontId="4" fillId="0" borderId="8" xfId="0" applyNumberFormat="1" applyFont="1" applyBorder="1" applyAlignment="1">
      <alignment horizontal="left"/>
    </xf>
    <xf numFmtId="188" fontId="4" fillId="0" borderId="3" xfId="0" applyNumberFormat="1" applyFont="1" applyBorder="1" applyAlignment="1">
      <alignment horizontal="center" vertical="center" wrapText="1" shrinkToFit="1"/>
    </xf>
    <xf numFmtId="188" fontId="4" fillId="0" borderId="2" xfId="0" applyNumberFormat="1" applyFont="1" applyBorder="1"/>
    <xf numFmtId="188" fontId="4" fillId="0" borderId="3" xfId="0" applyNumberFormat="1" applyFont="1" applyBorder="1" applyAlignment="1">
      <alignment horizontal="left"/>
    </xf>
    <xf numFmtId="188" fontId="4" fillId="0" borderId="2" xfId="0" applyNumberFormat="1" applyFont="1" applyFill="1" applyBorder="1" applyAlignment="1">
      <alignment horizontal="center" vertical="center" wrapText="1"/>
    </xf>
    <xf numFmtId="188" fontId="4" fillId="0" borderId="2" xfId="0" applyNumberFormat="1" applyFont="1" applyFill="1" applyBorder="1"/>
    <xf numFmtId="188" fontId="4" fillId="0" borderId="2" xfId="0" applyNumberFormat="1" applyFont="1" applyBorder="1" applyAlignment="1">
      <alignment horizontal="center" vertical="center" wrapText="1"/>
    </xf>
    <xf numFmtId="188" fontId="4" fillId="0" borderId="3" xfId="0" applyNumberFormat="1" applyFont="1" applyFill="1" applyBorder="1" applyAlignment="1">
      <alignment horizontal="left"/>
    </xf>
    <xf numFmtId="188" fontId="4" fillId="0" borderId="17" xfId="0" applyNumberFormat="1" applyFont="1" applyBorder="1" applyAlignment="1">
      <alignment horizontal="center" vertical="center" wrapText="1"/>
    </xf>
    <xf numFmtId="188" fontId="4" fillId="0" borderId="17" xfId="0" applyNumberFormat="1" applyFont="1" applyFill="1" applyBorder="1"/>
    <xf numFmtId="188" fontId="4" fillId="0" borderId="13" xfId="0" applyNumberFormat="1" applyFont="1" applyFill="1" applyBorder="1" applyAlignment="1">
      <alignment horizontal="left"/>
    </xf>
    <xf numFmtId="188" fontId="4" fillId="0" borderId="3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/>
    </xf>
    <xf numFmtId="3" fontId="4" fillId="0" borderId="7" xfId="0" applyNumberFormat="1" applyFont="1" applyFill="1" applyBorder="1" applyAlignment="1">
      <alignment horizontal="right"/>
    </xf>
    <xf numFmtId="4" fontId="4" fillId="0" borderId="8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horizontal="left"/>
    </xf>
    <xf numFmtId="3" fontId="4" fillId="0" borderId="35" xfId="0" applyNumberFormat="1" applyFont="1" applyFill="1" applyBorder="1" applyAlignment="1">
      <alignment horizontal="right"/>
    </xf>
    <xf numFmtId="4" fontId="4" fillId="0" borderId="19" xfId="0" applyNumberFormat="1" applyFont="1" applyFill="1" applyBorder="1" applyAlignment="1">
      <alignment horizontal="right"/>
    </xf>
    <xf numFmtId="0" fontId="4" fillId="0" borderId="3" xfId="0" applyFont="1" applyFill="1" applyBorder="1" applyAlignment="1">
      <alignment horizontal="left"/>
    </xf>
    <xf numFmtId="3" fontId="4" fillId="0" borderId="2" xfId="0" applyNumberFormat="1" applyFont="1" applyFill="1" applyBorder="1" applyAlignment="1">
      <alignment horizontal="right"/>
    </xf>
    <xf numFmtId="0" fontId="3" fillId="0" borderId="20" xfId="0" applyFont="1" applyFill="1" applyBorder="1" applyAlignment="1">
      <alignment horizontal="center"/>
    </xf>
    <xf numFmtId="3" fontId="4" fillId="0" borderId="20" xfId="0" applyNumberFormat="1" applyFont="1" applyFill="1" applyBorder="1" applyAlignment="1">
      <alignment horizontal="right"/>
    </xf>
    <xf numFmtId="4" fontId="4" fillId="0" borderId="11" xfId="0" applyNumberFormat="1" applyFont="1" applyFill="1" applyBorder="1" applyAlignment="1">
      <alignment horizontal="right"/>
    </xf>
    <xf numFmtId="0" fontId="3" fillId="0" borderId="13" xfId="0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horizontal="right"/>
    </xf>
    <xf numFmtId="4" fontId="4" fillId="0" borderId="41" xfId="0" applyNumberFormat="1" applyFont="1" applyFill="1" applyBorder="1" applyAlignment="1">
      <alignment horizontal="right"/>
    </xf>
    <xf numFmtId="4" fontId="4" fillId="0" borderId="10" xfId="0" applyNumberFormat="1" applyFont="1" applyFill="1" applyBorder="1" applyAlignment="1">
      <alignment horizontal="right"/>
    </xf>
    <xf numFmtId="49" fontId="3" fillId="0" borderId="11" xfId="0" applyNumberFormat="1" applyFont="1" applyFill="1" applyBorder="1" applyAlignment="1">
      <alignment horizontal="left"/>
    </xf>
    <xf numFmtId="4" fontId="4" fillId="0" borderId="19" xfId="0" applyNumberFormat="1" applyFont="1" applyFill="1" applyBorder="1"/>
    <xf numFmtId="4" fontId="4" fillId="0" borderId="8" xfId="0" applyNumberFormat="1" applyFont="1" applyFill="1" applyBorder="1"/>
    <xf numFmtId="4" fontId="4" fillId="0" borderId="3" xfId="0" applyNumberFormat="1" applyFont="1" applyFill="1" applyBorder="1"/>
    <xf numFmtId="4" fontId="4" fillId="0" borderId="11" xfId="0" applyNumberFormat="1" applyFont="1" applyFill="1" applyBorder="1"/>
    <xf numFmtId="49" fontId="36" fillId="2" borderId="42" xfId="0" applyNumberFormat="1" applyFont="1" applyFill="1" applyBorder="1" applyAlignment="1">
      <alignment horizontal="center" vertical="center"/>
    </xf>
    <xf numFmtId="49" fontId="37" fillId="0" borderId="42" xfId="3" applyNumberFormat="1" applyFont="1" applyFill="1" applyBorder="1" applyAlignment="1" applyProtection="1">
      <alignment vertical="center"/>
    </xf>
    <xf numFmtId="49" fontId="37" fillId="2" borderId="42" xfId="3" applyNumberFormat="1" applyFont="1" applyFill="1" applyBorder="1" applyAlignment="1" applyProtection="1">
      <alignment vertical="center"/>
    </xf>
    <xf numFmtId="49" fontId="37" fillId="2" borderId="43" xfId="3" applyNumberFormat="1" applyFont="1" applyFill="1" applyBorder="1" applyAlignment="1" applyProtection="1">
      <alignment vertical="center"/>
    </xf>
    <xf numFmtId="49" fontId="37" fillId="2" borderId="44" xfId="3" applyNumberFormat="1" applyFont="1" applyFill="1" applyBorder="1" applyAlignment="1" applyProtection="1">
      <alignment vertical="center"/>
    </xf>
    <xf numFmtId="49" fontId="34" fillId="2" borderId="42" xfId="3" applyNumberFormat="1" applyFont="1" applyFill="1" applyBorder="1" applyAlignment="1" applyProtection="1">
      <alignment vertical="center"/>
    </xf>
    <xf numFmtId="49" fontId="34" fillId="2" borderId="43" xfId="3" applyNumberFormat="1" applyFont="1" applyFill="1" applyBorder="1" applyAlignment="1" applyProtection="1">
      <alignment vertical="center"/>
    </xf>
    <xf numFmtId="49" fontId="34" fillId="2" borderId="44" xfId="3" applyNumberFormat="1" applyFont="1" applyFill="1" applyBorder="1" applyAlignment="1" applyProtection="1">
      <alignment vertical="center"/>
    </xf>
    <xf numFmtId="3" fontId="3" fillId="0" borderId="41" xfId="5" applyNumberFormat="1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3" fontId="10" fillId="0" borderId="0" xfId="0" applyNumberFormat="1" applyFont="1" applyFill="1" applyBorder="1"/>
    <xf numFmtId="0" fontId="17" fillId="2" borderId="0" xfId="0" applyFont="1" applyFill="1" applyBorder="1" applyAlignment="1">
      <alignment vertical="center" wrapText="1"/>
    </xf>
    <xf numFmtId="0" fontId="16" fillId="2" borderId="0" xfId="0" applyFont="1" applyFill="1" applyBorder="1" applyAlignment="1">
      <alignment vertical="center" wrapText="1"/>
    </xf>
    <xf numFmtId="3" fontId="4" fillId="2" borderId="0" xfId="1" applyNumberFormat="1" applyFont="1" applyFill="1" applyBorder="1"/>
    <xf numFmtId="4" fontId="3" fillId="2" borderId="16" xfId="0" applyNumberFormat="1" applyFont="1" applyFill="1" applyBorder="1" applyAlignment="1">
      <alignment horizontal="justify" vertical="top" wrapText="1"/>
    </xf>
    <xf numFmtId="4" fontId="3" fillId="2" borderId="15" xfId="0" applyNumberFormat="1" applyFont="1" applyFill="1" applyBorder="1" applyAlignment="1">
      <alignment horizontal="justify" vertical="top" wrapText="1"/>
    </xf>
    <xf numFmtId="3" fontId="3" fillId="0" borderId="12" xfId="1" applyNumberFormat="1" applyFont="1" applyBorder="1" applyAlignment="1">
      <alignment horizontal="right"/>
    </xf>
    <xf numFmtId="3" fontId="3" fillId="0" borderId="15" xfId="1" applyNumberFormat="1" applyFont="1" applyBorder="1" applyAlignment="1">
      <alignment horizontal="right"/>
    </xf>
    <xf numFmtId="3" fontId="3" fillId="0" borderId="12" xfId="1" applyNumberFormat="1" applyFont="1" applyBorder="1"/>
    <xf numFmtId="3" fontId="3" fillId="2" borderId="16" xfId="1" applyNumberFormat="1" applyFont="1" applyFill="1" applyBorder="1"/>
    <xf numFmtId="0" fontId="3" fillId="0" borderId="45" xfId="0" applyFont="1" applyBorder="1"/>
    <xf numFmtId="4" fontId="3" fillId="0" borderId="16" xfId="0" applyNumberFormat="1" applyFont="1" applyFill="1" applyBorder="1" applyAlignment="1">
      <alignment horizontal="justify" vertical="top" wrapText="1"/>
    </xf>
    <xf numFmtId="4" fontId="3" fillId="0" borderId="46" xfId="0" applyNumberFormat="1" applyFont="1" applyFill="1" applyBorder="1" applyAlignment="1">
      <alignment horizontal="justify" vertical="top" wrapText="1"/>
    </xf>
    <xf numFmtId="0" fontId="4" fillId="0" borderId="47" xfId="0" applyFont="1" applyBorder="1"/>
    <xf numFmtId="0" fontId="4" fillId="0" borderId="48" xfId="0" applyFont="1" applyBorder="1"/>
    <xf numFmtId="0" fontId="4" fillId="0" borderId="49" xfId="0" applyFont="1" applyBorder="1"/>
    <xf numFmtId="4" fontId="3" fillId="0" borderId="17" xfId="0" applyNumberFormat="1" applyFont="1" applyFill="1" applyBorder="1" applyAlignment="1">
      <alignment horizontal="justify" vertical="top" wrapText="1"/>
    </xf>
    <xf numFmtId="3" fontId="4" fillId="2" borderId="13" xfId="1" applyNumberFormat="1" applyFont="1" applyFill="1" applyBorder="1"/>
    <xf numFmtId="3" fontId="4" fillId="2" borderId="17" xfId="1" applyNumberFormat="1" applyFont="1" applyFill="1" applyBorder="1"/>
    <xf numFmtId="0" fontId="17" fillId="2" borderId="0" xfId="0" applyFont="1" applyFill="1" applyAlignment="1">
      <alignment horizontal="center" vertical="center" wrapText="1"/>
    </xf>
    <xf numFmtId="0" fontId="4" fillId="0" borderId="1" xfId="0" applyFont="1" applyBorder="1"/>
    <xf numFmtId="3" fontId="4" fillId="0" borderId="0" xfId="0" applyNumberFormat="1" applyFont="1" applyBorder="1" applyAlignment="1">
      <alignment horizontal="right" vertical="center" wrapText="1"/>
    </xf>
    <xf numFmtId="0" fontId="55" fillId="0" borderId="0" xfId="3" applyFont="1" applyBorder="1" applyAlignment="1" applyProtection="1"/>
    <xf numFmtId="0" fontId="13" fillId="0" borderId="11" xfId="0" applyFont="1" applyBorder="1" applyAlignment="1">
      <alignment horizontal="center" vertical="center" textRotation="45" wrapText="1"/>
    </xf>
    <xf numFmtId="3" fontId="10" fillId="0" borderId="11" xfId="0" applyNumberFormat="1" applyFont="1" applyBorder="1" applyAlignment="1">
      <alignment horizontal="center" vertical="center" textRotation="45" wrapText="1"/>
    </xf>
    <xf numFmtId="0" fontId="13" fillId="0" borderId="0" xfId="0" applyFont="1" applyAlignment="1">
      <alignment horizontal="center" vertical="center" textRotation="45" wrapText="1"/>
    </xf>
    <xf numFmtId="0" fontId="7" fillId="0" borderId="50" xfId="0" applyFont="1" applyBorder="1"/>
    <xf numFmtId="4" fontId="16" fillId="2" borderId="0" xfId="0" applyNumberFormat="1" applyFont="1" applyFill="1" applyAlignment="1">
      <alignment horizontal="right"/>
    </xf>
    <xf numFmtId="3" fontId="3" fillId="2" borderId="0" xfId="0" applyNumberFormat="1" applyFont="1" applyFill="1" applyAlignment="1">
      <alignment horizontal="center" wrapText="1"/>
    </xf>
    <xf numFmtId="3" fontId="3" fillId="2" borderId="0" xfId="0" applyNumberFormat="1" applyFont="1" applyFill="1" applyAlignment="1">
      <alignment horizontal="right" wrapText="1"/>
    </xf>
    <xf numFmtId="4" fontId="3" fillId="2" borderId="11" xfId="0" applyNumberFormat="1" applyFont="1" applyFill="1" applyBorder="1" applyAlignment="1">
      <alignment horizontal="center" vertical="center" wrapText="1"/>
    </xf>
    <xf numFmtId="3" fontId="3" fillId="2" borderId="7" xfId="0" applyNumberFormat="1" applyFont="1" applyFill="1" applyBorder="1" applyAlignment="1">
      <alignment horizontal="right" vertical="center" wrapText="1"/>
    </xf>
    <xf numFmtId="4" fontId="3" fillId="2" borderId="8" xfId="0" applyNumberFormat="1" applyFont="1" applyFill="1" applyBorder="1" applyAlignment="1">
      <alignment horizontal="center" vertical="center" wrapText="1"/>
    </xf>
    <xf numFmtId="188" fontId="4" fillId="0" borderId="9" xfId="0" applyNumberFormat="1" applyFont="1" applyBorder="1"/>
    <xf numFmtId="188" fontId="4" fillId="0" borderId="0" xfId="0" applyNumberFormat="1" applyFont="1" applyBorder="1"/>
    <xf numFmtId="188" fontId="4" fillId="0" borderId="0" xfId="0" applyNumberFormat="1" applyFont="1" applyFill="1" applyBorder="1"/>
    <xf numFmtId="188" fontId="4" fillId="0" borderId="1" xfId="0" applyNumberFormat="1" applyFont="1" applyFill="1" applyBorder="1"/>
    <xf numFmtId="3" fontId="3" fillId="0" borderId="2" xfId="5" applyNumberFormat="1" applyFont="1" applyBorder="1" applyAlignment="1">
      <alignment horizontal="right" vertical="center" wrapText="1"/>
    </xf>
    <xf numFmtId="3" fontId="10" fillId="0" borderId="20" xfId="5" applyNumberFormat="1" applyFont="1" applyBorder="1"/>
    <xf numFmtId="3" fontId="10" fillId="0" borderId="8" xfId="5" applyNumberFormat="1" applyFont="1" applyBorder="1"/>
    <xf numFmtId="3" fontId="10" fillId="0" borderId="0" xfId="5" applyNumberFormat="1" applyFont="1"/>
    <xf numFmtId="0" fontId="10" fillId="0" borderId="11" xfId="0" applyFont="1" applyBorder="1" applyAlignment="1">
      <alignment horizontal="center" vertical="center" textRotation="45" wrapText="1"/>
    </xf>
    <xf numFmtId="0" fontId="12" fillId="0" borderId="11" xfId="0" applyFont="1" applyBorder="1" applyAlignment="1">
      <alignment horizontal="center" vertical="center" textRotation="45" wrapText="1"/>
    </xf>
    <xf numFmtId="0" fontId="12" fillId="0" borderId="11" xfId="0" applyFont="1" applyFill="1" applyBorder="1" applyAlignment="1">
      <alignment horizontal="center" vertical="center" textRotation="45" wrapText="1"/>
    </xf>
    <xf numFmtId="3" fontId="10" fillId="0" borderId="20" xfId="5" applyNumberFormat="1" applyFont="1" applyBorder="1" applyAlignment="1">
      <alignment horizontal="center" vertical="center" textRotation="45" wrapText="1"/>
    </xf>
    <xf numFmtId="3" fontId="10" fillId="0" borderId="0" xfId="5" applyNumberFormat="1" applyFont="1" applyAlignment="1">
      <alignment horizontal="center" vertical="center" textRotation="45" wrapText="1"/>
    </xf>
    <xf numFmtId="3" fontId="12" fillId="0" borderId="11" xfId="5" applyNumberFormat="1" applyFont="1" applyBorder="1" applyAlignment="1">
      <alignment horizontal="center" vertical="center" textRotation="45" wrapText="1"/>
    </xf>
    <xf numFmtId="3" fontId="10" fillId="0" borderId="20" xfId="5" applyNumberFormat="1" applyFont="1" applyBorder="1" applyAlignment="1">
      <alignment horizontal="left"/>
    </xf>
    <xf numFmtId="3" fontId="10" fillId="0" borderId="0" xfId="5" applyNumberFormat="1" applyFont="1" applyAlignment="1">
      <alignment horizontal="right"/>
    </xf>
    <xf numFmtId="0" fontId="10" fillId="0" borderId="20" xfId="5" applyFont="1" applyBorder="1"/>
    <xf numFmtId="0" fontId="10" fillId="0" borderId="0" xfId="5" applyFont="1"/>
    <xf numFmtId="0" fontId="10" fillId="0" borderId="35" xfId="0" applyFont="1" applyBorder="1" applyAlignment="1">
      <alignment horizontal="center" vertical="center" textRotation="45" wrapText="1"/>
    </xf>
    <xf numFmtId="3" fontId="9" fillId="0" borderId="21" xfId="0" applyNumberFormat="1" applyFont="1" applyBorder="1" applyAlignment="1">
      <alignment horizontal="center" vertical="center" wrapText="1"/>
    </xf>
    <xf numFmtId="3" fontId="9" fillId="0" borderId="23" xfId="0" applyNumberFormat="1" applyFont="1" applyBorder="1" applyAlignment="1">
      <alignment horizontal="center" vertical="center" textRotation="45" wrapText="1"/>
    </xf>
    <xf numFmtId="3" fontId="9" fillId="0" borderId="51" xfId="0" applyNumberFormat="1" applyFont="1" applyBorder="1" applyAlignment="1">
      <alignment horizontal="center" vertical="center" textRotation="45" wrapText="1"/>
    </xf>
    <xf numFmtId="3" fontId="9" fillId="0" borderId="0" xfId="0" applyNumberFormat="1" applyFont="1" applyBorder="1" applyAlignment="1">
      <alignment horizontal="center" vertical="center" textRotation="45" wrapText="1"/>
    </xf>
    <xf numFmtId="3" fontId="10" fillId="0" borderId="0" xfId="0" applyNumberFormat="1" applyFont="1" applyBorder="1"/>
    <xf numFmtId="3" fontId="9" fillId="0" borderId="11" xfId="0" applyNumberFormat="1" applyFont="1" applyBorder="1" applyAlignment="1">
      <alignment horizontal="center" vertical="center" wrapText="1"/>
    </xf>
    <xf numFmtId="3" fontId="9" fillId="0" borderId="11" xfId="0" applyNumberFormat="1" applyFont="1" applyBorder="1" applyAlignment="1">
      <alignment horizontal="center" vertical="center" textRotation="45" wrapText="1"/>
    </xf>
    <xf numFmtId="3" fontId="9" fillId="2" borderId="11" xfId="0" applyNumberFormat="1" applyFont="1" applyFill="1" applyBorder="1" applyAlignment="1">
      <alignment horizontal="center" vertical="center" wrapText="1"/>
    </xf>
    <xf numFmtId="3" fontId="9" fillId="2" borderId="11" xfId="0" applyNumberFormat="1" applyFont="1" applyFill="1" applyBorder="1" applyAlignment="1">
      <alignment horizontal="center" vertical="center" textRotation="45" wrapText="1"/>
    </xf>
    <xf numFmtId="3" fontId="9" fillId="0" borderId="0" xfId="5" applyNumberFormat="1" applyFont="1" applyBorder="1" applyAlignment="1">
      <alignment horizontal="center" vertical="center" textRotation="45" wrapText="1"/>
    </xf>
    <xf numFmtId="0" fontId="9" fillId="0" borderId="0" xfId="0" applyFont="1" applyBorder="1" applyAlignment="1">
      <alignment horizontal="center" vertical="center" textRotation="45" wrapText="1"/>
    </xf>
    <xf numFmtId="0" fontId="10" fillId="0" borderId="0" xfId="0" applyFont="1" applyBorder="1"/>
    <xf numFmtId="3" fontId="9" fillId="0" borderId="11" xfId="5" applyNumberFormat="1" applyFont="1" applyBorder="1" applyAlignment="1">
      <alignment horizontal="center" vertical="center" textRotation="45" wrapText="1"/>
    </xf>
    <xf numFmtId="3" fontId="9" fillId="0" borderId="51" xfId="5" applyNumberFormat="1" applyFont="1" applyBorder="1" applyAlignment="1">
      <alignment horizontal="center" vertical="center" textRotation="45" wrapText="1"/>
    </xf>
    <xf numFmtId="3" fontId="9" fillId="0" borderId="20" xfId="5" applyNumberFormat="1" applyFont="1" applyBorder="1" applyAlignment="1">
      <alignment horizontal="center" vertical="center" wrapText="1"/>
    </xf>
    <xf numFmtId="3" fontId="9" fillId="0" borderId="23" xfId="5" applyNumberFormat="1" applyFont="1" applyBorder="1" applyAlignment="1">
      <alignment horizontal="center" vertical="center" textRotation="45" wrapText="1"/>
    </xf>
    <xf numFmtId="3" fontId="9" fillId="0" borderId="52" xfId="5" applyNumberFormat="1" applyFont="1" applyBorder="1" applyAlignment="1">
      <alignment horizontal="center" vertical="center" textRotation="45" wrapText="1"/>
    </xf>
    <xf numFmtId="3" fontId="10" fillId="0" borderId="51" xfId="0" applyNumberFormat="1" applyFont="1" applyBorder="1" applyAlignment="1">
      <alignment horizontal="center" vertical="center" textRotation="45" wrapText="1"/>
    </xf>
    <xf numFmtId="3" fontId="10" fillId="0" borderId="0" xfId="0" applyNumberFormat="1" applyFont="1" applyBorder="1" applyAlignment="1">
      <alignment horizontal="center" vertical="center" textRotation="45" wrapText="1"/>
    </xf>
    <xf numFmtId="3" fontId="9" fillId="0" borderId="0" xfId="5" applyNumberFormat="1" applyFont="1" applyBorder="1" applyAlignment="1">
      <alignment horizontal="center" vertical="center" wrapText="1"/>
    </xf>
    <xf numFmtId="3" fontId="9" fillId="0" borderId="41" xfId="5" applyNumberFormat="1" applyFont="1" applyBorder="1" applyAlignment="1">
      <alignment horizontal="center" vertical="center" wrapText="1"/>
    </xf>
    <xf numFmtId="3" fontId="10" fillId="0" borderId="8" xfId="5" applyNumberFormat="1" applyFont="1" applyBorder="1" applyAlignment="1">
      <alignment horizontal="center" vertical="center" textRotation="45" wrapText="1"/>
    </xf>
    <xf numFmtId="4" fontId="6" fillId="2" borderId="0" xfId="0" applyNumberFormat="1" applyFont="1" applyFill="1" applyAlignment="1">
      <alignment horizontal="right"/>
    </xf>
    <xf numFmtId="4" fontId="13" fillId="2" borderId="1" xfId="0" applyNumberFormat="1" applyFont="1" applyFill="1" applyBorder="1" applyAlignment="1">
      <alignment horizontal="right"/>
    </xf>
    <xf numFmtId="4" fontId="4" fillId="2" borderId="3" xfId="1" applyNumberFormat="1" applyFont="1" applyFill="1" applyBorder="1" applyAlignment="1">
      <alignment horizontal="center" vertical="center" wrapText="1"/>
    </xf>
    <xf numFmtId="4" fontId="4" fillId="2" borderId="4" xfId="1" applyNumberFormat="1" applyFont="1" applyFill="1" applyBorder="1" applyAlignment="1">
      <alignment horizontal="center" vertical="center" wrapText="1"/>
    </xf>
    <xf numFmtId="4" fontId="4" fillId="2" borderId="5" xfId="1" applyNumberFormat="1" applyFont="1" applyFill="1" applyBorder="1" applyAlignment="1">
      <alignment horizontal="center" vertical="center" wrapText="1"/>
    </xf>
    <xf numFmtId="4" fontId="3" fillId="2" borderId="6" xfId="1" applyNumberFormat="1" applyFont="1" applyFill="1" applyBorder="1" applyAlignment="1">
      <alignment horizontal="center" vertical="center" wrapText="1"/>
    </xf>
    <xf numFmtId="4" fontId="3" fillId="0" borderId="3" xfId="1" applyNumberFormat="1" applyFont="1" applyFill="1" applyBorder="1" applyAlignment="1">
      <alignment horizontal="center" vertical="center" wrapText="1"/>
    </xf>
    <xf numFmtId="4" fontId="3" fillId="0" borderId="12" xfId="1" applyNumberFormat="1" applyFont="1" applyFill="1" applyBorder="1" applyAlignment="1">
      <alignment horizontal="center" vertical="center" wrapText="1"/>
    </xf>
    <xf numFmtId="4" fontId="4" fillId="0" borderId="3" xfId="1" applyNumberFormat="1" applyFont="1" applyFill="1" applyBorder="1" applyAlignment="1">
      <alignment horizontal="center" vertical="center" wrapText="1"/>
    </xf>
    <xf numFmtId="4" fontId="4" fillId="0" borderId="4" xfId="1" applyNumberFormat="1" applyFont="1" applyFill="1" applyBorder="1" applyAlignment="1">
      <alignment horizontal="center" vertical="center" wrapText="1"/>
    </xf>
    <xf numFmtId="3" fontId="10" fillId="0" borderId="41" xfId="5" applyNumberFormat="1" applyFont="1" applyBorder="1"/>
    <xf numFmtId="0" fontId="3" fillId="0" borderId="1" xfId="0" applyNumberFormat="1" applyFont="1" applyBorder="1" applyAlignment="1">
      <alignment horizontal="center" vertical="center"/>
    </xf>
    <xf numFmtId="4" fontId="4" fillId="0" borderId="2" xfId="0" applyNumberFormat="1" applyFont="1" applyFill="1" applyBorder="1" applyAlignment="1"/>
    <xf numFmtId="4" fontId="4" fillId="0" borderId="17" xfId="0" applyNumberFormat="1" applyFont="1" applyFill="1" applyBorder="1" applyAlignment="1"/>
    <xf numFmtId="3" fontId="3" fillId="0" borderId="21" xfId="0" applyNumberFormat="1" applyFont="1" applyBorder="1" applyAlignment="1">
      <alignment horizontal="center" vertical="center" wrapText="1"/>
    </xf>
    <xf numFmtId="3" fontId="3" fillId="0" borderId="23" xfId="0" applyNumberFormat="1" applyFont="1" applyBorder="1" applyAlignment="1">
      <alignment horizontal="center" vertical="center" wrapText="1"/>
    </xf>
    <xf numFmtId="3" fontId="7" fillId="0" borderId="0" xfId="5" applyNumberFormat="1" applyFont="1"/>
    <xf numFmtId="0" fontId="6" fillId="0" borderId="1" xfId="0" applyFont="1" applyBorder="1" applyAlignment="1">
      <alignment vertical="center" wrapText="1"/>
    </xf>
    <xf numFmtId="0" fontId="3" fillId="0" borderId="1" xfId="0" applyNumberFormat="1" applyFont="1" applyBorder="1" applyAlignment="1">
      <alignment vertical="center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/>
    <xf numFmtId="4" fontId="4" fillId="0" borderId="0" xfId="0" applyNumberFormat="1" applyFont="1" applyFill="1" applyBorder="1" applyAlignment="1"/>
    <xf numFmtId="0" fontId="47" fillId="0" borderId="0" xfId="0" applyFont="1"/>
    <xf numFmtId="3" fontId="36" fillId="2" borderId="56" xfId="0" applyNumberFormat="1" applyFont="1" applyFill="1" applyBorder="1" applyAlignment="1">
      <alignment horizontal="left" vertical="center" wrapText="1"/>
    </xf>
    <xf numFmtId="3" fontId="36" fillId="2" borderId="57" xfId="0" applyNumberFormat="1" applyFont="1" applyFill="1" applyBorder="1" applyAlignment="1">
      <alignment horizontal="left" vertical="center" wrapText="1"/>
    </xf>
    <xf numFmtId="3" fontId="36" fillId="2" borderId="0" xfId="0" applyNumberFormat="1" applyFont="1" applyFill="1" applyBorder="1" applyAlignment="1">
      <alignment horizontal="left" vertical="center" wrapText="1"/>
    </xf>
    <xf numFmtId="3" fontId="36" fillId="2" borderId="53" xfId="0" applyNumberFormat="1" applyFont="1" applyFill="1" applyBorder="1" applyAlignment="1">
      <alignment horizontal="left" vertical="center" wrapText="1"/>
    </xf>
    <xf numFmtId="3" fontId="36" fillId="2" borderId="54" xfId="0" applyNumberFormat="1" applyFont="1" applyFill="1" applyBorder="1" applyAlignment="1">
      <alignment horizontal="left" vertical="center" wrapText="1"/>
    </xf>
    <xf numFmtId="3" fontId="36" fillId="2" borderId="55" xfId="0" applyNumberFormat="1" applyFont="1" applyFill="1" applyBorder="1" applyAlignment="1">
      <alignment horizontal="left" vertical="center" wrapText="1"/>
    </xf>
    <xf numFmtId="0" fontId="36" fillId="2" borderId="0" xfId="0" applyNumberFormat="1" applyFont="1" applyFill="1" applyBorder="1" applyAlignment="1">
      <alignment horizontal="left" vertical="center" wrapText="1"/>
    </xf>
    <xf numFmtId="0" fontId="36" fillId="2" borderId="53" xfId="0" applyNumberFormat="1" applyFont="1" applyFill="1" applyBorder="1" applyAlignment="1">
      <alignment horizontal="left" vertical="center" wrapText="1"/>
    </xf>
    <xf numFmtId="49" fontId="37" fillId="0" borderId="43" xfId="3" applyNumberFormat="1" applyFont="1" applyFill="1" applyBorder="1" applyAlignment="1" applyProtection="1">
      <alignment horizontal="left" vertical="center"/>
    </xf>
    <xf numFmtId="49" fontId="37" fillId="0" borderId="44" xfId="3" applyNumberFormat="1" applyFont="1" applyFill="1" applyBorder="1" applyAlignment="1" applyProtection="1">
      <alignment horizontal="left" vertical="center"/>
    </xf>
    <xf numFmtId="49" fontId="37" fillId="2" borderId="42" xfId="3" applyNumberFormat="1" applyFont="1" applyFill="1" applyBorder="1" applyAlignment="1" applyProtection="1">
      <alignment horizontal="center" vertical="center"/>
    </xf>
    <xf numFmtId="49" fontId="37" fillId="2" borderId="43" xfId="3" applyNumberFormat="1" applyFont="1" applyFill="1" applyBorder="1" applyAlignment="1" applyProtection="1">
      <alignment horizontal="center" vertical="center"/>
    </xf>
    <xf numFmtId="49" fontId="37" fillId="2" borderId="44" xfId="3" applyNumberFormat="1" applyFont="1" applyFill="1" applyBorder="1" applyAlignment="1" applyProtection="1">
      <alignment horizontal="center" vertical="center"/>
    </xf>
    <xf numFmtId="3" fontId="36" fillId="0" borderId="0" xfId="0" applyNumberFormat="1" applyFont="1" applyFill="1" applyBorder="1" applyAlignment="1">
      <alignment horizontal="left" vertical="center" wrapText="1"/>
    </xf>
    <xf numFmtId="3" fontId="36" fillId="0" borderId="53" xfId="0" applyNumberFormat="1" applyFont="1" applyFill="1" applyBorder="1" applyAlignment="1">
      <alignment horizontal="left" vertical="center" wrapText="1"/>
    </xf>
    <xf numFmtId="49" fontId="54" fillId="2" borderId="0" xfId="0" applyNumberFormat="1" applyFont="1" applyFill="1" applyAlignment="1">
      <alignment horizontal="left" vertical="center"/>
    </xf>
    <xf numFmtId="0" fontId="36" fillId="2" borderId="54" xfId="0" applyNumberFormat="1" applyFont="1" applyFill="1" applyBorder="1" applyAlignment="1">
      <alignment horizontal="left" vertical="center" wrapText="1"/>
    </xf>
    <xf numFmtId="0" fontId="36" fillId="2" borderId="55" xfId="0" applyNumberFormat="1" applyFont="1" applyFill="1" applyBorder="1" applyAlignment="1">
      <alignment horizontal="left" vertical="center" wrapText="1"/>
    </xf>
    <xf numFmtId="49" fontId="37" fillId="2" borderId="43" xfId="0" applyNumberFormat="1" applyFont="1" applyFill="1" applyBorder="1" applyAlignment="1">
      <alignment horizontal="left" vertical="center"/>
    </xf>
    <xf numFmtId="49" fontId="37" fillId="2" borderId="44" xfId="0" applyNumberFormat="1" applyFont="1" applyFill="1" applyBorder="1" applyAlignment="1">
      <alignment horizontal="left" vertical="center"/>
    </xf>
    <xf numFmtId="3" fontId="33" fillId="2" borderId="0" xfId="0" applyNumberFormat="1" applyFont="1" applyFill="1" applyBorder="1" applyAlignment="1">
      <alignment horizontal="left" vertical="center" wrapText="1"/>
    </xf>
    <xf numFmtId="3" fontId="33" fillId="2" borderId="53" xfId="0" applyNumberFormat="1" applyFont="1" applyFill="1" applyBorder="1" applyAlignment="1">
      <alignment horizontal="left" vertical="center" wrapText="1"/>
    </xf>
    <xf numFmtId="0" fontId="33" fillId="2" borderId="0" xfId="0" applyNumberFormat="1" applyFont="1" applyFill="1" applyBorder="1" applyAlignment="1">
      <alignment horizontal="left" vertical="center" wrapText="1"/>
    </xf>
    <xf numFmtId="0" fontId="33" fillId="2" borderId="53" xfId="0" applyNumberFormat="1" applyFont="1" applyFill="1" applyBorder="1" applyAlignment="1">
      <alignment horizontal="left" vertical="center" wrapText="1"/>
    </xf>
    <xf numFmtId="3" fontId="33" fillId="2" borderId="56" xfId="0" applyNumberFormat="1" applyFont="1" applyFill="1" applyBorder="1" applyAlignment="1">
      <alignment horizontal="left" vertical="center" wrapText="1"/>
    </xf>
    <xf numFmtId="3" fontId="33" fillId="2" borderId="57" xfId="0" applyNumberFormat="1" applyFont="1" applyFill="1" applyBorder="1" applyAlignment="1">
      <alignment horizontal="left" vertical="center" wrapText="1"/>
    </xf>
    <xf numFmtId="49" fontId="34" fillId="2" borderId="42" xfId="3" applyNumberFormat="1" applyFont="1" applyFill="1" applyBorder="1" applyAlignment="1" applyProtection="1">
      <alignment horizontal="center" vertical="center"/>
    </xf>
    <xf numFmtId="49" fontId="34" fillId="2" borderId="43" xfId="3" applyNumberFormat="1" applyFont="1" applyFill="1" applyBorder="1" applyAlignment="1" applyProtection="1">
      <alignment horizontal="center" vertical="center"/>
    </xf>
    <xf numFmtId="49" fontId="34" fillId="2" borderId="44" xfId="3" applyNumberFormat="1" applyFont="1" applyFill="1" applyBorder="1" applyAlignment="1" applyProtection="1">
      <alignment horizontal="center" vertical="center"/>
    </xf>
    <xf numFmtId="49" fontId="34" fillId="2" borderId="56" xfId="0" applyNumberFormat="1" applyFont="1" applyFill="1" applyBorder="1" applyAlignment="1">
      <alignment horizontal="center" vertical="center"/>
    </xf>
    <xf numFmtId="3" fontId="33" fillId="2" borderId="54" xfId="0" applyNumberFormat="1" applyFont="1" applyFill="1" applyBorder="1" applyAlignment="1">
      <alignment horizontal="left" vertical="center" wrapText="1"/>
    </xf>
    <xf numFmtId="3" fontId="33" fillId="2" borderId="55" xfId="0" applyNumberFormat="1" applyFont="1" applyFill="1" applyBorder="1" applyAlignment="1">
      <alignment horizontal="left" vertical="center" wrapText="1"/>
    </xf>
    <xf numFmtId="0" fontId="33" fillId="0" borderId="0" xfId="0" applyFont="1"/>
    <xf numFmtId="0" fontId="33" fillId="0" borderId="53" xfId="0" applyFont="1" applyBorder="1"/>
    <xf numFmtId="3" fontId="33" fillId="0" borderId="0" xfId="0" applyNumberFormat="1" applyFont="1" applyFill="1" applyBorder="1" applyAlignment="1">
      <alignment horizontal="left" vertical="center" wrapText="1"/>
    </xf>
    <xf numFmtId="3" fontId="33" fillId="0" borderId="53" xfId="0" applyNumberFormat="1" applyFont="1" applyFill="1" applyBorder="1" applyAlignment="1">
      <alignment horizontal="left" vertical="center" wrapText="1"/>
    </xf>
    <xf numFmtId="49" fontId="32" fillId="2" borderId="0" xfId="0" applyNumberFormat="1" applyFont="1" applyFill="1" applyAlignment="1">
      <alignment horizontal="center" vertical="center"/>
    </xf>
    <xf numFmtId="49" fontId="34" fillId="2" borderId="43" xfId="3" applyNumberFormat="1" applyFont="1" applyFill="1" applyBorder="1" applyAlignment="1" applyProtection="1">
      <alignment horizontal="left" vertical="center"/>
    </xf>
    <xf numFmtId="49" fontId="34" fillId="2" borderId="44" xfId="3" applyNumberFormat="1" applyFont="1" applyFill="1" applyBorder="1" applyAlignment="1" applyProtection="1">
      <alignment horizontal="left" vertical="center"/>
    </xf>
    <xf numFmtId="0" fontId="33" fillId="2" borderId="54" xfId="0" applyNumberFormat="1" applyFont="1" applyFill="1" applyBorder="1" applyAlignment="1">
      <alignment horizontal="left" vertical="center" wrapText="1"/>
    </xf>
    <xf numFmtId="0" fontId="33" fillId="2" borderId="55" xfId="0" applyNumberFormat="1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/>
    </xf>
    <xf numFmtId="0" fontId="1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13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24" fillId="0" borderId="11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 wrapText="1"/>
    </xf>
    <xf numFmtId="0" fontId="3" fillId="0" borderId="35" xfId="0" applyFont="1" applyFill="1" applyBorder="1" applyAlignment="1" applyProtection="1">
      <alignment horizontal="center" vertical="center" wrapText="1"/>
    </xf>
    <xf numFmtId="0" fontId="3" fillId="0" borderId="19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0" fontId="3" fillId="2" borderId="6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left" vertical="top" wrapText="1"/>
    </xf>
    <xf numFmtId="4" fontId="7" fillId="0" borderId="0" xfId="0" applyNumberFormat="1" applyFont="1" applyFill="1" applyBorder="1" applyAlignment="1">
      <alignment horizontal="left" vertical="top" wrapText="1"/>
    </xf>
    <xf numFmtId="0" fontId="17" fillId="0" borderId="0" xfId="0" applyFont="1" applyAlignment="1">
      <alignment horizontal="center" vertical="center" wrapText="1"/>
    </xf>
    <xf numFmtId="3" fontId="16" fillId="0" borderId="0" xfId="0" applyNumberFormat="1" applyFont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4" fontId="3" fillId="2" borderId="8" xfId="0" applyNumberFormat="1" applyFont="1" applyFill="1" applyBorder="1" applyAlignment="1">
      <alignment horizontal="center" vertical="center" wrapText="1"/>
    </xf>
    <xf numFmtId="4" fontId="3" fillId="2" borderId="1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0" fontId="24" fillId="2" borderId="1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3" fontId="17" fillId="0" borderId="0" xfId="5" applyNumberFormat="1" applyFont="1" applyAlignment="1">
      <alignment horizontal="center" vertical="center" wrapText="1"/>
    </xf>
    <xf numFmtId="3" fontId="16" fillId="0" borderId="0" xfId="5" applyNumberFormat="1" applyFont="1" applyAlignment="1">
      <alignment horizontal="center" vertical="center" wrapText="1"/>
    </xf>
    <xf numFmtId="3" fontId="17" fillId="0" borderId="0" xfId="5" applyNumberFormat="1" applyFont="1" applyAlignment="1">
      <alignment horizontal="center" vertical="top" wrapText="1"/>
    </xf>
    <xf numFmtId="3" fontId="17" fillId="0" borderId="0" xfId="0" applyNumberFormat="1" applyFont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3" fontId="17" fillId="0" borderId="0" xfId="5" applyNumberFormat="1" applyFont="1" applyAlignment="1">
      <alignment horizontal="right" vertical="center" wrapText="1"/>
    </xf>
    <xf numFmtId="3" fontId="3" fillId="0" borderId="0" xfId="5" applyNumberFormat="1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wrapText="1"/>
    </xf>
    <xf numFmtId="0" fontId="17" fillId="2" borderId="3" xfId="0" applyFont="1" applyFill="1" applyBorder="1" applyAlignment="1">
      <alignment horizontal="center" wrapText="1"/>
    </xf>
    <xf numFmtId="0" fontId="17" fillId="2" borderId="13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7" fillId="2" borderId="8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3" fontId="17" fillId="2" borderId="0" xfId="0" applyNumberFormat="1" applyFont="1" applyFill="1" applyBorder="1" applyAlignment="1">
      <alignment horizontal="center" vertical="center" wrapText="1"/>
    </xf>
    <xf numFmtId="3" fontId="26" fillId="2" borderId="0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 applyProtection="1">
      <alignment horizontal="center" vertical="center" wrapText="1"/>
      <protection hidden="1"/>
    </xf>
    <xf numFmtId="3" fontId="3" fillId="0" borderId="3" xfId="0" applyNumberFormat="1" applyFont="1" applyFill="1" applyBorder="1" applyAlignment="1" applyProtection="1">
      <alignment horizontal="center" vertical="center" wrapText="1"/>
      <protection hidden="1"/>
    </xf>
    <xf numFmtId="3" fontId="3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3" fillId="0" borderId="35" xfId="0" applyNumberFormat="1" applyFont="1" applyFill="1" applyBorder="1" applyAlignment="1" applyProtection="1">
      <alignment horizontal="center" vertical="center" wrapText="1"/>
      <protection hidden="1"/>
    </xf>
    <xf numFmtId="3" fontId="3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8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3" fontId="3" fillId="0" borderId="8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/>
    <xf numFmtId="0" fontId="26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7" xfId="0" applyFont="1" applyFill="1" applyBorder="1" applyAlignment="1" applyProtection="1">
      <alignment horizontal="center" vertical="center" wrapText="1"/>
      <protection hidden="1"/>
    </xf>
    <xf numFmtId="0" fontId="3" fillId="2" borderId="9" xfId="0" applyFont="1" applyFill="1" applyBorder="1" applyAlignment="1" applyProtection="1">
      <alignment horizontal="center" vertical="center" wrapText="1"/>
      <protection hidden="1"/>
    </xf>
    <xf numFmtId="0" fontId="3" fillId="2" borderId="10" xfId="0" applyFont="1" applyFill="1" applyBorder="1" applyAlignment="1" applyProtection="1">
      <alignment horizontal="center" vertical="center" wrapText="1"/>
      <protection hidden="1"/>
    </xf>
    <xf numFmtId="0" fontId="3" fillId="2" borderId="17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41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 vertical="center"/>
    </xf>
    <xf numFmtId="3" fontId="3" fillId="0" borderId="0" xfId="7" applyNumberFormat="1" applyFont="1" applyBorder="1" applyAlignment="1">
      <alignment horizontal="center" vertical="center" wrapText="1"/>
    </xf>
    <xf numFmtId="3" fontId="6" fillId="0" borderId="0" xfId="7" applyNumberFormat="1" applyFont="1" applyBorder="1" applyAlignment="1">
      <alignment horizontal="center" vertical="center" wrapText="1"/>
    </xf>
    <xf numFmtId="0" fontId="3" fillId="0" borderId="0" xfId="7" applyFont="1" applyBorder="1" applyAlignment="1">
      <alignment horizontal="center" vertical="center" wrapText="1"/>
    </xf>
    <xf numFmtId="0" fontId="6" fillId="0" borderId="0" xfId="7" applyFont="1" applyBorder="1" applyAlignment="1">
      <alignment horizontal="center" vertical="center" wrapText="1"/>
    </xf>
    <xf numFmtId="0" fontId="3" fillId="0" borderId="20" xfId="7" applyFont="1" applyBorder="1" applyAlignment="1">
      <alignment horizontal="left" vertical="center" wrapText="1"/>
    </xf>
    <xf numFmtId="0" fontId="3" fillId="0" borderId="35" xfId="7" applyFont="1" applyBorder="1" applyAlignment="1">
      <alignment horizontal="left" vertical="center" wrapText="1"/>
    </xf>
    <xf numFmtId="0" fontId="3" fillId="0" borderId="19" xfId="7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 vertical="center" wrapText="1"/>
    </xf>
    <xf numFmtId="3" fontId="45" fillId="0" borderId="0" xfId="7" applyNumberFormat="1" applyFont="1" applyBorder="1" applyAlignment="1">
      <alignment horizontal="center"/>
    </xf>
    <xf numFmtId="3" fontId="3" fillId="2" borderId="0" xfId="0" applyNumberFormat="1" applyFont="1" applyFill="1" applyAlignment="1">
      <alignment horizontal="center" wrapText="1"/>
    </xf>
    <xf numFmtId="3" fontId="16" fillId="2" borderId="0" xfId="0" applyNumberFormat="1" applyFont="1" applyFill="1" applyAlignment="1">
      <alignment horizontal="center" wrapText="1"/>
    </xf>
    <xf numFmtId="3" fontId="17" fillId="2" borderId="0" xfId="0" applyNumberFormat="1" applyFont="1" applyFill="1" applyBorder="1" applyAlignment="1">
      <alignment horizontal="center" wrapText="1"/>
    </xf>
    <xf numFmtId="3" fontId="16" fillId="2" borderId="0" xfId="0" applyNumberFormat="1" applyFont="1" applyFill="1" applyBorder="1" applyAlignment="1">
      <alignment horizontal="center" wrapText="1"/>
    </xf>
    <xf numFmtId="3" fontId="3" fillId="2" borderId="20" xfId="0" applyNumberFormat="1" applyFont="1" applyFill="1" applyBorder="1" applyAlignment="1">
      <alignment horizontal="center" vertical="center" wrapText="1"/>
    </xf>
    <xf numFmtId="3" fontId="3" fillId="2" borderId="19" xfId="0" applyNumberFormat="1" applyFont="1" applyFill="1" applyBorder="1" applyAlignment="1">
      <alignment horizontal="center" vertical="center" wrapText="1"/>
    </xf>
    <xf numFmtId="3" fontId="3" fillId="2" borderId="8" xfId="0" applyNumberFormat="1" applyFont="1" applyFill="1" applyBorder="1" applyAlignment="1">
      <alignment horizontal="center" vertical="center" wrapText="1"/>
    </xf>
    <xf numFmtId="3" fontId="3" fillId="2" borderId="13" xfId="0" applyNumberFormat="1" applyFont="1" applyFill="1" applyBorder="1" applyAlignment="1">
      <alignment horizontal="center" vertical="center" wrapText="1"/>
    </xf>
    <xf numFmtId="3" fontId="3" fillId="2" borderId="20" xfId="0" applyNumberFormat="1" applyFont="1" applyFill="1" applyBorder="1" applyAlignment="1">
      <alignment horizontal="center"/>
    </xf>
    <xf numFmtId="3" fontId="16" fillId="2" borderId="35" xfId="0" applyNumberFormat="1" applyFont="1" applyFill="1" applyBorder="1" applyAlignment="1">
      <alignment horizontal="center"/>
    </xf>
    <xf numFmtId="3" fontId="16" fillId="2" borderId="19" xfId="0" applyNumberFormat="1" applyFont="1" applyFill="1" applyBorder="1" applyAlignment="1">
      <alignment horizontal="center"/>
    </xf>
    <xf numFmtId="3" fontId="3" fillId="0" borderId="8" xfId="0" applyNumberFormat="1" applyFont="1" applyBorder="1" applyAlignment="1">
      <alignment horizontal="left" vertical="center" wrapText="1"/>
    </xf>
    <xf numFmtId="3" fontId="3" fillId="0" borderId="13" xfId="0" applyNumberFormat="1" applyFont="1" applyBorder="1" applyAlignment="1">
      <alignment horizontal="left" vertical="center" wrapText="1"/>
    </xf>
    <xf numFmtId="3" fontId="3" fillId="2" borderId="0" xfId="0" applyNumberFormat="1" applyFont="1" applyFill="1" applyAlignment="1">
      <alignment horizontal="center" vertical="center" wrapText="1"/>
    </xf>
    <xf numFmtId="3" fontId="17" fillId="2" borderId="0" xfId="0" applyNumberFormat="1" applyFont="1" applyFill="1" applyAlignment="1">
      <alignment horizontal="center" vertical="center" wrapText="1"/>
    </xf>
    <xf numFmtId="3" fontId="16" fillId="2" borderId="0" xfId="0" applyNumberFormat="1" applyFont="1" applyFill="1" applyAlignment="1">
      <alignment horizontal="center" vertical="center" wrapText="1"/>
    </xf>
    <xf numFmtId="3" fontId="17" fillId="2" borderId="0" xfId="0" applyNumberFormat="1" applyFont="1" applyFill="1" applyAlignment="1">
      <alignment horizontal="center" wrapText="1"/>
    </xf>
    <xf numFmtId="3" fontId="13" fillId="2" borderId="3" xfId="0" applyNumberFormat="1" applyFont="1" applyFill="1" applyBorder="1" applyAlignment="1">
      <alignment horizontal="center" vertical="center" wrapText="1"/>
    </xf>
    <xf numFmtId="3" fontId="13" fillId="2" borderId="13" xfId="0" applyNumberFormat="1" applyFont="1" applyFill="1" applyBorder="1" applyAlignment="1">
      <alignment horizontal="center" vertical="center" wrapText="1"/>
    </xf>
    <xf numFmtId="3" fontId="3" fillId="2" borderId="8" xfId="0" applyNumberFormat="1" applyFont="1" applyFill="1" applyBorder="1" applyAlignment="1">
      <alignment horizontal="left" vertical="center" wrapText="1"/>
    </xf>
    <xf numFmtId="3" fontId="3" fillId="2" borderId="3" xfId="0" applyNumberFormat="1" applyFont="1" applyFill="1" applyBorder="1" applyAlignment="1">
      <alignment horizontal="left" vertical="center" wrapText="1"/>
    </xf>
    <xf numFmtId="3" fontId="3" fillId="2" borderId="13" xfId="0" applyNumberFormat="1" applyFont="1" applyFill="1" applyBorder="1" applyAlignment="1">
      <alignment horizontal="left" vertical="center" wrapText="1"/>
    </xf>
    <xf numFmtId="3" fontId="3" fillId="2" borderId="7" xfId="0" applyNumberFormat="1" applyFont="1" applyFill="1" applyBorder="1" applyAlignment="1">
      <alignment horizontal="center" vertical="center" wrapText="1"/>
    </xf>
    <xf numFmtId="3" fontId="3" fillId="2" borderId="17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left" vertical="center" wrapText="1"/>
    </xf>
    <xf numFmtId="1" fontId="3" fillId="2" borderId="7" xfId="0" applyNumberFormat="1" applyFont="1" applyFill="1" applyBorder="1" applyAlignment="1">
      <alignment horizontal="center" vertical="center"/>
    </xf>
    <xf numFmtId="1" fontId="3" fillId="2" borderId="9" xfId="0" applyNumberFormat="1" applyFont="1" applyFill="1" applyBorder="1" applyAlignment="1">
      <alignment horizontal="center" vertical="center"/>
    </xf>
    <xf numFmtId="1" fontId="3" fillId="2" borderId="10" xfId="0" applyNumberFormat="1" applyFont="1" applyFill="1" applyBorder="1" applyAlignment="1">
      <alignment horizontal="center" vertical="center"/>
    </xf>
    <xf numFmtId="1" fontId="3" fillId="2" borderId="17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" fontId="3" fillId="2" borderId="41" xfId="0" applyNumberFormat="1" applyFont="1" applyFill="1" applyBorder="1" applyAlignment="1">
      <alignment horizontal="center" vertical="center"/>
    </xf>
    <xf numFmtId="1" fontId="3" fillId="2" borderId="20" xfId="0" applyNumberFormat="1" applyFont="1" applyFill="1" applyBorder="1" applyAlignment="1">
      <alignment horizontal="center" vertical="center"/>
    </xf>
    <xf numFmtId="1" fontId="3" fillId="2" borderId="35" xfId="0" applyNumberFormat="1" applyFont="1" applyFill="1" applyBorder="1" applyAlignment="1">
      <alignment horizontal="center" vertical="center"/>
    </xf>
    <xf numFmtId="1" fontId="3" fillId="2" borderId="19" xfId="0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13" xfId="0" applyNumberFormat="1" applyFont="1" applyFill="1" applyBorder="1" applyAlignment="1">
      <alignment horizontal="center" vertical="center" wrapText="1"/>
    </xf>
    <xf numFmtId="1" fontId="17" fillId="2" borderId="0" xfId="0" applyNumberFormat="1" applyFont="1" applyFill="1" applyAlignment="1">
      <alignment horizontal="center" wrapText="1"/>
    </xf>
    <xf numFmtId="1" fontId="16" fillId="2" borderId="0" xfId="0" applyNumberFormat="1" applyFont="1" applyFill="1" applyAlignment="1">
      <alignment horizont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3" fillId="2" borderId="10" xfId="0" applyNumberFormat="1" applyFont="1" applyFill="1" applyBorder="1" applyAlignment="1">
      <alignment horizontal="center" vertical="center" wrapText="1"/>
    </xf>
    <xf numFmtId="1" fontId="3" fillId="2" borderId="41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3" fontId="3" fillId="0" borderId="13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center" wrapText="1"/>
    </xf>
    <xf numFmtId="3" fontId="16" fillId="0" borderId="0" xfId="0" applyNumberFormat="1" applyFont="1" applyBorder="1" applyAlignment="1">
      <alignment horizontal="center"/>
    </xf>
    <xf numFmtId="3" fontId="3" fillId="0" borderId="7" xfId="0" applyNumberFormat="1" applyFont="1" applyFill="1" applyBorder="1" applyAlignment="1">
      <alignment horizontal="center" vertical="center" wrapText="1"/>
    </xf>
    <xf numFmtId="3" fontId="3" fillId="0" borderId="9" xfId="0" applyNumberFormat="1" applyFont="1" applyFill="1" applyBorder="1" applyAlignment="1">
      <alignment horizontal="center" vertical="center" wrapText="1"/>
    </xf>
    <xf numFmtId="3" fontId="3" fillId="0" borderId="10" xfId="0" applyNumberFormat="1" applyFont="1" applyFill="1" applyBorder="1" applyAlignment="1">
      <alignment horizontal="center" vertical="center" wrapText="1"/>
    </xf>
    <xf numFmtId="3" fontId="3" fillId="0" borderId="17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</cellXfs>
  <cellStyles count="8">
    <cellStyle name="Comma 2 2" xfId="2"/>
    <cellStyle name="Köprü" xfId="3" builtinId="8"/>
    <cellStyle name="Normal" xfId="0" builtinId="0"/>
    <cellStyle name="Normal_DATA-yeni" xfId="4"/>
    <cellStyle name="Normal_tablolar" xfId="5"/>
    <cellStyle name="Normal_TDHPy" xfId="6"/>
    <cellStyle name="Normal_word tablolar" xfId="7"/>
    <cellStyle name="Virgül" xfId="1" builtinId="3"/>
  </cellStyles>
  <dxfs count="1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L86"/>
  <sheetViews>
    <sheetView workbookViewId="0"/>
  </sheetViews>
  <sheetFormatPr defaultRowHeight="12.75" x14ac:dyDescent="0.2"/>
  <cols>
    <col min="1" max="1" width="9.140625" style="336"/>
    <col min="2" max="11" width="9.140625" style="335"/>
    <col min="12" max="12" width="13.85546875" style="335" customWidth="1"/>
    <col min="13" max="16384" width="9.140625" style="335"/>
  </cols>
  <sheetData>
    <row r="5" spans="1:12" x14ac:dyDescent="0.2">
      <c r="A5" s="673" t="s">
        <v>1381</v>
      </c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</row>
    <row r="6" spans="1:12" x14ac:dyDescent="0.2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</row>
    <row r="7" spans="1:12" x14ac:dyDescent="0.2">
      <c r="A7" s="673"/>
      <c r="B7" s="673"/>
      <c r="C7" s="673"/>
      <c r="D7" s="673"/>
      <c r="E7" s="673"/>
      <c r="F7" s="673"/>
      <c r="G7" s="673"/>
      <c r="H7" s="673"/>
      <c r="I7" s="673"/>
      <c r="J7" s="673"/>
      <c r="K7" s="673"/>
      <c r="L7" s="673"/>
    </row>
    <row r="8" spans="1:12" ht="13.5" thickBot="1" x14ac:dyDescent="0.25"/>
    <row r="9" spans="1:12" ht="33" customHeight="1" thickTop="1" thickBot="1" x14ac:dyDescent="0.25">
      <c r="A9" s="548"/>
      <c r="B9" s="676" t="s">
        <v>2607</v>
      </c>
      <c r="C9" s="676"/>
      <c r="D9" s="676"/>
      <c r="E9" s="676"/>
      <c r="F9" s="676"/>
      <c r="G9" s="676"/>
      <c r="H9" s="676"/>
      <c r="I9" s="676"/>
      <c r="J9" s="676"/>
      <c r="K9" s="676"/>
      <c r="L9" s="677"/>
    </row>
    <row r="10" spans="1:12" ht="12.6" customHeight="1" thickTop="1" x14ac:dyDescent="0.2">
      <c r="A10" s="337" t="s">
        <v>3331</v>
      </c>
      <c r="B10" s="674" t="str">
        <f>+'1A'!$A$5</f>
        <v>SİGORTA, EMEKLİLİK ve REASÜRANS ŞİRKETLERİNİN 31.12.2007 TARİHLİ KONSOLİDE BİLANÇOLARI</v>
      </c>
      <c r="C10" s="674"/>
      <c r="D10" s="674"/>
      <c r="E10" s="674"/>
      <c r="F10" s="674"/>
      <c r="G10" s="674"/>
      <c r="H10" s="674"/>
      <c r="I10" s="674"/>
      <c r="J10" s="674"/>
      <c r="K10" s="674"/>
      <c r="L10" s="675"/>
    </row>
    <row r="11" spans="1:12" x14ac:dyDescent="0.2">
      <c r="A11" s="338" t="s">
        <v>3332</v>
      </c>
      <c r="B11" s="664"/>
      <c r="C11" s="664"/>
      <c r="D11" s="664"/>
      <c r="E11" s="664"/>
      <c r="F11" s="664"/>
      <c r="G11" s="664"/>
      <c r="H11" s="664"/>
      <c r="I11" s="664"/>
      <c r="J11" s="664"/>
      <c r="K11" s="664"/>
      <c r="L11" s="665"/>
    </row>
    <row r="12" spans="1:12" ht="12.6" customHeight="1" x14ac:dyDescent="0.2">
      <c r="A12" s="338" t="s">
        <v>3333</v>
      </c>
      <c r="B12" s="664" t="str">
        <f>'2A'!$A$5</f>
        <v>SİGORTA, EMEKLİLİK ve REASÜRANS ŞİRKETLERİNİN 31.12.2007 TARİHLİ KONSOLİDE GELİR TABLOLARI</v>
      </c>
      <c r="C12" s="664"/>
      <c r="D12" s="664"/>
      <c r="E12" s="664"/>
      <c r="F12" s="664"/>
      <c r="G12" s="664"/>
      <c r="H12" s="664"/>
      <c r="I12" s="664"/>
      <c r="J12" s="664"/>
      <c r="K12" s="664"/>
      <c r="L12" s="665"/>
    </row>
    <row r="13" spans="1:12" ht="12.6" customHeight="1" x14ac:dyDescent="0.2">
      <c r="A13" s="338" t="s">
        <v>3334</v>
      </c>
      <c r="B13" s="664"/>
      <c r="C13" s="664"/>
      <c r="D13" s="664"/>
      <c r="E13" s="664"/>
      <c r="F13" s="664"/>
      <c r="G13" s="664"/>
      <c r="H13" s="664"/>
      <c r="I13" s="664"/>
      <c r="J13" s="664"/>
      <c r="K13" s="664"/>
      <c r="L13" s="665"/>
    </row>
    <row r="14" spans="1:12" ht="12.6" customHeight="1" x14ac:dyDescent="0.2">
      <c r="A14" s="338" t="s">
        <v>3335</v>
      </c>
      <c r="B14" s="664" t="str">
        <f>+'3A'!A5</f>
        <v xml:space="preserve">SİGORTA, EMEKLİLİK ve REASÜRANS ŞİRKETLERİNİN BİLANÇOLARI </v>
      </c>
      <c r="C14" s="664"/>
      <c r="D14" s="664"/>
      <c r="E14" s="664"/>
      <c r="F14" s="664"/>
      <c r="G14" s="664"/>
      <c r="H14" s="664"/>
      <c r="I14" s="664"/>
      <c r="J14" s="664"/>
      <c r="K14" s="664"/>
      <c r="L14" s="665"/>
    </row>
    <row r="15" spans="1:12" ht="12.6" customHeight="1" x14ac:dyDescent="0.2">
      <c r="A15" s="338" t="s">
        <v>3336</v>
      </c>
      <c r="B15" s="664"/>
      <c r="C15" s="664"/>
      <c r="D15" s="664"/>
      <c r="E15" s="664"/>
      <c r="F15" s="664"/>
      <c r="G15" s="664"/>
      <c r="H15" s="664"/>
      <c r="I15" s="664"/>
      <c r="J15" s="664"/>
      <c r="K15" s="664"/>
      <c r="L15" s="665"/>
    </row>
    <row r="16" spans="1:12" ht="12.6" customHeight="1" x14ac:dyDescent="0.2">
      <c r="A16" s="338" t="s">
        <v>3337</v>
      </c>
      <c r="B16" s="664"/>
      <c r="C16" s="664"/>
      <c r="D16" s="664"/>
      <c r="E16" s="664"/>
      <c r="F16" s="664"/>
      <c r="G16" s="664"/>
      <c r="H16" s="664"/>
      <c r="I16" s="664"/>
      <c r="J16" s="664"/>
      <c r="K16" s="664"/>
      <c r="L16" s="665"/>
    </row>
    <row r="17" spans="1:12" ht="12.6" customHeight="1" x14ac:dyDescent="0.2">
      <c r="A17" s="338" t="s">
        <v>3338</v>
      </c>
      <c r="B17" s="664" t="str">
        <f>+'4A'!A5</f>
        <v>FİNANSAL VARLIKLAR</v>
      </c>
      <c r="C17" s="664"/>
      <c r="D17" s="664"/>
      <c r="E17" s="664"/>
      <c r="F17" s="664"/>
      <c r="G17" s="664"/>
      <c r="H17" s="664"/>
      <c r="I17" s="664"/>
      <c r="J17" s="664"/>
      <c r="K17" s="664"/>
      <c r="L17" s="665"/>
    </row>
    <row r="18" spans="1:12" ht="12.6" customHeight="1" x14ac:dyDescent="0.2">
      <c r="A18" s="338" t="s">
        <v>3339</v>
      </c>
      <c r="B18" s="664"/>
      <c r="C18" s="664"/>
      <c r="D18" s="664"/>
      <c r="E18" s="664"/>
      <c r="F18" s="664"/>
      <c r="G18" s="664"/>
      <c r="H18" s="664"/>
      <c r="I18" s="664"/>
      <c r="J18" s="664"/>
      <c r="K18" s="664"/>
      <c r="L18" s="665"/>
    </row>
    <row r="19" spans="1:12" ht="24.95" customHeight="1" x14ac:dyDescent="0.2">
      <c r="A19" s="338">
        <v>5</v>
      </c>
      <c r="B19" s="664" t="str">
        <f>+'5'!A5</f>
        <v>SİGORTACILIK FAALİYETLERİNDEN ALACAKLAR*</v>
      </c>
      <c r="C19" s="664"/>
      <c r="D19" s="664"/>
      <c r="E19" s="664"/>
      <c r="F19" s="664"/>
      <c r="G19" s="664"/>
      <c r="H19" s="664"/>
      <c r="I19" s="664"/>
      <c r="J19" s="664"/>
      <c r="K19" s="664"/>
      <c r="L19" s="665"/>
    </row>
    <row r="20" spans="1:12" ht="24.95" customHeight="1" x14ac:dyDescent="0.2">
      <c r="A20" s="338">
        <v>6</v>
      </c>
      <c r="B20" s="664" t="str">
        <f>+'6'!A5</f>
        <v>MADDİ VARLIKLAR (NET)*</v>
      </c>
      <c r="C20" s="664"/>
      <c r="D20" s="664"/>
      <c r="E20" s="664"/>
      <c r="F20" s="664"/>
      <c r="G20" s="664"/>
      <c r="H20" s="664"/>
      <c r="I20" s="664"/>
      <c r="J20" s="664"/>
      <c r="K20" s="664"/>
      <c r="L20" s="665"/>
    </row>
    <row r="21" spans="1:12" x14ac:dyDescent="0.2">
      <c r="A21" s="338" t="s">
        <v>3340</v>
      </c>
      <c r="B21" s="664" t="str">
        <f>+'7A'!A5</f>
        <v>SİGORTA, EMEKLİLİK ve REASÜRANS ŞİRKETLERİNİN GELİR TABLOLARI</v>
      </c>
      <c r="C21" s="664"/>
      <c r="D21" s="664"/>
      <c r="E21" s="664"/>
      <c r="F21" s="664"/>
      <c r="G21" s="664"/>
      <c r="H21" s="664"/>
      <c r="I21" s="664"/>
      <c r="J21" s="664"/>
      <c r="K21" s="664"/>
      <c r="L21" s="665"/>
    </row>
    <row r="22" spans="1:12" x14ac:dyDescent="0.2">
      <c r="A22" s="338" t="s">
        <v>3341</v>
      </c>
      <c r="B22" s="664"/>
      <c r="C22" s="664"/>
      <c r="D22" s="664"/>
      <c r="E22" s="664"/>
      <c r="F22" s="664"/>
      <c r="G22" s="664"/>
      <c r="H22" s="664"/>
      <c r="I22" s="664"/>
      <c r="J22" s="664"/>
      <c r="K22" s="664"/>
      <c r="L22" s="665"/>
    </row>
    <row r="23" spans="1:12" x14ac:dyDescent="0.2">
      <c r="A23" s="338" t="s">
        <v>3342</v>
      </c>
      <c r="B23" s="664"/>
      <c r="C23" s="664"/>
      <c r="D23" s="664"/>
      <c r="E23" s="664"/>
      <c r="F23" s="664"/>
      <c r="G23" s="664"/>
      <c r="H23" s="664"/>
      <c r="I23" s="664"/>
      <c r="J23" s="664"/>
      <c r="K23" s="664"/>
      <c r="L23" s="665"/>
    </row>
    <row r="24" spans="1:12" ht="24.95" customHeight="1" x14ac:dyDescent="0.2">
      <c r="A24" s="341" t="s">
        <v>1908</v>
      </c>
      <c r="B24" s="664" t="str">
        <f>+'8A'!A5</f>
        <v>PRİM ÜRETİMİNDE BULUNMAYAN  ve YENİ KURULAN ŞİRKETLERİN BİLANÇOLARI</v>
      </c>
      <c r="C24" s="664"/>
      <c r="D24" s="664"/>
      <c r="E24" s="664"/>
      <c r="F24" s="664"/>
      <c r="G24" s="664"/>
      <c r="H24" s="664"/>
      <c r="I24" s="664"/>
      <c r="J24" s="664"/>
      <c r="K24" s="664"/>
      <c r="L24" s="665"/>
    </row>
    <row r="25" spans="1:12" ht="24.95" customHeight="1" x14ac:dyDescent="0.2">
      <c r="A25" s="341" t="s">
        <v>1909</v>
      </c>
      <c r="B25" s="664" t="str">
        <f>+'8B'!A5</f>
        <v>PRİM ÜRETİMİNDE BULUNMAYAN  ve YENİ KURULAN ŞİRKETLERİN GELİR TABLOLARI</v>
      </c>
      <c r="C25" s="664"/>
      <c r="D25" s="664"/>
      <c r="E25" s="664"/>
      <c r="F25" s="664"/>
      <c r="G25" s="664"/>
      <c r="H25" s="664"/>
      <c r="I25" s="664"/>
      <c r="J25" s="664"/>
      <c r="K25" s="664"/>
      <c r="L25" s="665"/>
    </row>
    <row r="26" spans="1:12" ht="24.95" customHeight="1" x14ac:dyDescent="0.2">
      <c r="A26" s="341" t="s">
        <v>1910</v>
      </c>
      <c r="B26" s="664" t="str">
        <f>+'9'!A5</f>
        <v xml:space="preserve">SİGORTA, EMEKLİLİK ve REASÜRANS ŞİRKETLERİNİN 2007 YILI DÖNEM KARLARININ DAĞILIMI </v>
      </c>
      <c r="C26" s="664"/>
      <c r="D26" s="664"/>
      <c r="E26" s="664"/>
      <c r="F26" s="664"/>
      <c r="G26" s="664"/>
      <c r="H26" s="664"/>
      <c r="I26" s="664"/>
      <c r="J26" s="664"/>
      <c r="K26" s="664"/>
      <c r="L26" s="665"/>
    </row>
    <row r="27" spans="1:12" ht="24.95" customHeight="1" x14ac:dyDescent="0.2">
      <c r="A27" s="341" t="s">
        <v>1911</v>
      </c>
      <c r="B27" s="664" t="str">
        <f>+'10'!A5</f>
        <v xml:space="preserve">REASÜRÖRLERE DEVREDİLEN PRİMLERİN TRETE DAĞILIMI                                                                                                                                               </v>
      </c>
      <c r="C27" s="664"/>
      <c r="D27" s="664"/>
      <c r="E27" s="664"/>
      <c r="F27" s="664"/>
      <c r="G27" s="664"/>
      <c r="H27" s="664"/>
      <c r="I27" s="664"/>
      <c r="J27" s="664"/>
      <c r="K27" s="664"/>
      <c r="L27" s="665"/>
    </row>
    <row r="28" spans="1:12" ht="24.95" customHeight="1" x14ac:dyDescent="0.2">
      <c r="A28" s="341" t="s">
        <v>1912</v>
      </c>
      <c r="B28" s="664" t="str">
        <f>+'11'!A5</f>
        <v xml:space="preserve">SİGORTA ve EMEKLİLİK ŞİRKETLERİNİN BRANŞ BAZINDA PRİM ÜRETİMLERİ </v>
      </c>
      <c r="C28" s="664"/>
      <c r="D28" s="664"/>
      <c r="E28" s="664"/>
      <c r="F28" s="664"/>
      <c r="G28" s="664"/>
      <c r="H28" s="664"/>
      <c r="I28" s="664"/>
      <c r="J28" s="664"/>
      <c r="K28" s="664"/>
      <c r="L28" s="665"/>
    </row>
    <row r="29" spans="1:12" ht="24.95" customHeight="1" x14ac:dyDescent="0.2">
      <c r="A29" s="341" t="s">
        <v>1913</v>
      </c>
      <c r="B29" s="664" t="str">
        <f>+'12'!A5</f>
        <v>SİGORTA ve EMEKLİLİK ŞİRKETLERİ BRANŞ BAZINDA TEKNİK DENGE</v>
      </c>
      <c r="C29" s="664"/>
      <c r="D29" s="664"/>
      <c r="E29" s="664"/>
      <c r="F29" s="664"/>
      <c r="G29" s="664"/>
      <c r="H29" s="664"/>
      <c r="I29" s="664"/>
      <c r="J29" s="664"/>
      <c r="K29" s="664"/>
      <c r="L29" s="665"/>
    </row>
    <row r="30" spans="1:12" ht="24.95" customHeight="1" thickBot="1" x14ac:dyDescent="0.25">
      <c r="A30" s="341" t="s">
        <v>1914</v>
      </c>
      <c r="B30" s="660" t="str">
        <f>+'13'!A5</f>
        <v xml:space="preserve">REASÜRANS ŞİRKETLERİNİN BRANŞLAR İTİBARİYLE TEKNİK KAR ZARARI*  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1"/>
    </row>
    <row r="31" spans="1:12" ht="33" customHeight="1" thickTop="1" thickBot="1" x14ac:dyDescent="0.25">
      <c r="A31" s="549"/>
      <c r="B31" s="666" t="s">
        <v>199</v>
      </c>
      <c r="C31" s="666"/>
      <c r="D31" s="666"/>
      <c r="E31" s="666"/>
      <c r="F31" s="666"/>
      <c r="G31" s="666"/>
      <c r="H31" s="666"/>
      <c r="I31" s="666"/>
      <c r="J31" s="666"/>
      <c r="K31" s="666"/>
      <c r="L31" s="667"/>
    </row>
    <row r="32" spans="1:12" s="339" customFormat="1" ht="24.95" customHeight="1" thickTop="1" x14ac:dyDescent="0.2">
      <c r="A32" s="343" t="s">
        <v>1915</v>
      </c>
      <c r="B32" s="662" t="str">
        <f>+'14'!A5</f>
        <v>SİGORTA ŞİRKETLERİNİN HAYAT DIŞI BRANŞLAR KONSOLİDE KAR ve ZARAR HESABI TEKNİK SONUÇLARI</v>
      </c>
      <c r="C32" s="662"/>
      <c r="D32" s="662"/>
      <c r="E32" s="662"/>
      <c r="F32" s="662"/>
      <c r="G32" s="662"/>
      <c r="H32" s="662"/>
      <c r="I32" s="662"/>
      <c r="J32" s="662"/>
      <c r="K32" s="662"/>
      <c r="L32" s="663"/>
    </row>
    <row r="33" spans="1:12" ht="24.95" customHeight="1" x14ac:dyDescent="0.2">
      <c r="A33" s="341" t="s">
        <v>1916</v>
      </c>
      <c r="B33" s="660" t="str">
        <f>+'15'!A5</f>
        <v xml:space="preserve">SİGORTA ŞİRKETLERİNİN KAR ve ZARAR HESABI YANGIN BRANŞI TEKNİK SONUÇLARI </v>
      </c>
      <c r="C33" s="660"/>
      <c r="D33" s="660"/>
      <c r="E33" s="660"/>
      <c r="F33" s="660"/>
      <c r="G33" s="660"/>
      <c r="H33" s="660"/>
      <c r="I33" s="660"/>
      <c r="J33" s="660"/>
      <c r="K33" s="660"/>
      <c r="L33" s="661"/>
    </row>
    <row r="34" spans="1:12" ht="24.95" customHeight="1" x14ac:dyDescent="0.2">
      <c r="A34" s="341" t="s">
        <v>1917</v>
      </c>
      <c r="B34" s="660" t="str">
        <f>+'16'!A5</f>
        <v>SİGORTA ŞİRKETLERİNİN NAKLİYAT BRANŞI KAR ve ZARAR HESABI TEKNİK SONUÇLARI</v>
      </c>
      <c r="C34" s="660"/>
      <c r="D34" s="660"/>
      <c r="E34" s="660"/>
      <c r="F34" s="660"/>
      <c r="G34" s="660"/>
      <c r="H34" s="660"/>
      <c r="I34" s="660"/>
      <c r="J34" s="660"/>
      <c r="K34" s="660"/>
      <c r="L34" s="661"/>
    </row>
    <row r="35" spans="1:12" ht="24.95" customHeight="1" x14ac:dyDescent="0.2">
      <c r="A35" s="341" t="s">
        <v>1918</v>
      </c>
      <c r="B35" s="660" t="str">
        <f>+'17'!A5</f>
        <v xml:space="preserve">SİGORTA ŞİRKETLERİNİN TRAFİK BRANŞI KAR ve ZARAR HESABI TEKNİK SONUÇLARI </v>
      </c>
      <c r="C35" s="660"/>
      <c r="D35" s="660"/>
      <c r="E35" s="660"/>
      <c r="F35" s="660"/>
      <c r="G35" s="660"/>
      <c r="H35" s="660"/>
      <c r="I35" s="660"/>
      <c r="J35" s="660"/>
      <c r="K35" s="660"/>
      <c r="L35" s="661"/>
    </row>
    <row r="36" spans="1:12" ht="24.95" customHeight="1" x14ac:dyDescent="0.2">
      <c r="A36" s="341" t="s">
        <v>1919</v>
      </c>
      <c r="B36" s="660" t="str">
        <f>+'18'!A5</f>
        <v xml:space="preserve">SİGORTA ŞİRKETLERİNİN KAZA* BRANŞI KAR ve ZARAR HESABI TEKNİK SONUÇLARI </v>
      </c>
      <c r="C36" s="660"/>
      <c r="D36" s="660"/>
      <c r="E36" s="660"/>
      <c r="F36" s="660"/>
      <c r="G36" s="660"/>
      <c r="H36" s="660"/>
      <c r="I36" s="660"/>
      <c r="J36" s="660"/>
      <c r="K36" s="660"/>
      <c r="L36" s="661"/>
    </row>
    <row r="37" spans="1:12" ht="24.95" customHeight="1" x14ac:dyDescent="0.2">
      <c r="A37" s="341" t="s">
        <v>1920</v>
      </c>
      <c r="B37" s="660" t="str">
        <f>+'19'!A5</f>
        <v xml:space="preserve">SİGORTA ŞİRKETLERİNİN KASKO BRANŞI KAR ve ZARAR HESABI TEKNİK SONUÇLARI </v>
      </c>
      <c r="C37" s="660"/>
      <c r="D37" s="660"/>
      <c r="E37" s="660"/>
      <c r="F37" s="660"/>
      <c r="G37" s="660"/>
      <c r="H37" s="660"/>
      <c r="I37" s="660"/>
      <c r="J37" s="660"/>
      <c r="K37" s="660"/>
      <c r="L37" s="661"/>
    </row>
    <row r="38" spans="1:12" ht="24.95" customHeight="1" x14ac:dyDescent="0.2">
      <c r="A38" s="341" t="s">
        <v>1921</v>
      </c>
      <c r="B38" s="660" t="str">
        <f>+'20'!A5</f>
        <v>HAYAT DIŞI SİGORTA ŞİRKETLERİNİN FERDİ KAZA BRANŞI KAR ve ZARAR HESABI TEKNİK SONUÇLARI</v>
      </c>
      <c r="C38" s="660"/>
      <c r="D38" s="660"/>
      <c r="E38" s="660"/>
      <c r="F38" s="660"/>
      <c r="G38" s="660"/>
      <c r="H38" s="660"/>
      <c r="I38" s="660"/>
      <c r="J38" s="660"/>
      <c r="K38" s="660"/>
      <c r="L38" s="661"/>
    </row>
    <row r="39" spans="1:12" ht="24.95" customHeight="1" x14ac:dyDescent="0.2">
      <c r="A39" s="341" t="s">
        <v>1922</v>
      </c>
      <c r="B39" s="660" t="str">
        <f>+'21'!A5</f>
        <v>SİGORTA ŞİRKETLERİNİN KREDİ BRANŞI KAR ve ZARAR HESABI TEKNİK SONUÇLARI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1"/>
    </row>
    <row r="40" spans="1:12" ht="24.95" customHeight="1" x14ac:dyDescent="0.2">
      <c r="A40" s="341" t="s">
        <v>1923</v>
      </c>
      <c r="B40" s="660" t="str">
        <f>+'22'!A5</f>
        <v>SİGORTA ŞİRKETLERİNİN HUKUKSAL KORUMA BRANŞI KAR ve ZARAR HESABI TEKNİK SONUÇLARI</v>
      </c>
      <c r="C40" s="660"/>
      <c r="D40" s="660"/>
      <c r="E40" s="660"/>
      <c r="F40" s="660"/>
      <c r="G40" s="660"/>
      <c r="H40" s="660"/>
      <c r="I40" s="660"/>
      <c r="J40" s="660"/>
      <c r="K40" s="660"/>
      <c r="L40" s="661"/>
    </row>
    <row r="41" spans="1:12" ht="24.95" customHeight="1" x14ac:dyDescent="0.2">
      <c r="A41" s="341" t="s">
        <v>1924</v>
      </c>
      <c r="B41" s="660" t="str">
        <f>+'23'!A5</f>
        <v xml:space="preserve">SİGORTA ŞİRKETLERİNİN MÜHENDİSLİK BRANŞI KAR ve ZARAR HESABI TEKNİK SONUÇLARI </v>
      </c>
      <c r="C41" s="660"/>
      <c r="D41" s="660"/>
      <c r="E41" s="660"/>
      <c r="F41" s="660"/>
      <c r="G41" s="660"/>
      <c r="H41" s="660"/>
      <c r="I41" s="660"/>
      <c r="J41" s="660"/>
      <c r="K41" s="660"/>
      <c r="L41" s="661"/>
    </row>
    <row r="42" spans="1:12" ht="24.95" customHeight="1" x14ac:dyDescent="0.2">
      <c r="A42" s="341" t="s">
        <v>1925</v>
      </c>
      <c r="B42" s="660" t="str">
        <f>+'24'!A5</f>
        <v xml:space="preserve">SİGORTA ŞİRKETLERİNİN TARIM BRANŞI KAR ve ZARAR HESABI TEKNİK SONUÇLARI </v>
      </c>
      <c r="C42" s="660"/>
      <c r="D42" s="660"/>
      <c r="E42" s="660"/>
      <c r="F42" s="660"/>
      <c r="G42" s="660"/>
      <c r="H42" s="660"/>
      <c r="I42" s="660"/>
      <c r="J42" s="660"/>
      <c r="K42" s="660"/>
      <c r="L42" s="661"/>
    </row>
    <row r="43" spans="1:12" ht="24.95" customHeight="1" x14ac:dyDescent="0.2">
      <c r="A43" s="341" t="s">
        <v>1926</v>
      </c>
      <c r="B43" s="660" t="str">
        <f>+'25'!A5</f>
        <v xml:space="preserve">HAYAT DIŞI SİGORTA ŞİRKETLERİNİN SAĞLIK BRANŞI KAR ve ZARAR HESABI TEKNİK SONUÇLARI </v>
      </c>
      <c r="C43" s="660"/>
      <c r="D43" s="660"/>
      <c r="E43" s="660"/>
      <c r="F43" s="660"/>
      <c r="G43" s="660"/>
      <c r="H43" s="660"/>
      <c r="I43" s="660"/>
      <c r="J43" s="660"/>
      <c r="K43" s="660"/>
      <c r="L43" s="661"/>
    </row>
    <row r="44" spans="1:12" ht="24.95" customHeight="1" x14ac:dyDescent="0.2">
      <c r="A44" s="341" t="s">
        <v>1927</v>
      </c>
      <c r="B44" s="660" t="str">
        <f>+'26'!A5</f>
        <v>SİGORTA ŞİRKETLERİNİN PRİM ve HASAR VERİLERİ (YANGIN)</v>
      </c>
      <c r="C44" s="660"/>
      <c r="D44" s="660"/>
      <c r="E44" s="660"/>
      <c r="F44" s="660"/>
      <c r="G44" s="660"/>
      <c r="H44" s="660"/>
      <c r="I44" s="660"/>
      <c r="J44" s="660"/>
      <c r="K44" s="660"/>
      <c r="L44" s="661"/>
    </row>
    <row r="45" spans="1:12" ht="24.95" customHeight="1" x14ac:dyDescent="0.2">
      <c r="A45" s="341" t="s">
        <v>1928</v>
      </c>
      <c r="B45" s="660" t="str">
        <f>+'27'!A5</f>
        <v>SİGORTA ŞİRKETLERİNİN PRİM ve HASAR VERİLERİ (NAKLİYAT, MÜHENDİSLİK, TARIM, SAĞLIK)</v>
      </c>
      <c r="C45" s="660"/>
      <c r="D45" s="660"/>
      <c r="E45" s="660"/>
      <c r="F45" s="660"/>
      <c r="G45" s="660"/>
      <c r="H45" s="660"/>
      <c r="I45" s="660"/>
      <c r="J45" s="660"/>
      <c r="K45" s="660"/>
      <c r="L45" s="661"/>
    </row>
    <row r="46" spans="1:12" ht="24.95" customHeight="1" x14ac:dyDescent="0.2">
      <c r="A46" s="341" t="s">
        <v>1929</v>
      </c>
      <c r="B46" s="660" t="str">
        <f>+'28'!A5</f>
        <v>SİGORTA ŞİRKETLERİNİN PRİM ve HASAR VERİLERİ (KAZA)</v>
      </c>
      <c r="C46" s="660"/>
      <c r="D46" s="660"/>
      <c r="E46" s="660"/>
      <c r="F46" s="660"/>
      <c r="G46" s="660"/>
      <c r="H46" s="660"/>
      <c r="I46" s="660"/>
      <c r="J46" s="660"/>
      <c r="K46" s="660"/>
      <c r="L46" s="661"/>
    </row>
    <row r="47" spans="1:12" ht="24.95" customHeight="1" x14ac:dyDescent="0.2">
      <c r="A47" s="341" t="s">
        <v>1930</v>
      </c>
      <c r="B47" s="660" t="str">
        <f>+'29'!A5</f>
        <v>TRAFİK SİGORTASI PRİMLERİNİN ve HASARLARININ VASITA TÜRLERİNE GÖRE DAĞILIMI (Yeşil Kart Hariç)</v>
      </c>
      <c r="C47" s="660"/>
      <c r="D47" s="660"/>
      <c r="E47" s="660"/>
      <c r="F47" s="660"/>
      <c r="G47" s="660"/>
      <c r="H47" s="660"/>
      <c r="I47" s="660"/>
      <c r="J47" s="660"/>
      <c r="K47" s="660"/>
      <c r="L47" s="661"/>
    </row>
    <row r="48" spans="1:12" ht="24.95" customHeight="1" x14ac:dyDescent="0.2">
      <c r="A48" s="341" t="s">
        <v>1931</v>
      </c>
      <c r="B48" s="660" t="str">
        <f>+'30'!A5</f>
        <v xml:space="preserve">KASKO SİGORTASI PRİMLERİNİN ve HASARLARININ VASITA TÜRLERİNE GÖRE DAĞILIMI </v>
      </c>
      <c r="C48" s="660"/>
      <c r="D48" s="660"/>
      <c r="E48" s="660"/>
      <c r="F48" s="660"/>
      <c r="G48" s="660"/>
      <c r="H48" s="660"/>
      <c r="I48" s="660"/>
      <c r="J48" s="660"/>
      <c r="K48" s="660"/>
      <c r="L48" s="661"/>
    </row>
    <row r="49" spans="1:12" ht="24.95" customHeight="1" x14ac:dyDescent="0.2">
      <c r="A49" s="341" t="s">
        <v>1932</v>
      </c>
      <c r="B49" s="664" t="str">
        <f>+'31'!A5</f>
        <v>HAYAT DIŞI SİGORTA ŞİRKETLERİNİN BRANŞLAR İTİBARİYLE YÜRÜRLÜKTEKİ POLİÇE BİLGİLERİ</v>
      </c>
      <c r="C49" s="664"/>
      <c r="D49" s="664"/>
      <c r="E49" s="664"/>
      <c r="F49" s="664"/>
      <c r="G49" s="664"/>
      <c r="H49" s="664"/>
      <c r="I49" s="664"/>
      <c r="J49" s="664"/>
      <c r="K49" s="664"/>
      <c r="L49" s="665"/>
    </row>
    <row r="50" spans="1:12" ht="24.95" customHeight="1" x14ac:dyDescent="0.2">
      <c r="A50" s="341" t="s">
        <v>2657</v>
      </c>
      <c r="B50" s="660" t="str">
        <f>+'32'!A5</f>
        <v>HAYAT DIŞI SİGORTA ŞİRKETLERİNİN DİREKT PRİM ÜRETİMLERİNİN ÜRETİM KANALI BAZINDA DAĞILIMI</v>
      </c>
      <c r="C50" s="660"/>
      <c r="D50" s="660"/>
      <c r="E50" s="660"/>
      <c r="F50" s="660"/>
      <c r="G50" s="660"/>
      <c r="H50" s="660"/>
      <c r="I50" s="660"/>
      <c r="J50" s="660"/>
      <c r="K50" s="660"/>
      <c r="L50" s="661"/>
    </row>
    <row r="51" spans="1:12" ht="24.95" customHeight="1" x14ac:dyDescent="0.2">
      <c r="A51" s="341" t="s">
        <v>2658</v>
      </c>
      <c r="B51" s="660" t="str">
        <f>+'33A'!A5</f>
        <v>HAYAT DIŞI SİGORTA ŞİRKETLERİNİN BRANŞ BAZINDA DİREKT PRİM ÜRETİMLERİ ve REASÜRÖR PAYI</v>
      </c>
      <c r="C51" s="660"/>
      <c r="D51" s="660"/>
      <c r="E51" s="660"/>
      <c r="F51" s="660"/>
      <c r="G51" s="660"/>
      <c r="H51" s="660"/>
      <c r="I51" s="660"/>
      <c r="J51" s="660"/>
      <c r="K51" s="660"/>
      <c r="L51" s="661"/>
    </row>
    <row r="52" spans="1:12" ht="24.95" customHeight="1" x14ac:dyDescent="0.2">
      <c r="A52" s="341" t="s">
        <v>2659</v>
      </c>
      <c r="B52" s="660" t="str">
        <f>+'33B'!A5</f>
        <v>HAYAT DIŞI SİGORTA ŞİRKETLERİNİN BRANŞ BAZINDA DİREKT İŞLER ÖDENEN TAZMİNATI ve REASÜRÖR PAYI</v>
      </c>
      <c r="C52" s="660"/>
      <c r="D52" s="660"/>
      <c r="E52" s="660"/>
      <c r="F52" s="660"/>
      <c r="G52" s="660"/>
      <c r="H52" s="660"/>
      <c r="I52" s="660"/>
      <c r="J52" s="660"/>
      <c r="K52" s="660"/>
      <c r="L52" s="661"/>
    </row>
    <row r="53" spans="1:12" ht="24.95" customHeight="1" thickBot="1" x14ac:dyDescent="0.25">
      <c r="A53" s="342" t="s">
        <v>2660</v>
      </c>
      <c r="B53" s="658" t="str">
        <f>+'34'!A5</f>
        <v>BRANŞLAR İTİBARİYLE POLİÇE BAŞINA ALINAN PRİM ve DOSYA BAŞINA ÖDENEN TAZMİNAT</v>
      </c>
      <c r="C53" s="658"/>
      <c r="D53" s="658"/>
      <c r="E53" s="658"/>
      <c r="F53" s="658"/>
      <c r="G53" s="658"/>
      <c r="H53" s="658"/>
      <c r="I53" s="658"/>
      <c r="J53" s="658"/>
      <c r="K53" s="658"/>
      <c r="L53" s="659"/>
    </row>
    <row r="54" spans="1:12" ht="33" customHeight="1" thickTop="1" thickBot="1" x14ac:dyDescent="0.25">
      <c r="A54" s="668" t="s">
        <v>1382</v>
      </c>
      <c r="B54" s="669"/>
      <c r="C54" s="669"/>
      <c r="D54" s="669"/>
      <c r="E54" s="669"/>
      <c r="F54" s="669"/>
      <c r="G54" s="669"/>
      <c r="H54" s="669"/>
      <c r="I54" s="669"/>
      <c r="J54" s="669"/>
      <c r="K54" s="669"/>
      <c r="L54" s="670"/>
    </row>
    <row r="55" spans="1:12" ht="24.95" customHeight="1" thickTop="1" x14ac:dyDescent="0.2">
      <c r="A55" s="343" t="s">
        <v>2661</v>
      </c>
      <c r="B55" s="662" t="str">
        <f>+'35'!A5</f>
        <v xml:space="preserve">HAYAT / EMEKLİLİK ŞİRKETLERİNİN HAYAT BRANŞI KAR ZARAR HESABI TEKNİK SONUÇLARI </v>
      </c>
      <c r="C55" s="662"/>
      <c r="D55" s="662"/>
      <c r="E55" s="662"/>
      <c r="F55" s="662"/>
      <c r="G55" s="662"/>
      <c r="H55" s="662"/>
      <c r="I55" s="662"/>
      <c r="J55" s="662"/>
      <c r="K55" s="662"/>
      <c r="L55" s="663"/>
    </row>
    <row r="56" spans="1:12" ht="24.95" customHeight="1" x14ac:dyDescent="0.2">
      <c r="A56" s="341" t="s">
        <v>2662</v>
      </c>
      <c r="B56" s="660" t="str">
        <f>+'36'!A5</f>
        <v>HAYAT / EMEKLİLİK ŞİRKETLERİNİN FERDİ KAZA BRANŞI KAR ZARAR HESABI TEKNİK SONUÇLARI</v>
      </c>
      <c r="C56" s="660"/>
      <c r="D56" s="660"/>
      <c r="E56" s="660"/>
      <c r="F56" s="660"/>
      <c r="G56" s="660"/>
      <c r="H56" s="660"/>
      <c r="I56" s="660"/>
      <c r="J56" s="660"/>
      <c r="K56" s="660"/>
      <c r="L56" s="661"/>
    </row>
    <row r="57" spans="1:12" ht="24.95" customHeight="1" x14ac:dyDescent="0.2">
      <c r="A57" s="341" t="s">
        <v>2663</v>
      </c>
      <c r="B57" s="660" t="str">
        <f>+'37'!A5</f>
        <v>HAYAT / EMEKLİLİK ŞİRKETLERİNİN SAĞLIK BRANŞI KAR ZARAR HESABI TEKNİK SONUÇLARI</v>
      </c>
      <c r="C57" s="660"/>
      <c r="D57" s="660"/>
      <c r="E57" s="660"/>
      <c r="F57" s="660"/>
      <c r="G57" s="660"/>
      <c r="H57" s="660"/>
      <c r="I57" s="660"/>
      <c r="J57" s="660"/>
      <c r="K57" s="660"/>
      <c r="L57" s="661"/>
    </row>
    <row r="58" spans="1:12" ht="24.95" customHeight="1" x14ac:dyDescent="0.2">
      <c r="A58" s="341" t="s">
        <v>2664</v>
      </c>
      <c r="B58" s="660" t="str">
        <f>+'38'!A5</f>
        <v xml:space="preserve">HAYAT / EMEKLİLİK ŞİRKETLERİNİN BRANŞ BAZINDA POLİÇE, PRİM ve HASAR VERİLERİ </v>
      </c>
      <c r="C58" s="660"/>
      <c r="D58" s="660"/>
      <c r="E58" s="660"/>
      <c r="F58" s="660"/>
      <c r="G58" s="660"/>
      <c r="H58" s="660"/>
      <c r="I58" s="660"/>
      <c r="J58" s="660"/>
      <c r="K58" s="660"/>
      <c r="L58" s="661"/>
    </row>
    <row r="59" spans="1:12" ht="24.95" customHeight="1" x14ac:dyDescent="0.2">
      <c r="A59" s="341" t="s">
        <v>2665</v>
      </c>
      <c r="B59" s="660" t="str">
        <f>+'39'!A5</f>
        <v>HAYAT SİGORTA BRANŞINDA VERİLEN TEMİNATLAR ve ÖDENEN TAZMİNATLAR</v>
      </c>
      <c r="C59" s="660"/>
      <c r="D59" s="660"/>
      <c r="E59" s="660"/>
      <c r="F59" s="660"/>
      <c r="G59" s="660"/>
      <c r="H59" s="660"/>
      <c r="I59" s="660"/>
      <c r="J59" s="660"/>
      <c r="K59" s="660"/>
      <c r="L59" s="661"/>
    </row>
    <row r="60" spans="1:12" ht="24.95" customHeight="1" x14ac:dyDescent="0.2">
      <c r="A60" s="341" t="s">
        <v>2666</v>
      </c>
      <c r="B60" s="660" t="str">
        <f>+'40'!A5</f>
        <v>HAYAT / EMEKLİLİK ŞİRKETLERİNİN VERİLEN TEMİNAT BAZINDA POLİÇE ADETLERİ ve PRİM ÜRETİMLERİ</v>
      </c>
      <c r="C60" s="660"/>
      <c r="D60" s="660"/>
      <c r="E60" s="660"/>
      <c r="F60" s="660"/>
      <c r="G60" s="660"/>
      <c r="H60" s="660"/>
      <c r="I60" s="660"/>
      <c r="J60" s="660"/>
      <c r="K60" s="660"/>
      <c r="L60" s="661"/>
    </row>
    <row r="61" spans="1:12" ht="24.95" customHeight="1" x14ac:dyDescent="0.2">
      <c r="A61" s="341" t="s">
        <v>3343</v>
      </c>
      <c r="B61" s="660" t="str">
        <f>+'41A'!A5</f>
        <v>HAYAT BRANŞI DİREKT ÜRETİM ve PORTFÖY HAREKETLERİ (Adet)</v>
      </c>
      <c r="C61" s="660"/>
      <c r="D61" s="660"/>
      <c r="E61" s="660"/>
      <c r="F61" s="660"/>
      <c r="G61" s="660"/>
      <c r="H61" s="660"/>
      <c r="I61" s="660"/>
      <c r="J61" s="660"/>
      <c r="K61" s="660"/>
      <c r="L61" s="661"/>
    </row>
    <row r="62" spans="1:12" ht="24.95" customHeight="1" x14ac:dyDescent="0.2">
      <c r="A62" s="341" t="s">
        <v>3344</v>
      </c>
      <c r="B62" s="660" t="str">
        <f>+'41B'!A5</f>
        <v>HAYAT BRANŞI DİREKT ÜRETİM ve PORTFÖY HAREKETLERİ (Tutar)</v>
      </c>
      <c r="C62" s="660"/>
      <c r="D62" s="660"/>
      <c r="E62" s="660"/>
      <c r="F62" s="660"/>
      <c r="G62" s="660"/>
      <c r="H62" s="660"/>
      <c r="I62" s="660"/>
      <c r="J62" s="660"/>
      <c r="K62" s="660"/>
      <c r="L62" s="661"/>
    </row>
    <row r="63" spans="1:12" ht="24.95" customHeight="1" x14ac:dyDescent="0.2">
      <c r="A63" s="341" t="s">
        <v>2667</v>
      </c>
      <c r="B63" s="660" t="str">
        <f>+'42A'!A5</f>
        <v>KAR PAYI DAĞITIMINA İLİŞKİN ÖZET BİLGİLER (Fon Sistemi Uygulamayan)</v>
      </c>
      <c r="C63" s="660"/>
      <c r="D63" s="660"/>
      <c r="E63" s="660"/>
      <c r="F63" s="660"/>
      <c r="G63" s="660"/>
      <c r="H63" s="660"/>
      <c r="I63" s="660"/>
      <c r="J63" s="660"/>
      <c r="K63" s="660"/>
      <c r="L63" s="661"/>
    </row>
    <row r="64" spans="1:12" ht="24.95" customHeight="1" x14ac:dyDescent="0.2">
      <c r="A64" s="341" t="s">
        <v>2668</v>
      </c>
      <c r="B64" s="660" t="str">
        <f>+'42B'!A5</f>
        <v>KAR PAYI DAĞITIMINA İLİŞKİN ÖZET BİLGİLER (Fon Sistemi Uygulayan)</v>
      </c>
      <c r="C64" s="660"/>
      <c r="D64" s="660"/>
      <c r="E64" s="660"/>
      <c r="F64" s="660"/>
      <c r="G64" s="660"/>
      <c r="H64" s="660"/>
      <c r="I64" s="660"/>
      <c r="J64" s="660"/>
      <c r="K64" s="660"/>
      <c r="L64" s="661"/>
    </row>
    <row r="65" spans="1:12" ht="24.95" customHeight="1" x14ac:dyDescent="0.2">
      <c r="A65" s="341" t="s">
        <v>2669</v>
      </c>
      <c r="B65" s="660" t="str">
        <f>+'43'!A5</f>
        <v>BİREYSEL EMEKLİLİK ŞİRKETLERİ GENEL BİLGİLER</v>
      </c>
      <c r="C65" s="660"/>
      <c r="D65" s="660"/>
      <c r="E65" s="660"/>
      <c r="F65" s="660"/>
      <c r="G65" s="660"/>
      <c r="H65" s="660"/>
      <c r="I65" s="660"/>
      <c r="J65" s="660"/>
      <c r="K65" s="660"/>
      <c r="L65" s="661"/>
    </row>
    <row r="66" spans="1:12" ht="24.95" customHeight="1" x14ac:dyDescent="0.2">
      <c r="A66" s="341" t="s">
        <v>100</v>
      </c>
      <c r="B66" s="660" t="str">
        <f>+'44'!A5</f>
        <v>BİREYSEL EMEKLİLİK ŞİRKETLERİ PORTFÖY HAREKETLERİ</v>
      </c>
      <c r="C66" s="660"/>
      <c r="D66" s="660"/>
      <c r="E66" s="660"/>
      <c r="F66" s="660"/>
      <c r="G66" s="660"/>
      <c r="H66" s="660"/>
      <c r="I66" s="660"/>
      <c r="J66" s="660"/>
      <c r="K66" s="660"/>
      <c r="L66" s="661"/>
    </row>
    <row r="67" spans="1:12" ht="24.95" customHeight="1" x14ac:dyDescent="0.2">
      <c r="A67" s="341" t="s">
        <v>2670</v>
      </c>
      <c r="B67" s="671" t="str">
        <f>+'45'!A5</f>
        <v>BİREYSEL EMEKLİLİK ŞİRKETLERİ FONLARINA İLİŞKİN BİLGİLER</v>
      </c>
      <c r="C67" s="671"/>
      <c r="D67" s="671"/>
      <c r="E67" s="671"/>
      <c r="F67" s="671"/>
      <c r="G67" s="671"/>
      <c r="H67" s="671"/>
      <c r="I67" s="671"/>
      <c r="J67" s="671"/>
      <c r="K67" s="671"/>
      <c r="L67" s="672"/>
    </row>
    <row r="68" spans="1:12" ht="24.95" customHeight="1" x14ac:dyDescent="0.2">
      <c r="A68" s="341" t="s">
        <v>2671</v>
      </c>
      <c r="B68" s="660" t="str">
        <f>+'46'!A5</f>
        <v>ÖDEME PERİYODUNA ve YAŞA GÖRE BİREYSEL EMEKLİLİK SÖZLEŞMELERİNİN DAĞILIMI</v>
      </c>
      <c r="C68" s="660"/>
      <c r="D68" s="660"/>
      <c r="E68" s="660"/>
      <c r="F68" s="660"/>
      <c r="G68" s="660"/>
      <c r="H68" s="660"/>
      <c r="I68" s="660"/>
      <c r="J68" s="660"/>
      <c r="K68" s="660"/>
      <c r="L68" s="661"/>
    </row>
    <row r="69" spans="1:12" ht="24.95" customHeight="1" thickBot="1" x14ac:dyDescent="0.25">
      <c r="A69" s="341" t="s">
        <v>1236</v>
      </c>
      <c r="B69" s="660" t="str">
        <f>+'47'!A5</f>
        <v>KATKI PAYI TUTARINA ve YAŞA GÖRE BİREYSEL EMEKLİLİK SÖZLEŞMELERİNİN DAĞILIMI</v>
      </c>
      <c r="C69" s="660"/>
      <c r="D69" s="660"/>
      <c r="E69" s="660"/>
      <c r="F69" s="660"/>
      <c r="G69" s="660"/>
      <c r="H69" s="660"/>
      <c r="I69" s="660"/>
      <c r="J69" s="660"/>
      <c r="K69" s="660"/>
      <c r="L69" s="661"/>
    </row>
    <row r="70" spans="1:12" ht="33" customHeight="1" thickTop="1" thickBot="1" x14ac:dyDescent="0.25">
      <c r="A70" s="550"/>
      <c r="B70" s="551" t="s">
        <v>3412</v>
      </c>
      <c r="C70" s="551"/>
      <c r="D70" s="551"/>
      <c r="E70" s="551"/>
      <c r="F70" s="551"/>
      <c r="G70" s="551"/>
      <c r="H70" s="551"/>
      <c r="I70" s="551"/>
      <c r="J70" s="551"/>
      <c r="K70" s="551"/>
      <c r="L70" s="552"/>
    </row>
    <row r="71" spans="1:12" ht="24.95" customHeight="1" thickTop="1" x14ac:dyDescent="0.2">
      <c r="A71" s="341" t="s">
        <v>1938</v>
      </c>
      <c r="B71" s="660" t="str">
        <f>+'48A'!A5</f>
        <v>DOĞAL AFET SİGORTALARI KURUMU 31.12.2007 TARİHLİ BİLANÇOSU</v>
      </c>
      <c r="C71" s="660"/>
      <c r="D71" s="660"/>
      <c r="E71" s="660"/>
      <c r="F71" s="660"/>
      <c r="G71" s="660"/>
      <c r="H71" s="660"/>
      <c r="I71" s="660"/>
      <c r="J71" s="660"/>
      <c r="K71" s="660"/>
      <c r="L71" s="661"/>
    </row>
    <row r="72" spans="1:12" ht="24.95" customHeight="1" x14ac:dyDescent="0.2">
      <c r="A72" s="341" t="s">
        <v>1939</v>
      </c>
      <c r="B72" s="660" t="str">
        <f>+'48B'!A5</f>
        <v>DOĞAL AFET SİGORTALARI KURUMU 01.01.2007-31.12.2007 GELİR TABLOSU</v>
      </c>
      <c r="C72" s="660"/>
      <c r="D72" s="660"/>
      <c r="E72" s="660"/>
      <c r="F72" s="660"/>
      <c r="G72" s="660"/>
      <c r="H72" s="660"/>
      <c r="I72" s="660"/>
      <c r="J72" s="660"/>
      <c r="K72" s="660"/>
      <c r="L72" s="661"/>
    </row>
    <row r="73" spans="1:12" ht="24.95" customHeight="1" x14ac:dyDescent="0.2">
      <c r="A73" s="341" t="s">
        <v>1777</v>
      </c>
      <c r="B73" s="660" t="str">
        <f>+'49'!A5</f>
        <v>İL BAZINDA SİGORTALILIK ORANLARI (DASK)</v>
      </c>
      <c r="C73" s="660"/>
      <c r="D73" s="660"/>
      <c r="E73" s="660"/>
      <c r="F73" s="660"/>
      <c r="G73" s="660"/>
      <c r="H73" s="660"/>
      <c r="I73" s="660"/>
      <c r="J73" s="660"/>
      <c r="K73" s="660"/>
      <c r="L73" s="661"/>
    </row>
    <row r="74" spans="1:12" ht="24.95" customHeight="1" x14ac:dyDescent="0.2">
      <c r="A74" s="341" t="s">
        <v>1778</v>
      </c>
      <c r="B74" s="660" t="str">
        <f>+'50'!A5</f>
        <v>BİREYSEL EMEKLİLİK SÖZLEŞME ADETLERİ ve KATKI PAYI TUTARLARI*</v>
      </c>
      <c r="C74" s="660"/>
      <c r="D74" s="660"/>
      <c r="E74" s="660"/>
      <c r="F74" s="660"/>
      <c r="G74" s="660"/>
      <c r="H74" s="660"/>
      <c r="I74" s="660"/>
      <c r="J74" s="660"/>
      <c r="K74" s="660"/>
      <c r="L74" s="661"/>
    </row>
    <row r="75" spans="1:12" ht="24.95" customHeight="1" x14ac:dyDescent="0.2">
      <c r="A75" s="341" t="s">
        <v>1779</v>
      </c>
      <c r="B75" s="660" t="str">
        <f>+'51'!A5</f>
        <v>İL BAZINDA SİGORTALILIK ORANI (TRAFİK ve KASKO)</v>
      </c>
      <c r="C75" s="660"/>
      <c r="D75" s="660"/>
      <c r="E75" s="660"/>
      <c r="F75" s="660"/>
      <c r="G75" s="660"/>
      <c r="H75" s="660"/>
      <c r="I75" s="660"/>
      <c r="J75" s="660"/>
      <c r="K75" s="660"/>
      <c r="L75" s="661"/>
    </row>
    <row r="76" spans="1:12" ht="24.95" customHeight="1" x14ac:dyDescent="0.2">
      <c r="A76" s="341" t="s">
        <v>1940</v>
      </c>
      <c r="B76" s="660" t="s">
        <v>2566</v>
      </c>
      <c r="C76" s="660"/>
      <c r="D76" s="660"/>
      <c r="E76" s="660"/>
      <c r="F76" s="660"/>
      <c r="G76" s="660"/>
      <c r="H76" s="660"/>
      <c r="I76" s="660"/>
      <c r="J76" s="660"/>
      <c r="K76" s="660"/>
      <c r="L76" s="661"/>
    </row>
    <row r="77" spans="1:12" ht="24.95" customHeight="1" thickBot="1" x14ac:dyDescent="0.25">
      <c r="A77" s="341" t="s">
        <v>1941</v>
      </c>
      <c r="B77" s="658" t="s">
        <v>2567</v>
      </c>
      <c r="C77" s="658"/>
      <c r="D77" s="658"/>
      <c r="E77" s="658"/>
      <c r="F77" s="658"/>
      <c r="G77" s="658"/>
      <c r="H77" s="658"/>
      <c r="I77" s="658"/>
      <c r="J77" s="658"/>
      <c r="K77" s="658"/>
      <c r="L77" s="659"/>
    </row>
    <row r="78" spans="1:12" ht="33" customHeight="1" thickTop="1" thickBot="1" x14ac:dyDescent="0.25">
      <c r="A78" s="550"/>
      <c r="B78" s="551" t="s">
        <v>3413</v>
      </c>
      <c r="C78" s="551"/>
      <c r="D78" s="551"/>
      <c r="E78" s="551"/>
      <c r="F78" s="551"/>
      <c r="G78" s="551"/>
      <c r="H78" s="551"/>
      <c r="I78" s="551"/>
      <c r="J78" s="551"/>
      <c r="K78" s="551"/>
      <c r="L78" s="552"/>
    </row>
    <row r="79" spans="1:12" ht="24.95" customHeight="1" thickTop="1" x14ac:dyDescent="0.2">
      <c r="A79" s="343" t="s">
        <v>1780</v>
      </c>
      <c r="B79" s="662" t="str">
        <f>+'53'!A5</f>
        <v>SİGORTA, EMEKLİLİK ve REASÜRANS ŞİRKETLERİNİN SERMAYELERİNİN DAĞILIMI</v>
      </c>
      <c r="C79" s="662"/>
      <c r="D79" s="662"/>
      <c r="E79" s="662"/>
      <c r="F79" s="662"/>
      <c r="G79" s="662"/>
      <c r="H79" s="662"/>
      <c r="I79" s="662"/>
      <c r="J79" s="662"/>
      <c r="K79" s="662"/>
      <c r="L79" s="663"/>
    </row>
    <row r="80" spans="1:12" ht="24.95" customHeight="1" x14ac:dyDescent="0.2">
      <c r="A80" s="341" t="s">
        <v>1776</v>
      </c>
      <c r="B80" s="660" t="str">
        <f>+'54'!A5</f>
        <v>SİGORTA, EMEKLİLİK ve REASÜRANS ŞİRKETLERİNİN ÜST DÜZEY YÖNETİCİLERİ</v>
      </c>
      <c r="C80" s="660"/>
      <c r="D80" s="660"/>
      <c r="E80" s="660"/>
      <c r="F80" s="660"/>
      <c r="G80" s="660"/>
      <c r="H80" s="660"/>
      <c r="I80" s="660"/>
      <c r="J80" s="660"/>
      <c r="K80" s="660"/>
      <c r="L80" s="661"/>
    </row>
    <row r="81" spans="1:12" ht="24.95" customHeight="1" x14ac:dyDescent="0.2">
      <c r="A81" s="341" t="s">
        <v>1775</v>
      </c>
      <c r="B81" s="660" t="str">
        <f>+'55'!A5</f>
        <v>SİGORTA ve EMEKLİLİK ŞİRKETLERİNİN ACENTE ve BROKER SİRKÜLASYONU (Bankalar Hariç)</v>
      </c>
      <c r="C81" s="660"/>
      <c r="D81" s="660"/>
      <c r="E81" s="660"/>
      <c r="F81" s="660"/>
      <c r="G81" s="660"/>
      <c r="H81" s="660"/>
      <c r="I81" s="660"/>
      <c r="J81" s="660"/>
      <c r="K81" s="660"/>
      <c r="L81" s="661"/>
    </row>
    <row r="82" spans="1:12" ht="24.95" customHeight="1" x14ac:dyDescent="0.2">
      <c r="A82" s="341" t="s">
        <v>2672</v>
      </c>
      <c r="B82" s="660" t="str">
        <f>+'56'!A5</f>
        <v>SİGORTA ve EMEKLİLİK ŞİRKETLERİNİN ACENTELİĞİNİ YAPAN BANKALAR ve ŞUBE SAYISI</v>
      </c>
      <c r="C82" s="660"/>
      <c r="D82" s="660"/>
      <c r="E82" s="660"/>
      <c r="F82" s="660"/>
      <c r="G82" s="660"/>
      <c r="H82" s="660"/>
      <c r="I82" s="660"/>
      <c r="J82" s="660"/>
      <c r="K82" s="660"/>
      <c r="L82" s="661"/>
    </row>
    <row r="83" spans="1:12" ht="24.95" customHeight="1" x14ac:dyDescent="0.2">
      <c r="A83" s="344" t="s">
        <v>2673</v>
      </c>
      <c r="B83" s="660" t="str">
        <f>+'57A'!A5</f>
        <v>SİGORTA, EMEKLİLİK ve REASÜRANS ŞİRKETLERİNDE ÇALIŞAN SAYISI</v>
      </c>
      <c r="C83" s="660"/>
      <c r="D83" s="660"/>
      <c r="E83" s="660"/>
      <c r="F83" s="660"/>
      <c r="G83" s="660"/>
      <c r="H83" s="660"/>
      <c r="I83" s="660"/>
      <c r="J83" s="660"/>
      <c r="K83" s="660"/>
      <c r="L83" s="661"/>
    </row>
    <row r="84" spans="1:12" ht="24.95" customHeight="1" x14ac:dyDescent="0.2">
      <c r="A84" s="344" t="s">
        <v>2674</v>
      </c>
      <c r="B84" s="660" t="str">
        <f>+'57B'!A5</f>
        <v>SİGORTA, EMEKLİLİK ve REASÜRANS ŞİRKETLERİNDE ÇALIŞAN PAZARLAMA ELEMANI SAYISI</v>
      </c>
      <c r="C84" s="660"/>
      <c r="D84" s="660"/>
      <c r="E84" s="660"/>
      <c r="F84" s="660"/>
      <c r="G84" s="660"/>
      <c r="H84" s="660"/>
      <c r="I84" s="660"/>
      <c r="J84" s="660"/>
      <c r="K84" s="660"/>
      <c r="L84" s="661"/>
    </row>
    <row r="85" spans="1:12" ht="24.95" customHeight="1" thickBot="1" x14ac:dyDescent="0.25">
      <c r="A85" s="342" t="s">
        <v>2675</v>
      </c>
      <c r="B85" s="658" t="str">
        <f>+'58'!A5</f>
        <v>SİGORTA ve REASÜRANS ŞİRKETLERİNDE ÇALIŞAN AKTÜERLER</v>
      </c>
      <c r="C85" s="658"/>
      <c r="D85" s="658"/>
      <c r="E85" s="658"/>
      <c r="F85" s="658"/>
      <c r="G85" s="658"/>
      <c r="H85" s="658"/>
      <c r="I85" s="658"/>
      <c r="J85" s="658"/>
      <c r="K85" s="658"/>
      <c r="L85" s="659"/>
    </row>
    <row r="86" spans="1:12" ht="13.5" thickTop="1" x14ac:dyDescent="0.2"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</row>
  </sheetData>
  <mergeCells count="69">
    <mergeCell ref="B26:L26"/>
    <mergeCell ref="B27:L27"/>
    <mergeCell ref="B37:L37"/>
    <mergeCell ref="B36:L36"/>
    <mergeCell ref="B35:L35"/>
    <mergeCell ref="B28:L28"/>
    <mergeCell ref="B29:L29"/>
    <mergeCell ref="A5:L7"/>
    <mergeCell ref="B10:L11"/>
    <mergeCell ref="B12:L13"/>
    <mergeCell ref="B14:L16"/>
    <mergeCell ref="B9:L9"/>
    <mergeCell ref="B20:L20"/>
    <mergeCell ref="B19:L19"/>
    <mergeCell ref="B17:L18"/>
    <mergeCell ref="B21:L23"/>
    <mergeCell ref="B44:L44"/>
    <mergeCell ref="B43:L43"/>
    <mergeCell ref="B41:L41"/>
    <mergeCell ref="B40:L40"/>
    <mergeCell ref="B39:L39"/>
    <mergeCell ref="B38:L38"/>
    <mergeCell ref="B34:L34"/>
    <mergeCell ref="B30:L30"/>
    <mergeCell ref="B42:L42"/>
    <mergeCell ref="B33:L33"/>
    <mergeCell ref="B32:L32"/>
    <mergeCell ref="B45:L45"/>
    <mergeCell ref="B53:L53"/>
    <mergeCell ref="B52:L52"/>
    <mergeCell ref="B51:L51"/>
    <mergeCell ref="B46:L46"/>
    <mergeCell ref="B50:L50"/>
    <mergeCell ref="B55:L55"/>
    <mergeCell ref="B67:L67"/>
    <mergeCell ref="B66:L66"/>
    <mergeCell ref="B65:L65"/>
    <mergeCell ref="B64:L64"/>
    <mergeCell ref="B63:L63"/>
    <mergeCell ref="B71:L71"/>
    <mergeCell ref="B72:L72"/>
    <mergeCell ref="B73:L73"/>
    <mergeCell ref="B74:L74"/>
    <mergeCell ref="B24:L24"/>
    <mergeCell ref="B25:L25"/>
    <mergeCell ref="B62:L62"/>
    <mergeCell ref="A54:L54"/>
    <mergeCell ref="B61:L61"/>
    <mergeCell ref="B60:L60"/>
    <mergeCell ref="B59:L59"/>
    <mergeCell ref="B49:L49"/>
    <mergeCell ref="B48:L48"/>
    <mergeCell ref="B31:L31"/>
    <mergeCell ref="B69:L69"/>
    <mergeCell ref="B68:L68"/>
    <mergeCell ref="B47:L47"/>
    <mergeCell ref="B58:L58"/>
    <mergeCell ref="B57:L57"/>
    <mergeCell ref="B56:L56"/>
    <mergeCell ref="B85:L85"/>
    <mergeCell ref="B84:L84"/>
    <mergeCell ref="B83:L83"/>
    <mergeCell ref="B81:L81"/>
    <mergeCell ref="B82:L82"/>
    <mergeCell ref="B75:L75"/>
    <mergeCell ref="B80:L80"/>
    <mergeCell ref="B79:L79"/>
    <mergeCell ref="B76:L76"/>
    <mergeCell ref="B77:L77"/>
  </mergeCells>
  <phoneticPr fontId="2" type="noConversion"/>
  <hyperlinks>
    <hyperlink ref="A10" location="'1A'!A1" display="1A"/>
    <hyperlink ref="A11" location="'1B'!A1" display="1B"/>
    <hyperlink ref="A12" location="'2A'!A1" display="2A"/>
    <hyperlink ref="A13" location="'2B'!A1" display="2B"/>
    <hyperlink ref="A14" location="'3A'!A1" display="3A"/>
    <hyperlink ref="A15" location="'3B'!A1" display="3B"/>
    <hyperlink ref="A16" location="'3C'!A1" display="3C"/>
    <hyperlink ref="A17" location="'4A'!A1" display="4A"/>
    <hyperlink ref="A18" location="'4B'!A1" display="4B"/>
    <hyperlink ref="A19" location="'5'!A1" display="'5'!A1"/>
    <hyperlink ref="A20" location="'6'!A1" display="'6'!A1"/>
    <hyperlink ref="A21" location="'7A'!A1" display="7A"/>
    <hyperlink ref="A22" location="'7B'!A1" display="7B"/>
    <hyperlink ref="A23" location="'7C'!A1" display="7C"/>
    <hyperlink ref="A26" location="'9'!A1" display="9"/>
    <hyperlink ref="A27" location="'10'!A1" display="10"/>
    <hyperlink ref="A28" location="'11'!A1" display="11"/>
    <hyperlink ref="A29" location="'12'!A1" display="12"/>
    <hyperlink ref="A30" location="'13'!A1" display="13"/>
    <hyperlink ref="A33" location="'15'!A1" display="15"/>
    <hyperlink ref="A34" location="'16'!A1" display="16"/>
    <hyperlink ref="A35" location="'17'!A1" display="17"/>
    <hyperlink ref="A36" location="'18'!A1" display="18"/>
    <hyperlink ref="A37" location="'19'!A1" display="19"/>
    <hyperlink ref="A38" location="'20'!A1" display="20"/>
    <hyperlink ref="A39" location="'21'!A1" display="21"/>
    <hyperlink ref="A40" location="'22'!A1" display="22"/>
    <hyperlink ref="A41" location="'23'!A1" display="23"/>
    <hyperlink ref="A42" location="'24'!A1" display="24"/>
    <hyperlink ref="A43" location="'25'!A1" display="25"/>
    <hyperlink ref="A44" location="'26'!A1" display="26"/>
    <hyperlink ref="A45" location="'27'!A1" display="27"/>
    <hyperlink ref="A46" location="'28'!A1" display="28"/>
    <hyperlink ref="A47" location="'29'!A1" display="29"/>
    <hyperlink ref="A48" location="'30'!A1" display="30"/>
    <hyperlink ref="A49" location="'31'!A1" display="31"/>
    <hyperlink ref="A50" location="'32'!A1" display="32"/>
    <hyperlink ref="A51" location="'33A'!A1" display="33A"/>
    <hyperlink ref="A52" location="'33B'!A1" display="33B"/>
    <hyperlink ref="A53" location="'34'!A1" display="34"/>
    <hyperlink ref="A55" location="'35'!A1" display="35"/>
    <hyperlink ref="A56" location="'36'!A1" display="36"/>
    <hyperlink ref="A57" location="'37'!A1" display="37"/>
    <hyperlink ref="A58" location="'38'!A1" display="38"/>
    <hyperlink ref="A59" location="'39'!A1" display="39"/>
    <hyperlink ref="A60" location="'40'!A1" display="40"/>
    <hyperlink ref="A61" location="'41A'!A1" display="41A"/>
    <hyperlink ref="A62" location="'41B'!A1" display="41B"/>
    <hyperlink ref="A63" location="'42A'!A1" display="42A"/>
    <hyperlink ref="A64" location="'42B'!A1" display="42B"/>
    <hyperlink ref="A65" location="'43'!A1" display="43"/>
    <hyperlink ref="A66" location="'44'!A1" display="44"/>
    <hyperlink ref="A67" location="'45'!A1" display="45"/>
    <hyperlink ref="A68" location="'46'!A1" display="46"/>
    <hyperlink ref="A69" location="'47'!A1" display="47"/>
    <hyperlink ref="A71" location="'48A'!A1" display="48A"/>
    <hyperlink ref="A72" location="'48B'!A1" display="48B"/>
    <hyperlink ref="A73" location="'49'!A1" display="49"/>
    <hyperlink ref="A74" location="'50'!A1" display="50"/>
    <hyperlink ref="A75" location="'51'!A1" display="51"/>
    <hyperlink ref="A79" location="'53'!A1" display="53"/>
    <hyperlink ref="A80" location="'54'!A1" display="54"/>
    <hyperlink ref="A81" location="'55'!A1" display="55"/>
    <hyperlink ref="A82" location="'56'!A1" display="56"/>
    <hyperlink ref="A85" location="'58'!A1" display="58"/>
    <hyperlink ref="A84" location="'57B'!A1" display="57B"/>
    <hyperlink ref="A83" location="'57A'!A1" display="57A"/>
    <hyperlink ref="A24" location="'8A'!A1" display="8A"/>
    <hyperlink ref="A25" location="'8B'!A1" display="8B"/>
    <hyperlink ref="A32" location="'14'!A1" display="14"/>
    <hyperlink ref="A76" location="'52A'!A1" display="52A"/>
    <hyperlink ref="A77" location="'52B'!A1" display="52B"/>
  </hyperlinks>
  <pageMargins left="0.75" right="0.75" top="1" bottom="1" header="0.5" footer="0.5"/>
  <pageSetup paperSize="9" scale="8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D76"/>
  <sheetViews>
    <sheetView showGridLines="0" topLeftCell="E1" workbookViewId="0">
      <selection activeCell="S12" sqref="S12"/>
    </sheetView>
  </sheetViews>
  <sheetFormatPr defaultRowHeight="12.75" x14ac:dyDescent="0.2"/>
  <cols>
    <col min="1" max="1" width="26.7109375" style="2" customWidth="1"/>
    <col min="2" max="2" width="10.85546875" style="2" customWidth="1"/>
    <col min="3" max="3" width="10.7109375" style="2" customWidth="1"/>
    <col min="4" max="4" width="10.140625" style="2" customWidth="1"/>
    <col min="5" max="6" width="10.28515625" style="2" customWidth="1"/>
    <col min="7" max="7" width="10.140625" style="2" customWidth="1"/>
    <col min="8" max="8" width="9.7109375" style="2" customWidth="1"/>
    <col min="9" max="9" width="10" style="2" customWidth="1"/>
    <col min="10" max="14" width="9.140625" style="2"/>
    <col min="15" max="15" width="12.28515625" style="2" customWidth="1"/>
    <col min="16" max="16" width="10.42578125" style="2" customWidth="1"/>
    <col min="17" max="17" width="11.28515625" style="2" customWidth="1"/>
    <col min="18" max="18" width="10.7109375" style="2" customWidth="1"/>
    <col min="19" max="19" width="10" style="2" customWidth="1"/>
    <col min="20" max="20" width="9.140625" style="2"/>
    <col min="21" max="22" width="9.85546875" style="2" customWidth="1"/>
    <col min="23" max="16384" width="9.140625" style="2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x14ac:dyDescent="0.2">
      <c r="A3" s="19" t="s">
        <v>2924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W3" s="140" t="s">
        <v>2925</v>
      </c>
    </row>
    <row r="4" spans="1:30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20"/>
      <c r="P4" s="11"/>
      <c r="Q4" s="11"/>
      <c r="R4" s="11"/>
      <c r="S4" s="11"/>
      <c r="T4" s="11"/>
      <c r="U4" s="11"/>
      <c r="V4" s="11"/>
    </row>
    <row r="5" spans="1:30" ht="14.25" customHeight="1" x14ac:dyDescent="0.2">
      <c r="A5" s="718" t="s">
        <v>2926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580"/>
      <c r="M5" s="719" t="s">
        <v>2927</v>
      </c>
      <c r="N5" s="719"/>
      <c r="O5" s="719"/>
      <c r="P5" s="719"/>
      <c r="Q5" s="719"/>
      <c r="R5" s="719"/>
      <c r="S5" s="719"/>
      <c r="T5" s="719"/>
      <c r="U5" s="719"/>
      <c r="V5" s="719"/>
      <c r="W5" s="719"/>
    </row>
    <row r="6" spans="1:30" ht="14.25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580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</row>
    <row r="7" spans="1:30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31"/>
      <c r="W7" s="31" t="s">
        <v>1896</v>
      </c>
    </row>
    <row r="8" spans="1:30" ht="15.75" customHeight="1" thickBot="1" x14ac:dyDescent="0.25">
      <c r="A8" s="713" t="s">
        <v>2329</v>
      </c>
      <c r="B8" s="728" t="s">
        <v>83</v>
      </c>
      <c r="C8" s="729"/>
      <c r="D8" s="729"/>
      <c r="E8" s="729"/>
      <c r="F8" s="729"/>
      <c r="G8" s="729"/>
      <c r="H8" s="729"/>
      <c r="I8" s="729"/>
      <c r="J8" s="729"/>
      <c r="K8" s="729"/>
      <c r="L8" s="730"/>
      <c r="M8" s="728" t="s">
        <v>86</v>
      </c>
      <c r="N8" s="729"/>
      <c r="O8" s="729"/>
      <c r="P8" s="729"/>
      <c r="Q8" s="729"/>
      <c r="R8" s="729"/>
      <c r="S8" s="729"/>
      <c r="T8" s="729"/>
      <c r="U8" s="729"/>
      <c r="V8" s="729"/>
      <c r="W8" s="730"/>
    </row>
    <row r="9" spans="1:30" ht="15.75" customHeight="1" thickBot="1" x14ac:dyDescent="0.25">
      <c r="A9" s="714"/>
      <c r="B9" s="726" t="s">
        <v>3427</v>
      </c>
      <c r="C9" s="726"/>
      <c r="D9" s="726" t="s">
        <v>1764</v>
      </c>
      <c r="E9" s="726"/>
      <c r="F9" s="726" t="s">
        <v>1765</v>
      </c>
      <c r="G9" s="726"/>
      <c r="H9" s="726" t="s">
        <v>1766</v>
      </c>
      <c r="I9" s="726"/>
      <c r="J9" s="726" t="s">
        <v>2547</v>
      </c>
      <c r="K9" s="726"/>
      <c r="L9" s="731" t="s">
        <v>771</v>
      </c>
      <c r="M9" s="726" t="s">
        <v>3427</v>
      </c>
      <c r="N9" s="726"/>
      <c r="O9" s="726" t="s">
        <v>1764</v>
      </c>
      <c r="P9" s="726"/>
      <c r="Q9" s="726" t="s">
        <v>1765</v>
      </c>
      <c r="R9" s="726"/>
      <c r="S9" s="726" t="s">
        <v>619</v>
      </c>
      <c r="T9" s="726"/>
      <c r="U9" s="726" t="s">
        <v>2547</v>
      </c>
      <c r="V9" s="726"/>
      <c r="W9" s="731" t="s">
        <v>771</v>
      </c>
    </row>
    <row r="10" spans="1:30" ht="18.75" customHeight="1" thickBot="1" x14ac:dyDescent="0.25">
      <c r="A10" s="714"/>
      <c r="B10" s="726"/>
      <c r="C10" s="726"/>
      <c r="D10" s="726"/>
      <c r="E10" s="726"/>
      <c r="F10" s="726"/>
      <c r="G10" s="726"/>
      <c r="H10" s="726"/>
      <c r="I10" s="726"/>
      <c r="J10" s="726"/>
      <c r="K10" s="727"/>
      <c r="L10" s="732"/>
      <c r="M10" s="726"/>
      <c r="N10" s="726"/>
      <c r="O10" s="726"/>
      <c r="P10" s="726"/>
      <c r="Q10" s="726"/>
      <c r="R10" s="726"/>
      <c r="S10" s="726"/>
      <c r="T10" s="726"/>
      <c r="U10" s="726"/>
      <c r="V10" s="727"/>
      <c r="W10" s="732"/>
    </row>
    <row r="11" spans="1:30" ht="18.75" customHeight="1" thickBot="1" x14ac:dyDescent="0.25">
      <c r="A11" s="714"/>
      <c r="B11" s="726"/>
      <c r="C11" s="726"/>
      <c r="D11" s="726"/>
      <c r="E11" s="726"/>
      <c r="F11" s="726"/>
      <c r="G11" s="726"/>
      <c r="H11" s="726"/>
      <c r="I11" s="726"/>
      <c r="J11" s="726"/>
      <c r="K11" s="727"/>
      <c r="L11" s="732"/>
      <c r="M11" s="726"/>
      <c r="N11" s="726"/>
      <c r="O11" s="726"/>
      <c r="P11" s="726"/>
      <c r="Q11" s="726"/>
      <c r="R11" s="726"/>
      <c r="S11" s="726"/>
      <c r="T11" s="726"/>
      <c r="U11" s="726"/>
      <c r="V11" s="727"/>
      <c r="W11" s="732"/>
    </row>
    <row r="12" spans="1:30" ht="25.5" thickBot="1" x14ac:dyDescent="0.25">
      <c r="A12" s="715"/>
      <c r="B12" s="43" t="s">
        <v>84</v>
      </c>
      <c r="C12" s="43" t="s">
        <v>85</v>
      </c>
      <c r="D12" s="43" t="s">
        <v>84</v>
      </c>
      <c r="E12" s="43" t="s">
        <v>85</v>
      </c>
      <c r="F12" s="43" t="s">
        <v>84</v>
      </c>
      <c r="G12" s="43" t="s">
        <v>85</v>
      </c>
      <c r="H12" s="43" t="s">
        <v>84</v>
      </c>
      <c r="I12" s="43" t="s">
        <v>85</v>
      </c>
      <c r="J12" s="43" t="s">
        <v>84</v>
      </c>
      <c r="K12" s="43" t="s">
        <v>85</v>
      </c>
      <c r="L12" s="733"/>
      <c r="M12" s="43" t="s">
        <v>84</v>
      </c>
      <c r="N12" s="43" t="s">
        <v>85</v>
      </c>
      <c r="O12" s="43" t="s">
        <v>84</v>
      </c>
      <c r="P12" s="43" t="s">
        <v>85</v>
      </c>
      <c r="Q12" s="43" t="s">
        <v>84</v>
      </c>
      <c r="R12" s="43" t="s">
        <v>85</v>
      </c>
      <c r="S12" s="43" t="s">
        <v>84</v>
      </c>
      <c r="T12" s="43" t="s">
        <v>85</v>
      </c>
      <c r="U12" s="43" t="s">
        <v>84</v>
      </c>
      <c r="V12" s="43" t="s">
        <v>85</v>
      </c>
      <c r="W12" s="733"/>
    </row>
    <row r="13" spans="1:30" x14ac:dyDescent="0.2">
      <c r="A13" s="434" t="s">
        <v>871</v>
      </c>
      <c r="B13" s="40"/>
      <c r="C13" s="41"/>
      <c r="D13" s="40"/>
      <c r="E13" s="41"/>
      <c r="F13" s="40"/>
      <c r="G13" s="40"/>
      <c r="H13" s="41"/>
      <c r="I13" s="40"/>
      <c r="J13" s="41"/>
      <c r="K13" s="40"/>
      <c r="L13" s="40"/>
      <c r="M13" s="41"/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30" x14ac:dyDescent="0.2">
      <c r="A14" s="381" t="s">
        <v>282</v>
      </c>
      <c r="B14" s="392">
        <v>0</v>
      </c>
      <c r="C14" s="392">
        <v>0</v>
      </c>
      <c r="D14" s="392">
        <v>0</v>
      </c>
      <c r="E14" s="392">
        <v>0</v>
      </c>
      <c r="F14" s="392">
        <v>5948.6127400000005</v>
      </c>
      <c r="G14" s="392">
        <v>0</v>
      </c>
      <c r="H14" s="392">
        <v>0</v>
      </c>
      <c r="I14" s="392">
        <v>0</v>
      </c>
      <c r="J14" s="392">
        <v>180.29415</v>
      </c>
      <c r="K14" s="392">
        <v>0</v>
      </c>
      <c r="L14" s="392">
        <f>SUM(B14:K14)</f>
        <v>6128.9068900000002</v>
      </c>
      <c r="M14" s="392">
        <v>0</v>
      </c>
      <c r="N14" s="392">
        <v>0</v>
      </c>
      <c r="O14" s="392">
        <v>17094.582420000002</v>
      </c>
      <c r="P14" s="392">
        <v>13976.47803</v>
      </c>
      <c r="Q14" s="392">
        <v>0</v>
      </c>
      <c r="R14" s="392">
        <v>0</v>
      </c>
      <c r="S14" s="392">
        <v>1173.8337200000001</v>
      </c>
      <c r="T14" s="392">
        <v>0</v>
      </c>
      <c r="U14" s="392">
        <v>-120.12661</v>
      </c>
      <c r="V14" s="392">
        <v>561.43474000000003</v>
      </c>
      <c r="W14" s="392">
        <f>SUM(M14:V14)</f>
        <v>32686.202300000004</v>
      </c>
      <c r="X14" s="393"/>
      <c r="Y14" s="393"/>
      <c r="Z14" s="393"/>
      <c r="AA14" s="393"/>
      <c r="AB14" s="393"/>
      <c r="AC14" s="393"/>
      <c r="AD14" s="393"/>
    </row>
    <row r="15" spans="1:30" x14ac:dyDescent="0.2">
      <c r="A15" s="381" t="s">
        <v>283</v>
      </c>
      <c r="B15" s="392">
        <v>0</v>
      </c>
      <c r="C15" s="392">
        <v>0</v>
      </c>
      <c r="D15" s="392">
        <v>0</v>
      </c>
      <c r="E15" s="392">
        <v>0</v>
      </c>
      <c r="F15" s="392">
        <v>26616.530030000002</v>
      </c>
      <c r="G15" s="392">
        <v>0</v>
      </c>
      <c r="H15" s="392">
        <v>0</v>
      </c>
      <c r="I15" s="392">
        <v>0</v>
      </c>
      <c r="J15" s="392">
        <v>0</v>
      </c>
      <c r="K15" s="392">
        <v>0</v>
      </c>
      <c r="L15" s="392">
        <f t="shared" ref="L15:L73" si="0">SUM(B15:K15)</f>
        <v>26616.530030000002</v>
      </c>
      <c r="M15" s="392">
        <v>0</v>
      </c>
      <c r="N15" s="392">
        <v>0</v>
      </c>
      <c r="O15" s="392">
        <v>0</v>
      </c>
      <c r="P15" s="392">
        <v>0</v>
      </c>
      <c r="Q15" s="392">
        <v>0</v>
      </c>
      <c r="R15" s="392">
        <v>0</v>
      </c>
      <c r="S15" s="392">
        <v>0</v>
      </c>
      <c r="T15" s="392">
        <v>0</v>
      </c>
      <c r="U15" s="392">
        <v>0</v>
      </c>
      <c r="V15" s="392">
        <v>0</v>
      </c>
      <c r="W15" s="392">
        <f t="shared" ref="W15:W73" si="1">SUM(M15:V15)</f>
        <v>0</v>
      </c>
      <c r="X15" s="393"/>
      <c r="Y15" s="393"/>
      <c r="Z15" s="393"/>
      <c r="AA15" s="393"/>
      <c r="AB15" s="393"/>
      <c r="AC15" s="393"/>
      <c r="AD15" s="393"/>
    </row>
    <row r="16" spans="1:30" x14ac:dyDescent="0.2">
      <c r="A16" s="381" t="s">
        <v>284</v>
      </c>
      <c r="B16" s="392">
        <v>8155.1260000000002</v>
      </c>
      <c r="C16" s="392">
        <v>0</v>
      </c>
      <c r="D16" s="392">
        <v>108925.174</v>
      </c>
      <c r="E16" s="392">
        <v>0</v>
      </c>
      <c r="F16" s="392">
        <v>8784.768</v>
      </c>
      <c r="G16" s="392">
        <v>0</v>
      </c>
      <c r="H16" s="392">
        <v>1473.85</v>
      </c>
      <c r="I16" s="392">
        <v>0</v>
      </c>
      <c r="J16" s="392">
        <v>-222.21700000000001</v>
      </c>
      <c r="K16" s="392">
        <v>0</v>
      </c>
      <c r="L16" s="392">
        <f t="shared" si="0"/>
        <v>127116.701</v>
      </c>
      <c r="M16" s="392">
        <v>0</v>
      </c>
      <c r="N16" s="392">
        <v>0</v>
      </c>
      <c r="O16" s="392">
        <v>27961.504000000001</v>
      </c>
      <c r="P16" s="392">
        <v>80197.417000000001</v>
      </c>
      <c r="Q16" s="392">
        <v>0</v>
      </c>
      <c r="R16" s="392">
        <v>0</v>
      </c>
      <c r="S16" s="392">
        <v>0</v>
      </c>
      <c r="T16" s="392">
        <v>0</v>
      </c>
      <c r="U16" s="392">
        <v>0</v>
      </c>
      <c r="V16" s="392">
        <v>0</v>
      </c>
      <c r="W16" s="392">
        <f t="shared" si="1"/>
        <v>108158.921</v>
      </c>
      <c r="X16" s="393"/>
      <c r="Y16" s="393"/>
      <c r="Z16" s="393"/>
      <c r="AA16" s="393"/>
      <c r="AB16" s="393"/>
      <c r="AC16" s="393"/>
      <c r="AD16" s="393"/>
    </row>
    <row r="17" spans="1:30" x14ac:dyDescent="0.2">
      <c r="A17" s="381" t="s">
        <v>285</v>
      </c>
      <c r="B17" s="392">
        <v>0</v>
      </c>
      <c r="C17" s="392">
        <v>0</v>
      </c>
      <c r="D17" s="392">
        <v>0</v>
      </c>
      <c r="E17" s="392">
        <v>0</v>
      </c>
      <c r="F17" s="392">
        <v>0</v>
      </c>
      <c r="G17" s="392">
        <v>0</v>
      </c>
      <c r="H17" s="392">
        <v>0</v>
      </c>
      <c r="I17" s="392">
        <v>0</v>
      </c>
      <c r="J17" s="392">
        <v>0</v>
      </c>
      <c r="K17" s="392">
        <v>0</v>
      </c>
      <c r="L17" s="392">
        <f t="shared" si="0"/>
        <v>0</v>
      </c>
      <c r="M17" s="392">
        <v>0</v>
      </c>
      <c r="N17" s="392">
        <v>0</v>
      </c>
      <c r="O17" s="392">
        <v>0</v>
      </c>
      <c r="P17" s="392">
        <v>0</v>
      </c>
      <c r="Q17" s="392">
        <v>0</v>
      </c>
      <c r="R17" s="392">
        <v>0</v>
      </c>
      <c r="S17" s="392">
        <v>0</v>
      </c>
      <c r="T17" s="392">
        <v>0</v>
      </c>
      <c r="U17" s="392">
        <v>0</v>
      </c>
      <c r="V17" s="392">
        <v>0</v>
      </c>
      <c r="W17" s="392">
        <f t="shared" si="1"/>
        <v>0</v>
      </c>
      <c r="X17" s="393"/>
      <c r="Y17" s="393"/>
      <c r="Z17" s="393"/>
      <c r="AA17" s="393"/>
      <c r="AB17" s="393"/>
      <c r="AC17" s="393"/>
      <c r="AD17" s="393"/>
    </row>
    <row r="18" spans="1:30" x14ac:dyDescent="0.2">
      <c r="A18" s="381" t="s">
        <v>2612</v>
      </c>
      <c r="B18" s="392">
        <v>0</v>
      </c>
      <c r="C18" s="392">
        <v>0</v>
      </c>
      <c r="D18" s="392">
        <v>0</v>
      </c>
      <c r="E18" s="392">
        <v>0</v>
      </c>
      <c r="F18" s="392">
        <v>0</v>
      </c>
      <c r="G18" s="392">
        <v>0</v>
      </c>
      <c r="H18" s="392">
        <v>0</v>
      </c>
      <c r="I18" s="392">
        <v>0</v>
      </c>
      <c r="J18" s="392">
        <v>0</v>
      </c>
      <c r="K18" s="392">
        <v>0</v>
      </c>
      <c r="L18" s="392">
        <f t="shared" si="0"/>
        <v>0</v>
      </c>
      <c r="M18" s="392">
        <v>0</v>
      </c>
      <c r="N18" s="392">
        <v>0</v>
      </c>
      <c r="O18" s="392">
        <v>0</v>
      </c>
      <c r="P18" s="392">
        <v>0</v>
      </c>
      <c r="Q18" s="392">
        <v>0</v>
      </c>
      <c r="R18" s="392">
        <v>0</v>
      </c>
      <c r="S18" s="392">
        <v>0</v>
      </c>
      <c r="T18" s="392">
        <v>0</v>
      </c>
      <c r="U18" s="392">
        <v>0</v>
      </c>
      <c r="V18" s="392">
        <v>0</v>
      </c>
      <c r="W18" s="392">
        <f t="shared" si="1"/>
        <v>0</v>
      </c>
      <c r="X18" s="393"/>
      <c r="Y18" s="393"/>
      <c r="Z18" s="393"/>
      <c r="AA18" s="393"/>
      <c r="AB18" s="393"/>
      <c r="AC18" s="393"/>
      <c r="AD18" s="393"/>
    </row>
    <row r="19" spans="1:30" x14ac:dyDescent="0.2">
      <c r="A19" s="387" t="s">
        <v>2227</v>
      </c>
      <c r="B19" s="398">
        <v>46.649560000000001</v>
      </c>
      <c r="C19" s="398">
        <v>0</v>
      </c>
      <c r="D19" s="398">
        <v>0</v>
      </c>
      <c r="E19" s="398">
        <v>0</v>
      </c>
      <c r="F19" s="398">
        <v>275.46678000000003</v>
      </c>
      <c r="G19" s="398">
        <v>0</v>
      </c>
      <c r="H19" s="398">
        <v>38797.085469999998</v>
      </c>
      <c r="I19" s="398">
        <v>0</v>
      </c>
      <c r="J19" s="398">
        <v>-9.5715900000000005</v>
      </c>
      <c r="K19" s="398">
        <v>0</v>
      </c>
      <c r="L19" s="398">
        <f t="shared" si="0"/>
        <v>39109.630219999999</v>
      </c>
      <c r="M19" s="398">
        <v>0</v>
      </c>
      <c r="N19" s="398">
        <v>0</v>
      </c>
      <c r="O19" s="398">
        <v>0</v>
      </c>
      <c r="P19" s="398">
        <v>0</v>
      </c>
      <c r="Q19" s="398">
        <v>0</v>
      </c>
      <c r="R19" s="398">
        <v>0</v>
      </c>
      <c r="S19" s="398">
        <v>0</v>
      </c>
      <c r="T19" s="398">
        <v>0</v>
      </c>
      <c r="U19" s="398">
        <v>0</v>
      </c>
      <c r="V19" s="398">
        <v>0</v>
      </c>
      <c r="W19" s="398">
        <f t="shared" si="1"/>
        <v>0</v>
      </c>
      <c r="X19" s="393"/>
      <c r="Y19" s="393"/>
      <c r="Z19" s="393"/>
      <c r="AA19" s="393"/>
      <c r="AB19" s="393"/>
      <c r="AC19" s="393"/>
      <c r="AD19" s="393"/>
    </row>
    <row r="20" spans="1:30" x14ac:dyDescent="0.2">
      <c r="A20" s="381" t="s">
        <v>2228</v>
      </c>
      <c r="B20" s="392">
        <v>0</v>
      </c>
      <c r="C20" s="392">
        <v>0</v>
      </c>
      <c r="D20" s="392">
        <v>0</v>
      </c>
      <c r="E20" s="392">
        <v>0</v>
      </c>
      <c r="F20" s="392">
        <v>16781.115949999999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f t="shared" si="0"/>
        <v>16781.115949999999</v>
      </c>
      <c r="M20" s="392">
        <v>0</v>
      </c>
      <c r="N20" s="392">
        <v>0</v>
      </c>
      <c r="O20" s="392">
        <v>0</v>
      </c>
      <c r="P20" s="392">
        <v>0</v>
      </c>
      <c r="Q20" s="392">
        <v>0</v>
      </c>
      <c r="R20" s="392">
        <v>0</v>
      </c>
      <c r="S20" s="392">
        <v>0</v>
      </c>
      <c r="T20" s="392">
        <v>0</v>
      </c>
      <c r="U20" s="392">
        <v>0</v>
      </c>
      <c r="V20" s="392">
        <v>0</v>
      </c>
      <c r="W20" s="392">
        <f t="shared" si="1"/>
        <v>0</v>
      </c>
      <c r="X20" s="393"/>
      <c r="Y20" s="393"/>
      <c r="Z20" s="393"/>
      <c r="AA20" s="393"/>
      <c r="AB20" s="393"/>
      <c r="AC20" s="393"/>
      <c r="AD20" s="393"/>
    </row>
    <row r="21" spans="1:30" x14ac:dyDescent="0.2">
      <c r="A21" s="381" t="s">
        <v>1607</v>
      </c>
      <c r="B21" s="392">
        <v>0</v>
      </c>
      <c r="C21" s="392">
        <v>0</v>
      </c>
      <c r="D21" s="392">
        <v>0</v>
      </c>
      <c r="E21" s="392">
        <v>0</v>
      </c>
      <c r="F21" s="392">
        <v>0</v>
      </c>
      <c r="G21" s="392">
        <v>0</v>
      </c>
      <c r="H21" s="392">
        <v>0</v>
      </c>
      <c r="I21" s="392">
        <v>0</v>
      </c>
      <c r="J21" s="392">
        <v>0</v>
      </c>
      <c r="K21" s="392">
        <v>0</v>
      </c>
      <c r="L21" s="392">
        <f t="shared" si="0"/>
        <v>0</v>
      </c>
      <c r="M21" s="392">
        <v>0</v>
      </c>
      <c r="N21" s="392">
        <v>0</v>
      </c>
      <c r="O21" s="392">
        <v>0</v>
      </c>
      <c r="P21" s="392">
        <v>0</v>
      </c>
      <c r="Q21" s="392">
        <v>0</v>
      </c>
      <c r="R21" s="392">
        <v>0</v>
      </c>
      <c r="S21" s="392">
        <v>0</v>
      </c>
      <c r="T21" s="392">
        <v>0</v>
      </c>
      <c r="U21" s="392">
        <v>0</v>
      </c>
      <c r="V21" s="392">
        <v>0</v>
      </c>
      <c r="W21" s="392">
        <f t="shared" si="1"/>
        <v>0</v>
      </c>
      <c r="X21" s="393"/>
      <c r="Y21" s="393"/>
      <c r="Z21" s="393"/>
      <c r="AA21" s="393"/>
      <c r="AB21" s="393"/>
      <c r="AC21" s="393"/>
      <c r="AD21" s="393"/>
    </row>
    <row r="22" spans="1:30" x14ac:dyDescent="0.2">
      <c r="A22" s="381" t="s">
        <v>2230</v>
      </c>
      <c r="B22" s="392">
        <v>0</v>
      </c>
      <c r="C22" s="392">
        <v>0</v>
      </c>
      <c r="D22" s="392">
        <v>0</v>
      </c>
      <c r="E22" s="392">
        <v>0</v>
      </c>
      <c r="F22" s="392">
        <v>0</v>
      </c>
      <c r="G22" s="392">
        <v>0</v>
      </c>
      <c r="H22" s="392">
        <v>0</v>
      </c>
      <c r="I22" s="392">
        <v>0</v>
      </c>
      <c r="J22" s="392">
        <v>0</v>
      </c>
      <c r="K22" s="392">
        <v>0</v>
      </c>
      <c r="L22" s="392">
        <f t="shared" si="0"/>
        <v>0</v>
      </c>
      <c r="M22" s="392">
        <v>0</v>
      </c>
      <c r="N22" s="392">
        <v>0</v>
      </c>
      <c r="O22" s="392">
        <v>0</v>
      </c>
      <c r="P22" s="392">
        <v>0</v>
      </c>
      <c r="Q22" s="392">
        <v>0</v>
      </c>
      <c r="R22" s="392">
        <v>0</v>
      </c>
      <c r="S22" s="392">
        <v>0</v>
      </c>
      <c r="T22" s="392">
        <v>0</v>
      </c>
      <c r="U22" s="392">
        <v>0</v>
      </c>
      <c r="V22" s="392">
        <v>0</v>
      </c>
      <c r="W22" s="392">
        <f t="shared" si="1"/>
        <v>0</v>
      </c>
      <c r="X22" s="393"/>
      <c r="Y22" s="393"/>
      <c r="Z22" s="393"/>
      <c r="AA22" s="393"/>
      <c r="AB22" s="393"/>
      <c r="AC22" s="393"/>
      <c r="AD22" s="393"/>
    </row>
    <row r="23" spans="1:30" x14ac:dyDescent="0.2">
      <c r="A23" s="382" t="s">
        <v>2613</v>
      </c>
      <c r="B23" s="394">
        <v>0</v>
      </c>
      <c r="C23" s="394">
        <v>0</v>
      </c>
      <c r="D23" s="394">
        <v>0</v>
      </c>
      <c r="E23" s="394">
        <v>0</v>
      </c>
      <c r="F23" s="394">
        <v>0</v>
      </c>
      <c r="G23" s="394">
        <v>0</v>
      </c>
      <c r="H23" s="394">
        <v>0</v>
      </c>
      <c r="I23" s="394">
        <v>0</v>
      </c>
      <c r="J23" s="394">
        <v>0</v>
      </c>
      <c r="K23" s="394">
        <v>0</v>
      </c>
      <c r="L23" s="394">
        <f t="shared" si="0"/>
        <v>0</v>
      </c>
      <c r="M23" s="394">
        <v>0</v>
      </c>
      <c r="N23" s="394">
        <v>0</v>
      </c>
      <c r="O23" s="394">
        <v>0</v>
      </c>
      <c r="P23" s="394">
        <v>0</v>
      </c>
      <c r="Q23" s="394">
        <v>0</v>
      </c>
      <c r="R23" s="394">
        <v>0</v>
      </c>
      <c r="S23" s="394">
        <v>0</v>
      </c>
      <c r="T23" s="394">
        <v>0</v>
      </c>
      <c r="U23" s="394">
        <v>0</v>
      </c>
      <c r="V23" s="394">
        <v>0</v>
      </c>
      <c r="W23" s="394">
        <f t="shared" si="1"/>
        <v>0</v>
      </c>
      <c r="X23" s="393"/>
      <c r="Y23" s="393"/>
      <c r="Z23" s="393"/>
      <c r="AA23" s="393"/>
      <c r="AB23" s="393"/>
      <c r="AC23" s="393"/>
      <c r="AD23" s="393"/>
    </row>
    <row r="24" spans="1:30" x14ac:dyDescent="0.2">
      <c r="A24" s="381" t="s">
        <v>1608</v>
      </c>
      <c r="B24" s="392">
        <v>0</v>
      </c>
      <c r="C24" s="392">
        <v>0</v>
      </c>
      <c r="D24" s="392">
        <v>0</v>
      </c>
      <c r="E24" s="392">
        <v>0</v>
      </c>
      <c r="F24" s="392">
        <v>0</v>
      </c>
      <c r="G24" s="392">
        <v>0</v>
      </c>
      <c r="H24" s="392">
        <v>0</v>
      </c>
      <c r="I24" s="392">
        <v>0</v>
      </c>
      <c r="J24" s="392">
        <v>0</v>
      </c>
      <c r="K24" s="392">
        <v>0</v>
      </c>
      <c r="L24" s="392">
        <f t="shared" si="0"/>
        <v>0</v>
      </c>
      <c r="M24" s="392">
        <v>0</v>
      </c>
      <c r="N24" s="392">
        <v>0</v>
      </c>
      <c r="O24" s="392">
        <v>0</v>
      </c>
      <c r="P24" s="392">
        <v>0</v>
      </c>
      <c r="Q24" s="392">
        <v>0</v>
      </c>
      <c r="R24" s="392">
        <v>0</v>
      </c>
      <c r="S24" s="392">
        <v>0</v>
      </c>
      <c r="T24" s="392">
        <v>0</v>
      </c>
      <c r="U24" s="392">
        <v>0</v>
      </c>
      <c r="V24" s="392">
        <v>0</v>
      </c>
      <c r="W24" s="392">
        <f t="shared" si="1"/>
        <v>0</v>
      </c>
      <c r="X24" s="393"/>
      <c r="Y24" s="393"/>
      <c r="Z24" s="393"/>
      <c r="AA24" s="393"/>
      <c r="AB24" s="393"/>
      <c r="AC24" s="393"/>
      <c r="AD24" s="393"/>
    </row>
    <row r="25" spans="1:30" x14ac:dyDescent="0.2">
      <c r="A25" s="381" t="s">
        <v>2614</v>
      </c>
      <c r="B25" s="392">
        <v>0</v>
      </c>
      <c r="C25" s="392">
        <v>0</v>
      </c>
      <c r="D25" s="392">
        <v>0</v>
      </c>
      <c r="E25" s="392">
        <v>0</v>
      </c>
      <c r="F25" s="392">
        <v>0</v>
      </c>
      <c r="G25" s="392">
        <v>0</v>
      </c>
      <c r="H25" s="392">
        <v>0</v>
      </c>
      <c r="I25" s="392">
        <v>0</v>
      </c>
      <c r="J25" s="392">
        <v>0</v>
      </c>
      <c r="K25" s="392">
        <v>0</v>
      </c>
      <c r="L25" s="392">
        <f t="shared" si="0"/>
        <v>0</v>
      </c>
      <c r="M25" s="392">
        <v>0</v>
      </c>
      <c r="N25" s="392">
        <v>0</v>
      </c>
      <c r="O25" s="392">
        <v>0</v>
      </c>
      <c r="P25" s="392">
        <v>0</v>
      </c>
      <c r="Q25" s="392">
        <v>0</v>
      </c>
      <c r="R25" s="392">
        <v>0</v>
      </c>
      <c r="S25" s="392">
        <v>0</v>
      </c>
      <c r="T25" s="392">
        <v>0</v>
      </c>
      <c r="U25" s="392">
        <v>0</v>
      </c>
      <c r="V25" s="392">
        <v>0</v>
      </c>
      <c r="W25" s="392">
        <f t="shared" si="1"/>
        <v>0</v>
      </c>
      <c r="X25" s="393"/>
      <c r="Y25" s="393"/>
      <c r="Z25" s="393"/>
      <c r="AA25" s="393"/>
      <c r="AB25" s="393"/>
      <c r="AC25" s="393"/>
      <c r="AD25" s="393"/>
    </row>
    <row r="26" spans="1:30" x14ac:dyDescent="0.2">
      <c r="A26" s="381" t="s">
        <v>2615</v>
      </c>
      <c r="B26" s="392">
        <v>0</v>
      </c>
      <c r="C26" s="392">
        <v>0</v>
      </c>
      <c r="D26" s="392">
        <v>41187.703580000001</v>
      </c>
      <c r="E26" s="392">
        <v>100</v>
      </c>
      <c r="F26" s="392">
        <v>0</v>
      </c>
      <c r="G26" s="392">
        <v>0</v>
      </c>
      <c r="H26" s="392">
        <v>0</v>
      </c>
      <c r="I26" s="392">
        <v>0</v>
      </c>
      <c r="J26" s="392">
        <v>0</v>
      </c>
      <c r="K26" s="392">
        <v>0</v>
      </c>
      <c r="L26" s="392">
        <f t="shared" si="0"/>
        <v>41287.703580000001</v>
      </c>
      <c r="M26" s="392">
        <v>0</v>
      </c>
      <c r="N26" s="392">
        <v>0</v>
      </c>
      <c r="O26" s="392">
        <v>27056.321250000001</v>
      </c>
      <c r="P26" s="392">
        <v>21203.82963</v>
      </c>
      <c r="Q26" s="392">
        <v>0</v>
      </c>
      <c r="R26" s="392">
        <v>0</v>
      </c>
      <c r="S26" s="392">
        <v>0</v>
      </c>
      <c r="T26" s="392">
        <v>0</v>
      </c>
      <c r="U26" s="392">
        <v>0</v>
      </c>
      <c r="V26" s="392">
        <v>0</v>
      </c>
      <c r="W26" s="392">
        <f t="shared" si="1"/>
        <v>48260.150880000001</v>
      </c>
      <c r="X26" s="393"/>
      <c r="Y26" s="393"/>
      <c r="Z26" s="393"/>
      <c r="AA26" s="393"/>
      <c r="AB26" s="393"/>
      <c r="AC26" s="393"/>
      <c r="AD26" s="393"/>
    </row>
    <row r="27" spans="1:30" x14ac:dyDescent="0.2">
      <c r="A27" s="381" t="s">
        <v>2231</v>
      </c>
      <c r="B27" s="392">
        <v>0</v>
      </c>
      <c r="C27" s="392">
        <v>0</v>
      </c>
      <c r="D27" s="392">
        <v>0</v>
      </c>
      <c r="E27" s="392">
        <v>0</v>
      </c>
      <c r="F27" s="392">
        <v>0</v>
      </c>
      <c r="G27" s="392">
        <v>0</v>
      </c>
      <c r="H27" s="392">
        <v>0</v>
      </c>
      <c r="I27" s="392">
        <v>0</v>
      </c>
      <c r="J27" s="392">
        <v>0</v>
      </c>
      <c r="K27" s="392">
        <v>0</v>
      </c>
      <c r="L27" s="392">
        <f t="shared" si="0"/>
        <v>0</v>
      </c>
      <c r="M27" s="392">
        <v>0</v>
      </c>
      <c r="N27" s="392">
        <v>0</v>
      </c>
      <c r="O27" s="392">
        <v>0</v>
      </c>
      <c r="P27" s="392">
        <v>0</v>
      </c>
      <c r="Q27" s="392">
        <v>0</v>
      </c>
      <c r="R27" s="392">
        <v>0</v>
      </c>
      <c r="S27" s="392">
        <v>0</v>
      </c>
      <c r="T27" s="392">
        <v>0</v>
      </c>
      <c r="U27" s="392">
        <v>0</v>
      </c>
      <c r="V27" s="392">
        <v>0</v>
      </c>
      <c r="W27" s="392">
        <f t="shared" si="1"/>
        <v>0</v>
      </c>
      <c r="X27" s="393"/>
      <c r="Y27" s="393"/>
      <c r="Z27" s="393"/>
      <c r="AA27" s="393"/>
      <c r="AB27" s="393"/>
      <c r="AC27" s="393"/>
      <c r="AD27" s="393"/>
    </row>
    <row r="28" spans="1:30" x14ac:dyDescent="0.2">
      <c r="A28" s="381" t="s">
        <v>2232</v>
      </c>
      <c r="B28" s="392">
        <v>0</v>
      </c>
      <c r="C28" s="392">
        <v>0</v>
      </c>
      <c r="D28" s="392">
        <v>0</v>
      </c>
      <c r="E28" s="392">
        <v>0</v>
      </c>
      <c r="F28" s="392">
        <v>0</v>
      </c>
      <c r="G28" s="392">
        <v>0</v>
      </c>
      <c r="H28" s="392">
        <v>4910.1294400000006</v>
      </c>
      <c r="I28" s="392">
        <v>0</v>
      </c>
      <c r="J28" s="392">
        <v>0</v>
      </c>
      <c r="K28" s="392">
        <v>0</v>
      </c>
      <c r="L28" s="392">
        <f t="shared" si="0"/>
        <v>4910.1294400000006</v>
      </c>
      <c r="M28" s="392">
        <v>0</v>
      </c>
      <c r="N28" s="392">
        <v>0</v>
      </c>
      <c r="O28" s="392">
        <v>42865.839209999998</v>
      </c>
      <c r="P28" s="392">
        <v>56880.884170000005</v>
      </c>
      <c r="Q28" s="392">
        <v>0</v>
      </c>
      <c r="R28" s="392">
        <v>0</v>
      </c>
      <c r="S28" s="392">
        <v>0</v>
      </c>
      <c r="T28" s="392">
        <v>0</v>
      </c>
      <c r="U28" s="392">
        <v>0</v>
      </c>
      <c r="V28" s="392">
        <v>0</v>
      </c>
      <c r="W28" s="392">
        <f t="shared" si="1"/>
        <v>99746.72338000001</v>
      </c>
      <c r="X28" s="393"/>
      <c r="Y28" s="393"/>
      <c r="Z28" s="393"/>
      <c r="AA28" s="393"/>
      <c r="AB28" s="393"/>
      <c r="AC28" s="393"/>
      <c r="AD28" s="393"/>
    </row>
    <row r="29" spans="1:30" x14ac:dyDescent="0.2">
      <c r="A29" s="387" t="s">
        <v>2233</v>
      </c>
      <c r="B29" s="398">
        <v>0</v>
      </c>
      <c r="C29" s="398">
        <v>0</v>
      </c>
      <c r="D29" s="398">
        <v>0</v>
      </c>
      <c r="E29" s="398">
        <v>0</v>
      </c>
      <c r="F29" s="398">
        <v>0</v>
      </c>
      <c r="G29" s="398">
        <v>0</v>
      </c>
      <c r="H29" s="398">
        <v>0</v>
      </c>
      <c r="I29" s="398">
        <v>0</v>
      </c>
      <c r="J29" s="398">
        <v>0</v>
      </c>
      <c r="K29" s="398">
        <v>0</v>
      </c>
      <c r="L29" s="398">
        <f t="shared" si="0"/>
        <v>0</v>
      </c>
      <c r="M29" s="398">
        <v>0</v>
      </c>
      <c r="N29" s="398">
        <v>0</v>
      </c>
      <c r="O29" s="398">
        <v>0</v>
      </c>
      <c r="P29" s="398">
        <v>0</v>
      </c>
      <c r="Q29" s="398">
        <v>0</v>
      </c>
      <c r="R29" s="398">
        <v>0</v>
      </c>
      <c r="S29" s="398">
        <v>0</v>
      </c>
      <c r="T29" s="398">
        <v>0</v>
      </c>
      <c r="U29" s="398">
        <v>0</v>
      </c>
      <c r="V29" s="398">
        <v>0</v>
      </c>
      <c r="W29" s="398">
        <f t="shared" si="1"/>
        <v>0</v>
      </c>
      <c r="X29" s="393"/>
      <c r="Y29" s="393"/>
      <c r="Z29" s="393"/>
      <c r="AA29" s="393"/>
      <c r="AB29" s="393"/>
      <c r="AC29" s="393"/>
      <c r="AD29" s="393"/>
    </row>
    <row r="30" spans="1:30" x14ac:dyDescent="0.2">
      <c r="A30" s="381" t="s">
        <v>1609</v>
      </c>
      <c r="B30" s="392">
        <v>0</v>
      </c>
      <c r="C30" s="392">
        <v>0</v>
      </c>
      <c r="D30" s="392">
        <v>0</v>
      </c>
      <c r="E30" s="392">
        <v>0</v>
      </c>
      <c r="F30" s="392">
        <v>427.76526000000001</v>
      </c>
      <c r="G30" s="392">
        <v>0</v>
      </c>
      <c r="H30" s="392">
        <v>0</v>
      </c>
      <c r="I30" s="392">
        <v>0</v>
      </c>
      <c r="J30" s="392">
        <v>0</v>
      </c>
      <c r="K30" s="392">
        <v>0</v>
      </c>
      <c r="L30" s="392">
        <f t="shared" si="0"/>
        <v>427.76526000000001</v>
      </c>
      <c r="M30" s="392">
        <v>0</v>
      </c>
      <c r="N30" s="392">
        <v>0</v>
      </c>
      <c r="O30" s="392">
        <v>129.82351</v>
      </c>
      <c r="P30" s="392">
        <v>0</v>
      </c>
      <c r="Q30" s="392">
        <v>0</v>
      </c>
      <c r="R30" s="392">
        <v>0</v>
      </c>
      <c r="S30" s="392">
        <v>1000</v>
      </c>
      <c r="T30" s="392">
        <v>0</v>
      </c>
      <c r="U30" s="392">
        <v>0</v>
      </c>
      <c r="V30" s="392">
        <v>0</v>
      </c>
      <c r="W30" s="392">
        <f t="shared" si="1"/>
        <v>1129.8235099999999</v>
      </c>
      <c r="X30" s="393"/>
      <c r="Y30" s="393"/>
      <c r="Z30" s="393"/>
      <c r="AA30" s="393"/>
      <c r="AB30" s="393"/>
      <c r="AC30" s="393"/>
      <c r="AD30" s="393"/>
    </row>
    <row r="31" spans="1:30" x14ac:dyDescent="0.2">
      <c r="A31" s="381" t="s">
        <v>2234</v>
      </c>
      <c r="B31" s="392">
        <v>161.64231000000001</v>
      </c>
      <c r="C31" s="392">
        <v>0</v>
      </c>
      <c r="D31" s="392">
        <v>3780.13742</v>
      </c>
      <c r="E31" s="392">
        <v>1299.0078600000002</v>
      </c>
      <c r="F31" s="392">
        <v>557.5403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f t="shared" si="0"/>
        <v>5798.3278899999996</v>
      </c>
      <c r="M31" s="392">
        <v>0</v>
      </c>
      <c r="N31" s="392">
        <v>0</v>
      </c>
      <c r="O31" s="392">
        <v>0</v>
      </c>
      <c r="P31" s="392">
        <v>0</v>
      </c>
      <c r="Q31" s="392">
        <v>0</v>
      </c>
      <c r="R31" s="392">
        <v>0</v>
      </c>
      <c r="S31" s="392">
        <v>0</v>
      </c>
      <c r="T31" s="392">
        <v>0</v>
      </c>
      <c r="U31" s="392">
        <v>0</v>
      </c>
      <c r="V31" s="392">
        <v>0</v>
      </c>
      <c r="W31" s="392">
        <f t="shared" si="1"/>
        <v>0</v>
      </c>
      <c r="X31" s="393"/>
      <c r="Y31" s="393"/>
      <c r="Z31" s="393"/>
      <c r="AA31" s="393"/>
      <c r="AB31" s="393"/>
      <c r="AC31" s="393"/>
      <c r="AD31" s="393"/>
    </row>
    <row r="32" spans="1:30" x14ac:dyDescent="0.2">
      <c r="A32" s="381" t="s">
        <v>2235</v>
      </c>
      <c r="B32" s="392">
        <v>15043.09492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f t="shared" si="0"/>
        <v>15043.09492</v>
      </c>
      <c r="M32" s="392">
        <v>0</v>
      </c>
      <c r="N32" s="392">
        <v>0</v>
      </c>
      <c r="O32" s="392">
        <v>0</v>
      </c>
      <c r="P32" s="392">
        <v>0</v>
      </c>
      <c r="Q32" s="392">
        <v>0</v>
      </c>
      <c r="R32" s="392">
        <v>0</v>
      </c>
      <c r="S32" s="392">
        <v>0</v>
      </c>
      <c r="T32" s="392">
        <v>0</v>
      </c>
      <c r="U32" s="392">
        <v>0</v>
      </c>
      <c r="V32" s="392">
        <v>0</v>
      </c>
      <c r="W32" s="392">
        <f t="shared" si="1"/>
        <v>0</v>
      </c>
      <c r="X32" s="393"/>
      <c r="Y32" s="393"/>
      <c r="Z32" s="393"/>
      <c r="AA32" s="393"/>
      <c r="AB32" s="393"/>
      <c r="AC32" s="393"/>
      <c r="AD32" s="393"/>
    </row>
    <row r="33" spans="1:30" x14ac:dyDescent="0.2">
      <c r="A33" s="382" t="s">
        <v>2236</v>
      </c>
      <c r="B33" s="394">
        <v>2042.40993</v>
      </c>
      <c r="C33" s="394">
        <v>0</v>
      </c>
      <c r="D33" s="394">
        <v>0</v>
      </c>
      <c r="E33" s="394">
        <v>0</v>
      </c>
      <c r="F33" s="394">
        <v>393.74678999999998</v>
      </c>
      <c r="G33" s="394">
        <v>0</v>
      </c>
      <c r="H33" s="394">
        <v>0</v>
      </c>
      <c r="I33" s="394">
        <v>0</v>
      </c>
      <c r="J33" s="394">
        <v>0</v>
      </c>
      <c r="K33" s="394">
        <v>0</v>
      </c>
      <c r="L33" s="394">
        <f t="shared" si="0"/>
        <v>2436.15672</v>
      </c>
      <c r="M33" s="394">
        <v>0</v>
      </c>
      <c r="N33" s="394">
        <v>0</v>
      </c>
      <c r="O33" s="394">
        <v>3765.81763</v>
      </c>
      <c r="P33" s="394">
        <v>0</v>
      </c>
      <c r="Q33" s="394">
        <v>0</v>
      </c>
      <c r="R33" s="394">
        <v>0</v>
      </c>
      <c r="S33" s="394">
        <v>0</v>
      </c>
      <c r="T33" s="394">
        <v>0</v>
      </c>
      <c r="U33" s="394">
        <v>0</v>
      </c>
      <c r="V33" s="394">
        <v>0</v>
      </c>
      <c r="W33" s="394">
        <f t="shared" si="1"/>
        <v>3765.81763</v>
      </c>
      <c r="X33" s="393"/>
      <c r="Y33" s="393"/>
      <c r="Z33" s="393"/>
      <c r="AA33" s="393"/>
      <c r="AB33" s="393"/>
      <c r="AC33" s="393"/>
      <c r="AD33" s="393"/>
    </row>
    <row r="34" spans="1:30" x14ac:dyDescent="0.2">
      <c r="A34" s="381" t="s">
        <v>2616</v>
      </c>
      <c r="B34" s="392">
        <v>0</v>
      </c>
      <c r="C34" s="392">
        <v>0</v>
      </c>
      <c r="D34" s="392">
        <v>0</v>
      </c>
      <c r="E34" s="392">
        <v>0</v>
      </c>
      <c r="F34" s="392">
        <v>0</v>
      </c>
      <c r="G34" s="392">
        <v>0</v>
      </c>
      <c r="H34" s="392">
        <v>0</v>
      </c>
      <c r="I34" s="392">
        <v>0</v>
      </c>
      <c r="J34" s="392">
        <v>0</v>
      </c>
      <c r="K34" s="392">
        <v>0</v>
      </c>
      <c r="L34" s="392">
        <f t="shared" si="0"/>
        <v>0</v>
      </c>
      <c r="M34" s="392">
        <v>0</v>
      </c>
      <c r="N34" s="392">
        <v>0</v>
      </c>
      <c r="O34" s="392">
        <v>0</v>
      </c>
      <c r="P34" s="392">
        <v>0</v>
      </c>
      <c r="Q34" s="392">
        <v>0</v>
      </c>
      <c r="R34" s="392">
        <v>0</v>
      </c>
      <c r="S34" s="392">
        <v>1609.44937</v>
      </c>
      <c r="T34" s="392">
        <v>0</v>
      </c>
      <c r="U34" s="392">
        <v>0</v>
      </c>
      <c r="V34" s="392">
        <v>0</v>
      </c>
      <c r="W34" s="392">
        <f t="shared" si="1"/>
        <v>1609.44937</v>
      </c>
      <c r="X34" s="393"/>
      <c r="Y34" s="393"/>
      <c r="Z34" s="393"/>
      <c r="AA34" s="393"/>
      <c r="AB34" s="393"/>
      <c r="AC34" s="393"/>
      <c r="AD34" s="393"/>
    </row>
    <row r="35" spans="1:30" x14ac:dyDescent="0.2">
      <c r="A35" s="381" t="s">
        <v>2238</v>
      </c>
      <c r="B35" s="392">
        <v>0</v>
      </c>
      <c r="C35" s="392">
        <v>0</v>
      </c>
      <c r="D35" s="392">
        <v>0</v>
      </c>
      <c r="E35" s="392">
        <v>0</v>
      </c>
      <c r="F35" s="392">
        <v>0</v>
      </c>
      <c r="G35" s="392">
        <v>0</v>
      </c>
      <c r="H35" s="392">
        <v>0</v>
      </c>
      <c r="I35" s="392">
        <v>0</v>
      </c>
      <c r="J35" s="392">
        <v>0</v>
      </c>
      <c r="K35" s="392">
        <v>0</v>
      </c>
      <c r="L35" s="392">
        <f t="shared" si="0"/>
        <v>0</v>
      </c>
      <c r="M35" s="392">
        <v>0</v>
      </c>
      <c r="N35" s="392">
        <v>0</v>
      </c>
      <c r="O35" s="392">
        <v>0</v>
      </c>
      <c r="P35" s="392">
        <v>0</v>
      </c>
      <c r="Q35" s="392">
        <v>0</v>
      </c>
      <c r="R35" s="392">
        <v>0</v>
      </c>
      <c r="S35" s="392">
        <v>0</v>
      </c>
      <c r="T35" s="392">
        <v>0</v>
      </c>
      <c r="U35" s="392">
        <v>0</v>
      </c>
      <c r="V35" s="392">
        <v>0</v>
      </c>
      <c r="W35" s="392">
        <f t="shared" si="1"/>
        <v>0</v>
      </c>
      <c r="X35" s="393"/>
      <c r="Y35" s="393"/>
      <c r="Z35" s="393"/>
      <c r="AA35" s="393"/>
      <c r="AB35" s="393"/>
      <c r="AC35" s="393"/>
      <c r="AD35" s="393"/>
    </row>
    <row r="36" spans="1:30" x14ac:dyDescent="0.2">
      <c r="A36" s="381" t="s">
        <v>1878</v>
      </c>
      <c r="B36" s="392">
        <v>0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f t="shared" si="0"/>
        <v>0</v>
      </c>
      <c r="M36" s="392">
        <v>0</v>
      </c>
      <c r="N36" s="392">
        <v>0</v>
      </c>
      <c r="O36" s="392">
        <v>0</v>
      </c>
      <c r="P36" s="392">
        <v>0</v>
      </c>
      <c r="Q36" s="392">
        <v>0</v>
      </c>
      <c r="R36" s="392">
        <v>0</v>
      </c>
      <c r="S36" s="392">
        <v>0</v>
      </c>
      <c r="T36" s="392">
        <v>0</v>
      </c>
      <c r="U36" s="392">
        <v>0</v>
      </c>
      <c r="V36" s="392">
        <v>0</v>
      </c>
      <c r="W36" s="392">
        <f t="shared" si="1"/>
        <v>0</v>
      </c>
      <c r="X36" s="393"/>
      <c r="Y36" s="393"/>
      <c r="Z36" s="393"/>
      <c r="AA36" s="393"/>
      <c r="AB36" s="393"/>
      <c r="AC36" s="393"/>
      <c r="AD36" s="393"/>
    </row>
    <row r="37" spans="1:30" x14ac:dyDescent="0.2">
      <c r="A37" s="381" t="s">
        <v>1879</v>
      </c>
      <c r="B37" s="392">
        <v>0</v>
      </c>
      <c r="C37" s="392">
        <v>0</v>
      </c>
      <c r="D37" s="392">
        <v>0</v>
      </c>
      <c r="E37" s="392">
        <v>0</v>
      </c>
      <c r="F37" s="392">
        <v>0</v>
      </c>
      <c r="G37" s="392">
        <v>0</v>
      </c>
      <c r="H37" s="392">
        <v>0</v>
      </c>
      <c r="I37" s="392">
        <v>0</v>
      </c>
      <c r="J37" s="392">
        <v>0</v>
      </c>
      <c r="K37" s="392">
        <v>0</v>
      </c>
      <c r="L37" s="392">
        <f t="shared" si="0"/>
        <v>0</v>
      </c>
      <c r="M37" s="392">
        <v>0</v>
      </c>
      <c r="N37" s="392">
        <v>0</v>
      </c>
      <c r="O37" s="392">
        <v>0</v>
      </c>
      <c r="P37" s="392">
        <v>0</v>
      </c>
      <c r="Q37" s="392">
        <v>0</v>
      </c>
      <c r="R37" s="392">
        <v>0</v>
      </c>
      <c r="S37" s="392">
        <v>312.39719000000002</v>
      </c>
      <c r="T37" s="392">
        <v>74.278050000000007</v>
      </c>
      <c r="U37" s="392">
        <v>0</v>
      </c>
      <c r="V37" s="392">
        <v>0</v>
      </c>
      <c r="W37" s="392">
        <f t="shared" si="1"/>
        <v>386.67524000000003</v>
      </c>
      <c r="X37" s="393"/>
      <c r="Y37" s="393"/>
      <c r="Z37" s="393"/>
      <c r="AA37" s="393"/>
      <c r="AB37" s="393"/>
      <c r="AC37" s="393"/>
      <c r="AD37" s="393"/>
    </row>
    <row r="38" spans="1:30" x14ac:dyDescent="0.2">
      <c r="A38" s="381" t="s">
        <v>1880</v>
      </c>
      <c r="B38" s="392">
        <v>0</v>
      </c>
      <c r="C38" s="392">
        <v>0</v>
      </c>
      <c r="D38" s="392">
        <v>0</v>
      </c>
      <c r="E38" s="392">
        <v>0</v>
      </c>
      <c r="F38" s="392">
        <v>518.33468000000005</v>
      </c>
      <c r="G38" s="392">
        <v>0</v>
      </c>
      <c r="H38" s="392">
        <v>0</v>
      </c>
      <c r="I38" s="392">
        <v>0</v>
      </c>
      <c r="J38" s="392">
        <v>0</v>
      </c>
      <c r="K38" s="392">
        <v>0</v>
      </c>
      <c r="L38" s="392">
        <f t="shared" si="0"/>
        <v>518.33468000000005</v>
      </c>
      <c r="M38" s="392">
        <v>0</v>
      </c>
      <c r="N38" s="392">
        <v>0</v>
      </c>
      <c r="O38" s="392">
        <v>7307.3359500000006</v>
      </c>
      <c r="P38" s="392">
        <v>1604.42083</v>
      </c>
      <c r="Q38" s="392">
        <v>0</v>
      </c>
      <c r="R38" s="392">
        <v>0</v>
      </c>
      <c r="S38" s="392">
        <v>0</v>
      </c>
      <c r="T38" s="392">
        <v>0</v>
      </c>
      <c r="U38" s="392">
        <v>0</v>
      </c>
      <c r="V38" s="392">
        <v>0</v>
      </c>
      <c r="W38" s="392">
        <f t="shared" si="1"/>
        <v>8911.7567799999997</v>
      </c>
      <c r="X38" s="393"/>
      <c r="Y38" s="393"/>
      <c r="Z38" s="393"/>
      <c r="AA38" s="393"/>
      <c r="AB38" s="393"/>
      <c r="AC38" s="393"/>
      <c r="AD38" s="393"/>
    </row>
    <row r="39" spans="1:30" x14ac:dyDescent="0.2">
      <c r="A39" s="387" t="s">
        <v>2617</v>
      </c>
      <c r="B39" s="398">
        <v>0</v>
      </c>
      <c r="C39" s="398">
        <v>0</v>
      </c>
      <c r="D39" s="398">
        <v>15206.843999999999</v>
      </c>
      <c r="E39" s="398">
        <v>84218.872000000003</v>
      </c>
      <c r="F39" s="398">
        <v>0</v>
      </c>
      <c r="G39" s="398">
        <v>0</v>
      </c>
      <c r="H39" s="398">
        <v>0</v>
      </c>
      <c r="I39" s="398">
        <v>0</v>
      </c>
      <c r="J39" s="398">
        <v>0</v>
      </c>
      <c r="K39" s="398">
        <v>0</v>
      </c>
      <c r="L39" s="398">
        <f t="shared" si="0"/>
        <v>99425.716</v>
      </c>
      <c r="M39" s="398">
        <v>0</v>
      </c>
      <c r="N39" s="398">
        <v>0</v>
      </c>
      <c r="O39" s="398">
        <v>0</v>
      </c>
      <c r="P39" s="398">
        <v>0</v>
      </c>
      <c r="Q39" s="398">
        <v>0</v>
      </c>
      <c r="R39" s="398">
        <v>0</v>
      </c>
      <c r="S39" s="398">
        <v>137873.13402</v>
      </c>
      <c r="T39" s="398">
        <v>0</v>
      </c>
      <c r="U39" s="398">
        <v>0</v>
      </c>
      <c r="V39" s="398">
        <v>0</v>
      </c>
      <c r="W39" s="398">
        <f t="shared" si="1"/>
        <v>137873.13402</v>
      </c>
      <c r="X39" s="393"/>
      <c r="Y39" s="393"/>
      <c r="Z39" s="393"/>
      <c r="AA39" s="393"/>
      <c r="AB39" s="393"/>
      <c r="AC39" s="393"/>
      <c r="AD39" s="393"/>
    </row>
    <row r="40" spans="1:30" x14ac:dyDescent="0.2">
      <c r="A40" s="381" t="s">
        <v>599</v>
      </c>
      <c r="B40" s="392">
        <v>0</v>
      </c>
      <c r="C40" s="392">
        <v>0</v>
      </c>
      <c r="D40" s="392">
        <v>0</v>
      </c>
      <c r="E40" s="392">
        <v>0</v>
      </c>
      <c r="F40" s="392">
        <v>0</v>
      </c>
      <c r="G40" s="392">
        <v>0</v>
      </c>
      <c r="H40" s="392">
        <v>0</v>
      </c>
      <c r="I40" s="392">
        <v>0</v>
      </c>
      <c r="J40" s="392">
        <v>0</v>
      </c>
      <c r="K40" s="392">
        <v>0</v>
      </c>
      <c r="L40" s="392">
        <f t="shared" si="0"/>
        <v>0</v>
      </c>
      <c r="M40" s="392">
        <v>0</v>
      </c>
      <c r="N40" s="392">
        <v>0</v>
      </c>
      <c r="O40" s="392">
        <v>0</v>
      </c>
      <c r="P40" s="392">
        <v>0</v>
      </c>
      <c r="Q40" s="392">
        <v>0</v>
      </c>
      <c r="R40" s="392">
        <v>0</v>
      </c>
      <c r="S40" s="392">
        <v>0</v>
      </c>
      <c r="T40" s="392">
        <v>0</v>
      </c>
      <c r="U40" s="392">
        <v>0</v>
      </c>
      <c r="V40" s="392">
        <v>0</v>
      </c>
      <c r="W40" s="392">
        <f t="shared" si="1"/>
        <v>0</v>
      </c>
      <c r="X40" s="393"/>
      <c r="Y40" s="393"/>
      <c r="Z40" s="393"/>
      <c r="AA40" s="393"/>
      <c r="AB40" s="393"/>
      <c r="AC40" s="393"/>
      <c r="AD40" s="393"/>
    </row>
    <row r="41" spans="1:30" x14ac:dyDescent="0.2">
      <c r="A41" s="381" t="s">
        <v>3010</v>
      </c>
      <c r="B41" s="392">
        <v>0</v>
      </c>
      <c r="C41" s="392">
        <v>0</v>
      </c>
      <c r="D41" s="392">
        <v>0</v>
      </c>
      <c r="E41" s="392">
        <v>0</v>
      </c>
      <c r="F41" s="392">
        <v>291.79164000000003</v>
      </c>
      <c r="G41" s="392">
        <v>0</v>
      </c>
      <c r="H41" s="392">
        <v>19.417200000000001</v>
      </c>
      <c r="I41" s="392">
        <v>0</v>
      </c>
      <c r="J41" s="392">
        <v>0</v>
      </c>
      <c r="K41" s="392">
        <v>0</v>
      </c>
      <c r="L41" s="392">
        <f t="shared" si="0"/>
        <v>311.20884000000001</v>
      </c>
      <c r="M41" s="392">
        <v>0</v>
      </c>
      <c r="N41" s="392">
        <v>0</v>
      </c>
      <c r="O41" s="392">
        <v>1274.8369700000001</v>
      </c>
      <c r="P41" s="392">
        <v>4002.8890699999997</v>
      </c>
      <c r="Q41" s="392">
        <v>0</v>
      </c>
      <c r="R41" s="392">
        <v>0</v>
      </c>
      <c r="S41" s="392">
        <v>0</v>
      </c>
      <c r="T41" s="392">
        <v>0</v>
      </c>
      <c r="U41" s="392">
        <v>0</v>
      </c>
      <c r="V41" s="392">
        <v>0</v>
      </c>
      <c r="W41" s="392">
        <f t="shared" si="1"/>
        <v>5277.7260399999996</v>
      </c>
      <c r="X41" s="393"/>
      <c r="Y41" s="393"/>
      <c r="Z41" s="393"/>
      <c r="AA41" s="393"/>
      <c r="AB41" s="393"/>
      <c r="AC41" s="393"/>
      <c r="AD41" s="393"/>
    </row>
    <row r="42" spans="1:30" ht="22.5" x14ac:dyDescent="0.2">
      <c r="A42" s="383" t="s">
        <v>2479</v>
      </c>
      <c r="B42" s="395">
        <f>SUM(B14:B41)</f>
        <v>25448.922720000002</v>
      </c>
      <c r="C42" s="395">
        <f t="shared" ref="C42:V42" si="2">SUM(C14:C41)</f>
        <v>0</v>
      </c>
      <c r="D42" s="395">
        <f t="shared" si="2"/>
        <v>169099.85900000003</v>
      </c>
      <c r="E42" s="395">
        <f t="shared" si="2"/>
        <v>85617.879860000001</v>
      </c>
      <c r="F42" s="395">
        <f t="shared" si="2"/>
        <v>60595.672170000005</v>
      </c>
      <c r="G42" s="395">
        <f t="shared" si="2"/>
        <v>0</v>
      </c>
      <c r="H42" s="395">
        <f t="shared" si="2"/>
        <v>45200.482110000004</v>
      </c>
      <c r="I42" s="395">
        <f t="shared" si="2"/>
        <v>0</v>
      </c>
      <c r="J42" s="395">
        <f t="shared" si="2"/>
        <v>-51.494440000000012</v>
      </c>
      <c r="K42" s="395">
        <f t="shared" si="2"/>
        <v>0</v>
      </c>
      <c r="L42" s="395">
        <f t="shared" si="0"/>
        <v>385911.32141999999</v>
      </c>
      <c r="M42" s="395">
        <f t="shared" si="2"/>
        <v>0</v>
      </c>
      <c r="N42" s="395">
        <f t="shared" si="2"/>
        <v>0</v>
      </c>
      <c r="O42" s="395">
        <f t="shared" si="2"/>
        <v>127456.06094000002</v>
      </c>
      <c r="P42" s="395">
        <f t="shared" si="2"/>
        <v>177865.91873</v>
      </c>
      <c r="Q42" s="395">
        <f t="shared" si="2"/>
        <v>0</v>
      </c>
      <c r="R42" s="395">
        <f t="shared" si="2"/>
        <v>0</v>
      </c>
      <c r="S42" s="395">
        <f t="shared" si="2"/>
        <v>141968.8143</v>
      </c>
      <c r="T42" s="395">
        <f t="shared" si="2"/>
        <v>74.278050000000007</v>
      </c>
      <c r="U42" s="395">
        <f t="shared" si="2"/>
        <v>-120.12661</v>
      </c>
      <c r="V42" s="395">
        <f t="shared" si="2"/>
        <v>561.43474000000003</v>
      </c>
      <c r="W42" s="395">
        <f t="shared" si="1"/>
        <v>447806.38015000004</v>
      </c>
      <c r="X42" s="393"/>
      <c r="Y42" s="393"/>
      <c r="Z42" s="393"/>
      <c r="AA42" s="393"/>
      <c r="AB42" s="393"/>
      <c r="AC42" s="393"/>
      <c r="AD42" s="393"/>
    </row>
    <row r="43" spans="1:30" x14ac:dyDescent="0.2">
      <c r="A43" s="384" t="s">
        <v>2241</v>
      </c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3"/>
      <c r="Y43" s="393"/>
      <c r="Z43" s="393"/>
      <c r="AA43" s="393"/>
      <c r="AB43" s="393"/>
      <c r="AC43" s="393"/>
      <c r="AD43" s="393"/>
    </row>
    <row r="44" spans="1:30" x14ac:dyDescent="0.2">
      <c r="A44" s="381" t="s">
        <v>1882</v>
      </c>
      <c r="B44" s="392">
        <v>230.09235000000001</v>
      </c>
      <c r="C44" s="392">
        <v>0</v>
      </c>
      <c r="D44" s="392">
        <v>0</v>
      </c>
      <c r="E44" s="392">
        <v>0</v>
      </c>
      <c r="F44" s="392">
        <v>645.32568000000003</v>
      </c>
      <c r="G44" s="392">
        <v>0</v>
      </c>
      <c r="H44" s="392">
        <v>0.51557000000000008</v>
      </c>
      <c r="I44" s="392">
        <v>0</v>
      </c>
      <c r="J44" s="392">
        <v>0</v>
      </c>
      <c r="K44" s="392">
        <v>0</v>
      </c>
      <c r="L44" s="392">
        <f t="shared" si="0"/>
        <v>875.93360000000007</v>
      </c>
      <c r="M44" s="392">
        <v>0</v>
      </c>
      <c r="N44" s="392">
        <v>0</v>
      </c>
      <c r="O44" s="392">
        <v>0</v>
      </c>
      <c r="P44" s="392">
        <v>8689.1776199999986</v>
      </c>
      <c r="Q44" s="392">
        <v>0</v>
      </c>
      <c r="R44" s="392">
        <v>0</v>
      </c>
      <c r="S44" s="392">
        <v>0</v>
      </c>
      <c r="T44" s="392">
        <v>0</v>
      </c>
      <c r="U44" s="392">
        <v>0</v>
      </c>
      <c r="V44" s="392">
        <v>0</v>
      </c>
      <c r="W44" s="392">
        <f t="shared" si="1"/>
        <v>8689.1776199999986</v>
      </c>
      <c r="X44" s="393"/>
      <c r="Y44" s="393"/>
      <c r="Z44" s="393"/>
      <c r="AA44" s="393"/>
      <c r="AB44" s="393"/>
      <c r="AC44" s="393"/>
      <c r="AD44" s="393"/>
    </row>
    <row r="45" spans="1:30" x14ac:dyDescent="0.2">
      <c r="A45" s="381" t="s">
        <v>153</v>
      </c>
      <c r="B45" s="392">
        <v>0</v>
      </c>
      <c r="C45" s="392">
        <v>0</v>
      </c>
      <c r="D45" s="392">
        <v>0</v>
      </c>
      <c r="E45" s="392">
        <v>0</v>
      </c>
      <c r="F45" s="392">
        <v>0</v>
      </c>
      <c r="G45" s="392">
        <v>0</v>
      </c>
      <c r="H45" s="392">
        <v>0</v>
      </c>
      <c r="I45" s="392">
        <v>0</v>
      </c>
      <c r="J45" s="392">
        <v>0</v>
      </c>
      <c r="K45" s="392">
        <v>0</v>
      </c>
      <c r="L45" s="392">
        <f t="shared" si="0"/>
        <v>0</v>
      </c>
      <c r="M45" s="392">
        <v>0</v>
      </c>
      <c r="N45" s="392">
        <v>0</v>
      </c>
      <c r="O45" s="392">
        <v>0</v>
      </c>
      <c r="P45" s="392">
        <v>0</v>
      </c>
      <c r="Q45" s="392">
        <v>0</v>
      </c>
      <c r="R45" s="392">
        <v>0</v>
      </c>
      <c r="S45" s="392">
        <v>0</v>
      </c>
      <c r="T45" s="392">
        <v>30087.455999999998</v>
      </c>
      <c r="U45" s="392">
        <v>0</v>
      </c>
      <c r="V45" s="392">
        <v>0</v>
      </c>
      <c r="W45" s="392">
        <f t="shared" si="1"/>
        <v>30087.455999999998</v>
      </c>
      <c r="X45" s="393"/>
      <c r="Y45" s="393"/>
      <c r="Z45" s="393"/>
      <c r="AA45" s="393"/>
      <c r="AB45" s="393"/>
      <c r="AC45" s="393"/>
      <c r="AD45" s="393"/>
    </row>
    <row r="46" spans="1:30" x14ac:dyDescent="0.2">
      <c r="A46" s="381" t="s">
        <v>1886</v>
      </c>
      <c r="B46" s="392">
        <v>0</v>
      </c>
      <c r="C46" s="392">
        <v>0</v>
      </c>
      <c r="D46" s="392">
        <v>1864.5687399999999</v>
      </c>
      <c r="E46" s="392">
        <v>0</v>
      </c>
      <c r="F46" s="392">
        <v>0</v>
      </c>
      <c r="G46" s="392">
        <v>0</v>
      </c>
      <c r="H46" s="392">
        <v>0</v>
      </c>
      <c r="I46" s="392">
        <v>0</v>
      </c>
      <c r="J46" s="392">
        <v>0</v>
      </c>
      <c r="K46" s="392">
        <v>0</v>
      </c>
      <c r="L46" s="392">
        <f t="shared" si="0"/>
        <v>1864.5687399999999</v>
      </c>
      <c r="M46" s="392">
        <v>0</v>
      </c>
      <c r="N46" s="392">
        <v>0</v>
      </c>
      <c r="O46" s="392">
        <v>0</v>
      </c>
      <c r="P46" s="392">
        <v>0</v>
      </c>
      <c r="Q46" s="392">
        <v>0</v>
      </c>
      <c r="R46" s="392">
        <v>0</v>
      </c>
      <c r="S46" s="392">
        <v>0</v>
      </c>
      <c r="T46" s="392">
        <v>0</v>
      </c>
      <c r="U46" s="392">
        <v>0</v>
      </c>
      <c r="V46" s="392">
        <v>0</v>
      </c>
      <c r="W46" s="392">
        <f t="shared" si="1"/>
        <v>0</v>
      </c>
      <c r="X46" s="393"/>
      <c r="Y46" s="393"/>
      <c r="Z46" s="393"/>
      <c r="AA46" s="393"/>
      <c r="AB46" s="393"/>
      <c r="AC46" s="393"/>
      <c r="AD46" s="393"/>
    </row>
    <row r="47" spans="1:30" x14ac:dyDescent="0.2">
      <c r="A47" s="381" t="s">
        <v>1887</v>
      </c>
      <c r="B47" s="392">
        <v>0</v>
      </c>
      <c r="C47" s="392">
        <v>0</v>
      </c>
      <c r="D47" s="392">
        <v>0</v>
      </c>
      <c r="E47" s="392">
        <v>0</v>
      </c>
      <c r="F47" s="392">
        <v>0</v>
      </c>
      <c r="G47" s="392">
        <v>0</v>
      </c>
      <c r="H47" s="392">
        <v>0</v>
      </c>
      <c r="I47" s="392">
        <v>0</v>
      </c>
      <c r="J47" s="392">
        <v>0</v>
      </c>
      <c r="K47" s="392">
        <v>0</v>
      </c>
      <c r="L47" s="392">
        <f t="shared" si="0"/>
        <v>0</v>
      </c>
      <c r="M47" s="392">
        <v>0</v>
      </c>
      <c r="N47" s="392">
        <v>0</v>
      </c>
      <c r="O47" s="392">
        <v>0</v>
      </c>
      <c r="P47" s="392">
        <v>0</v>
      </c>
      <c r="Q47" s="392">
        <v>0</v>
      </c>
      <c r="R47" s="392">
        <v>0</v>
      </c>
      <c r="S47" s="392">
        <v>2369.9991</v>
      </c>
      <c r="T47" s="392">
        <v>0</v>
      </c>
      <c r="U47" s="392">
        <v>0</v>
      </c>
      <c r="V47" s="392">
        <v>0</v>
      </c>
      <c r="W47" s="392">
        <f t="shared" si="1"/>
        <v>2369.9991</v>
      </c>
      <c r="X47" s="393"/>
      <c r="Y47" s="393"/>
      <c r="Z47" s="393"/>
      <c r="AA47" s="393"/>
      <c r="AB47" s="393"/>
      <c r="AC47" s="393"/>
      <c r="AD47" s="393"/>
    </row>
    <row r="48" spans="1:30" x14ac:dyDescent="0.2">
      <c r="A48" s="387" t="s">
        <v>1888</v>
      </c>
      <c r="B48" s="398">
        <v>2.016</v>
      </c>
      <c r="C48" s="398">
        <v>0</v>
      </c>
      <c r="D48" s="398">
        <v>498.39792</v>
      </c>
      <c r="E48" s="398">
        <v>0</v>
      </c>
      <c r="F48" s="398">
        <v>0</v>
      </c>
      <c r="G48" s="398">
        <v>0</v>
      </c>
      <c r="H48" s="398">
        <v>0</v>
      </c>
      <c r="I48" s="398">
        <v>0</v>
      </c>
      <c r="J48" s="398">
        <v>-0.77625999999999995</v>
      </c>
      <c r="K48" s="398">
        <v>0</v>
      </c>
      <c r="L48" s="398">
        <f t="shared" si="0"/>
        <v>499.63766000000004</v>
      </c>
      <c r="M48" s="398">
        <v>0</v>
      </c>
      <c r="N48" s="398">
        <v>0</v>
      </c>
      <c r="O48" s="398">
        <v>0</v>
      </c>
      <c r="P48" s="398">
        <v>3620.8972200000003</v>
      </c>
      <c r="Q48" s="398">
        <v>0</v>
      </c>
      <c r="R48" s="398">
        <v>0</v>
      </c>
      <c r="S48" s="398">
        <v>0</v>
      </c>
      <c r="T48" s="398">
        <v>0</v>
      </c>
      <c r="U48" s="398">
        <v>0</v>
      </c>
      <c r="V48" s="398">
        <v>0</v>
      </c>
      <c r="W48" s="398">
        <f t="shared" si="1"/>
        <v>3620.8972200000003</v>
      </c>
      <c r="X48" s="393"/>
      <c r="Y48" s="393"/>
      <c r="Z48" s="393"/>
      <c r="AA48" s="393"/>
      <c r="AB48" s="393"/>
      <c r="AC48" s="393"/>
      <c r="AD48" s="393"/>
    </row>
    <row r="49" spans="1:30" x14ac:dyDescent="0.2">
      <c r="A49" s="381" t="s">
        <v>2620</v>
      </c>
      <c r="B49" s="392">
        <v>0</v>
      </c>
      <c r="C49" s="392">
        <v>0</v>
      </c>
      <c r="D49" s="392">
        <v>0</v>
      </c>
      <c r="E49" s="392">
        <v>0</v>
      </c>
      <c r="F49" s="392">
        <v>0</v>
      </c>
      <c r="G49" s="392">
        <v>0</v>
      </c>
      <c r="H49" s="392">
        <v>0</v>
      </c>
      <c r="I49" s="392">
        <v>0</v>
      </c>
      <c r="J49" s="392">
        <v>0</v>
      </c>
      <c r="K49" s="392">
        <v>0</v>
      </c>
      <c r="L49" s="392">
        <f t="shared" si="0"/>
        <v>0</v>
      </c>
      <c r="M49" s="392">
        <v>0</v>
      </c>
      <c r="N49" s="392">
        <v>0</v>
      </c>
      <c r="O49" s="392">
        <v>0</v>
      </c>
      <c r="P49" s="392">
        <v>0</v>
      </c>
      <c r="Q49" s="392">
        <v>0</v>
      </c>
      <c r="R49" s="392">
        <v>0</v>
      </c>
      <c r="S49" s="392">
        <v>0</v>
      </c>
      <c r="T49" s="392">
        <v>0</v>
      </c>
      <c r="U49" s="392">
        <v>0</v>
      </c>
      <c r="V49" s="392">
        <v>0</v>
      </c>
      <c r="W49" s="392">
        <f t="shared" si="1"/>
        <v>0</v>
      </c>
      <c r="X49" s="393"/>
      <c r="Y49" s="393"/>
      <c r="Z49" s="393"/>
      <c r="AA49" s="393"/>
      <c r="AB49" s="393"/>
      <c r="AC49" s="393"/>
      <c r="AD49" s="393"/>
    </row>
    <row r="50" spans="1:30" x14ac:dyDescent="0.2">
      <c r="A50" s="381" t="s">
        <v>1611</v>
      </c>
      <c r="B50" s="392">
        <v>0</v>
      </c>
      <c r="C50" s="392">
        <v>0</v>
      </c>
      <c r="D50" s="392">
        <v>0</v>
      </c>
      <c r="E50" s="392">
        <v>0</v>
      </c>
      <c r="F50" s="392">
        <v>0</v>
      </c>
      <c r="G50" s="392">
        <v>0</v>
      </c>
      <c r="H50" s="392">
        <v>0</v>
      </c>
      <c r="I50" s="392">
        <v>0</v>
      </c>
      <c r="J50" s="392">
        <v>0</v>
      </c>
      <c r="K50" s="392">
        <v>0</v>
      </c>
      <c r="L50" s="392">
        <f t="shared" si="0"/>
        <v>0</v>
      </c>
      <c r="M50" s="392">
        <v>0</v>
      </c>
      <c r="N50" s="392">
        <v>0</v>
      </c>
      <c r="O50" s="392">
        <v>0</v>
      </c>
      <c r="P50" s="392">
        <v>0</v>
      </c>
      <c r="Q50" s="392">
        <v>0</v>
      </c>
      <c r="R50" s="392">
        <v>0</v>
      </c>
      <c r="S50" s="392">
        <v>0</v>
      </c>
      <c r="T50" s="392">
        <v>0</v>
      </c>
      <c r="U50" s="392">
        <v>0</v>
      </c>
      <c r="V50" s="392">
        <v>0</v>
      </c>
      <c r="W50" s="392">
        <f t="shared" si="1"/>
        <v>0</v>
      </c>
      <c r="X50" s="393"/>
      <c r="Y50" s="393"/>
      <c r="Z50" s="393"/>
      <c r="AA50" s="393"/>
      <c r="AB50" s="393"/>
      <c r="AC50" s="393"/>
      <c r="AD50" s="393"/>
    </row>
    <row r="51" spans="1:30" x14ac:dyDescent="0.2">
      <c r="A51" s="382" t="s">
        <v>2621</v>
      </c>
      <c r="B51" s="394">
        <v>0</v>
      </c>
      <c r="C51" s="394">
        <v>0</v>
      </c>
      <c r="D51" s="394">
        <v>2758.41</v>
      </c>
      <c r="E51" s="394">
        <v>0</v>
      </c>
      <c r="F51" s="394">
        <v>1967.86492</v>
      </c>
      <c r="G51" s="394">
        <v>0</v>
      </c>
      <c r="H51" s="394">
        <v>0</v>
      </c>
      <c r="I51" s="394">
        <v>0</v>
      </c>
      <c r="J51" s="394">
        <v>0</v>
      </c>
      <c r="K51" s="394">
        <v>0</v>
      </c>
      <c r="L51" s="394">
        <f t="shared" si="0"/>
        <v>4726.2749199999998</v>
      </c>
      <c r="M51" s="394">
        <v>0</v>
      </c>
      <c r="N51" s="394">
        <v>0</v>
      </c>
      <c r="O51" s="394">
        <v>0</v>
      </c>
      <c r="P51" s="394">
        <v>0</v>
      </c>
      <c r="Q51" s="394">
        <v>0</v>
      </c>
      <c r="R51" s="394">
        <v>0</v>
      </c>
      <c r="S51" s="394">
        <v>0</v>
      </c>
      <c r="T51" s="394">
        <v>0</v>
      </c>
      <c r="U51" s="394">
        <v>0</v>
      </c>
      <c r="V51" s="394">
        <v>0</v>
      </c>
      <c r="W51" s="394">
        <f t="shared" si="1"/>
        <v>0</v>
      </c>
      <c r="X51" s="393"/>
      <c r="Y51" s="393"/>
      <c r="Z51" s="393"/>
      <c r="AA51" s="393"/>
      <c r="AB51" s="393"/>
      <c r="AC51" s="393"/>
      <c r="AD51" s="393"/>
    </row>
    <row r="52" spans="1:30" x14ac:dyDescent="0.2">
      <c r="A52" s="381" t="s">
        <v>1890</v>
      </c>
      <c r="B52" s="392">
        <v>0</v>
      </c>
      <c r="C52" s="392">
        <v>0</v>
      </c>
      <c r="D52" s="392">
        <v>43.036000000000001</v>
      </c>
      <c r="E52" s="392">
        <v>0</v>
      </c>
      <c r="F52" s="392">
        <v>0</v>
      </c>
      <c r="G52" s="392">
        <v>0</v>
      </c>
      <c r="H52" s="392">
        <v>0</v>
      </c>
      <c r="I52" s="392">
        <v>0</v>
      </c>
      <c r="J52" s="392">
        <v>0</v>
      </c>
      <c r="K52" s="392">
        <v>0</v>
      </c>
      <c r="L52" s="392">
        <f t="shared" si="0"/>
        <v>43.036000000000001</v>
      </c>
      <c r="M52" s="392">
        <v>0</v>
      </c>
      <c r="N52" s="392">
        <v>0</v>
      </c>
      <c r="O52" s="392">
        <v>0</v>
      </c>
      <c r="P52" s="392">
        <v>0</v>
      </c>
      <c r="Q52" s="392">
        <v>0</v>
      </c>
      <c r="R52" s="392">
        <v>0</v>
      </c>
      <c r="S52" s="392">
        <v>11384.16699</v>
      </c>
      <c r="T52" s="392">
        <v>0</v>
      </c>
      <c r="U52" s="392">
        <v>0</v>
      </c>
      <c r="V52" s="392">
        <v>0</v>
      </c>
      <c r="W52" s="392">
        <f t="shared" si="1"/>
        <v>11384.16699</v>
      </c>
      <c r="X52" s="393"/>
      <c r="Y52" s="393"/>
      <c r="Z52" s="393"/>
      <c r="AA52" s="393"/>
      <c r="AB52" s="393"/>
      <c r="AC52" s="393"/>
      <c r="AD52" s="393"/>
    </row>
    <row r="53" spans="1:30" x14ac:dyDescent="0.2">
      <c r="A53" s="381" t="s">
        <v>1891</v>
      </c>
      <c r="B53" s="392">
        <v>0</v>
      </c>
      <c r="C53" s="392">
        <v>0</v>
      </c>
      <c r="D53" s="392">
        <v>0</v>
      </c>
      <c r="E53" s="392">
        <v>0</v>
      </c>
      <c r="F53" s="392">
        <v>0</v>
      </c>
      <c r="G53" s="392">
        <v>0</v>
      </c>
      <c r="H53" s="392">
        <v>0</v>
      </c>
      <c r="I53" s="392">
        <v>0</v>
      </c>
      <c r="J53" s="392">
        <v>0</v>
      </c>
      <c r="K53" s="392">
        <v>0</v>
      </c>
      <c r="L53" s="392">
        <f t="shared" si="0"/>
        <v>0</v>
      </c>
      <c r="M53" s="392">
        <v>0</v>
      </c>
      <c r="N53" s="392">
        <v>0</v>
      </c>
      <c r="O53" s="392">
        <v>0</v>
      </c>
      <c r="P53" s="392">
        <v>0</v>
      </c>
      <c r="Q53" s="392">
        <v>0</v>
      </c>
      <c r="R53" s="392">
        <v>0</v>
      </c>
      <c r="S53" s="392">
        <v>0</v>
      </c>
      <c r="T53" s="392">
        <v>0</v>
      </c>
      <c r="U53" s="392">
        <v>0</v>
      </c>
      <c r="V53" s="392">
        <v>0</v>
      </c>
      <c r="W53" s="392">
        <f t="shared" si="1"/>
        <v>0</v>
      </c>
      <c r="X53" s="393"/>
      <c r="Y53" s="393"/>
      <c r="Z53" s="393"/>
      <c r="AA53" s="393"/>
      <c r="AB53" s="393"/>
      <c r="AC53" s="393"/>
      <c r="AD53" s="393"/>
    </row>
    <row r="54" spans="1:30" x14ac:dyDescent="0.2">
      <c r="A54" s="381" t="s">
        <v>2624</v>
      </c>
      <c r="B54" s="392">
        <v>0</v>
      </c>
      <c r="C54" s="392">
        <v>0</v>
      </c>
      <c r="D54" s="392">
        <v>656.68702000000008</v>
      </c>
      <c r="E54" s="392">
        <v>791.82298000000003</v>
      </c>
      <c r="F54" s="392">
        <v>1292.713</v>
      </c>
      <c r="G54" s="392">
        <v>0</v>
      </c>
      <c r="H54" s="392">
        <v>0</v>
      </c>
      <c r="I54" s="392">
        <v>0</v>
      </c>
      <c r="J54" s="392">
        <v>0</v>
      </c>
      <c r="K54" s="392">
        <v>0</v>
      </c>
      <c r="L54" s="392">
        <f t="shared" si="0"/>
        <v>2741.223</v>
      </c>
      <c r="M54" s="392">
        <v>0</v>
      </c>
      <c r="N54" s="392">
        <v>0</v>
      </c>
      <c r="O54" s="392">
        <v>0</v>
      </c>
      <c r="P54" s="392">
        <v>0</v>
      </c>
      <c r="Q54" s="392">
        <v>0</v>
      </c>
      <c r="R54" s="392">
        <v>0</v>
      </c>
      <c r="S54" s="392">
        <v>0</v>
      </c>
      <c r="T54" s="392">
        <v>0</v>
      </c>
      <c r="U54" s="392">
        <v>0</v>
      </c>
      <c r="V54" s="392">
        <v>0</v>
      </c>
      <c r="W54" s="392">
        <f t="shared" si="1"/>
        <v>0</v>
      </c>
      <c r="X54" s="393"/>
      <c r="Y54" s="393"/>
      <c r="Z54" s="393"/>
      <c r="AA54" s="393"/>
      <c r="AB54" s="393"/>
      <c r="AC54" s="393"/>
      <c r="AD54" s="393"/>
    </row>
    <row r="55" spans="1:30" x14ac:dyDescent="0.2">
      <c r="A55" s="381" t="s">
        <v>3011</v>
      </c>
      <c r="B55" s="392">
        <v>0</v>
      </c>
      <c r="C55" s="392">
        <v>0</v>
      </c>
      <c r="D55" s="392">
        <v>0</v>
      </c>
      <c r="E55" s="392">
        <v>0</v>
      </c>
      <c r="F55" s="392">
        <v>0</v>
      </c>
      <c r="G55" s="392">
        <v>0</v>
      </c>
      <c r="H55" s="392">
        <v>0</v>
      </c>
      <c r="I55" s="392">
        <v>0</v>
      </c>
      <c r="J55" s="392">
        <v>0</v>
      </c>
      <c r="K55" s="392">
        <v>0</v>
      </c>
      <c r="L55" s="392">
        <f t="shared" si="0"/>
        <v>0</v>
      </c>
      <c r="M55" s="392">
        <v>0</v>
      </c>
      <c r="N55" s="392">
        <v>0</v>
      </c>
      <c r="O55" s="392">
        <v>0</v>
      </c>
      <c r="P55" s="392">
        <v>0</v>
      </c>
      <c r="Q55" s="392">
        <v>0</v>
      </c>
      <c r="R55" s="392">
        <v>0</v>
      </c>
      <c r="S55" s="392">
        <v>0</v>
      </c>
      <c r="T55" s="392">
        <v>0</v>
      </c>
      <c r="U55" s="392">
        <v>0</v>
      </c>
      <c r="V55" s="392">
        <v>0</v>
      </c>
      <c r="W55" s="392">
        <f t="shared" si="1"/>
        <v>0</v>
      </c>
      <c r="X55" s="393"/>
      <c r="Y55" s="393"/>
      <c r="Z55" s="393"/>
      <c r="AA55" s="393"/>
      <c r="AB55" s="393"/>
      <c r="AC55" s="393"/>
      <c r="AD55" s="393"/>
    </row>
    <row r="56" spans="1:30" x14ac:dyDescent="0.2">
      <c r="A56" s="383" t="s">
        <v>2480</v>
      </c>
      <c r="B56" s="395">
        <f>SUM(B44:B55)</f>
        <v>232.10835</v>
      </c>
      <c r="C56" s="395">
        <f t="shared" ref="C56:V56" si="3">SUM(C44:C55)</f>
        <v>0</v>
      </c>
      <c r="D56" s="395">
        <f t="shared" si="3"/>
        <v>5821.0996800000003</v>
      </c>
      <c r="E56" s="395">
        <f t="shared" si="3"/>
        <v>791.82298000000003</v>
      </c>
      <c r="F56" s="395">
        <f t="shared" si="3"/>
        <v>3905.9035999999996</v>
      </c>
      <c r="G56" s="395">
        <f t="shared" si="3"/>
        <v>0</v>
      </c>
      <c r="H56" s="395">
        <f t="shared" si="3"/>
        <v>0.51557000000000008</v>
      </c>
      <c r="I56" s="395">
        <f t="shared" si="3"/>
        <v>0</v>
      </c>
      <c r="J56" s="395">
        <f t="shared" si="3"/>
        <v>-0.77625999999999995</v>
      </c>
      <c r="K56" s="395">
        <f t="shared" si="3"/>
        <v>0</v>
      </c>
      <c r="L56" s="395">
        <f t="shared" si="0"/>
        <v>10750.673919999999</v>
      </c>
      <c r="M56" s="395">
        <f t="shared" si="3"/>
        <v>0</v>
      </c>
      <c r="N56" s="395">
        <f t="shared" si="3"/>
        <v>0</v>
      </c>
      <c r="O56" s="395">
        <f t="shared" si="3"/>
        <v>0</v>
      </c>
      <c r="P56" s="395">
        <f t="shared" si="3"/>
        <v>12310.074839999999</v>
      </c>
      <c r="Q56" s="395">
        <f t="shared" si="3"/>
        <v>0</v>
      </c>
      <c r="R56" s="395">
        <f t="shared" si="3"/>
        <v>0</v>
      </c>
      <c r="S56" s="395">
        <f t="shared" si="3"/>
        <v>13754.166089999999</v>
      </c>
      <c r="T56" s="395">
        <f t="shared" si="3"/>
        <v>30087.455999999998</v>
      </c>
      <c r="U56" s="395">
        <f t="shared" si="3"/>
        <v>0</v>
      </c>
      <c r="V56" s="395">
        <f t="shared" si="3"/>
        <v>0</v>
      </c>
      <c r="W56" s="395">
        <f t="shared" si="1"/>
        <v>56151.696929999998</v>
      </c>
      <c r="X56" s="393"/>
      <c r="Y56" s="393"/>
      <c r="Z56" s="393"/>
      <c r="AA56" s="393"/>
      <c r="AB56" s="393"/>
      <c r="AC56" s="393"/>
      <c r="AD56" s="393"/>
    </row>
    <row r="57" spans="1:30" x14ac:dyDescent="0.2">
      <c r="A57" s="384" t="s">
        <v>2044</v>
      </c>
      <c r="B57" s="392"/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3"/>
      <c r="Y57" s="393"/>
      <c r="Z57" s="393"/>
      <c r="AA57" s="393"/>
      <c r="AB57" s="393"/>
      <c r="AC57" s="393"/>
      <c r="AD57" s="393"/>
    </row>
    <row r="58" spans="1:30" x14ac:dyDescent="0.2">
      <c r="A58" s="381" t="s">
        <v>1884</v>
      </c>
      <c r="B58" s="392">
        <v>11845.197190000001</v>
      </c>
      <c r="C58" s="392">
        <v>0</v>
      </c>
      <c r="D58" s="392">
        <v>61342.35138</v>
      </c>
      <c r="E58" s="392">
        <v>0</v>
      </c>
      <c r="F58" s="392">
        <v>4400.0106500000002</v>
      </c>
      <c r="G58" s="392">
        <v>0</v>
      </c>
      <c r="H58" s="392">
        <v>745.73252000000002</v>
      </c>
      <c r="I58" s="392">
        <v>0</v>
      </c>
      <c r="J58" s="392">
        <v>0</v>
      </c>
      <c r="K58" s="392">
        <v>0</v>
      </c>
      <c r="L58" s="392">
        <f t="shared" si="0"/>
        <v>78333.291740000001</v>
      </c>
      <c r="M58" s="392">
        <v>0</v>
      </c>
      <c r="N58" s="392">
        <v>0</v>
      </c>
      <c r="O58" s="392">
        <v>0</v>
      </c>
      <c r="P58" s="392">
        <v>0</v>
      </c>
      <c r="Q58" s="392">
        <v>0</v>
      </c>
      <c r="R58" s="392">
        <v>0</v>
      </c>
      <c r="S58" s="392">
        <v>0</v>
      </c>
      <c r="T58" s="392">
        <v>0</v>
      </c>
      <c r="U58" s="392">
        <v>0</v>
      </c>
      <c r="V58" s="392">
        <v>0</v>
      </c>
      <c r="W58" s="392">
        <f t="shared" si="1"/>
        <v>0</v>
      </c>
      <c r="X58" s="393"/>
      <c r="Y58" s="393"/>
      <c r="Z58" s="393"/>
      <c r="AA58" s="393"/>
      <c r="AB58" s="393"/>
      <c r="AC58" s="393"/>
      <c r="AD58" s="393"/>
    </row>
    <row r="59" spans="1:30" x14ac:dyDescent="0.2">
      <c r="A59" s="381" t="s">
        <v>1885</v>
      </c>
      <c r="B59" s="392">
        <v>0</v>
      </c>
      <c r="C59" s="392">
        <v>0</v>
      </c>
      <c r="D59" s="392">
        <v>0</v>
      </c>
      <c r="E59" s="392">
        <v>0</v>
      </c>
      <c r="F59" s="392">
        <v>0</v>
      </c>
      <c r="G59" s="392">
        <v>0</v>
      </c>
      <c r="H59" s="392">
        <v>0</v>
      </c>
      <c r="I59" s="392">
        <v>0</v>
      </c>
      <c r="J59" s="392">
        <v>0</v>
      </c>
      <c r="K59" s="392">
        <v>0</v>
      </c>
      <c r="L59" s="392">
        <f t="shared" si="0"/>
        <v>0</v>
      </c>
      <c r="M59" s="392">
        <v>0</v>
      </c>
      <c r="N59" s="392">
        <v>0</v>
      </c>
      <c r="O59" s="392">
        <v>0</v>
      </c>
      <c r="P59" s="392">
        <v>0</v>
      </c>
      <c r="Q59" s="392">
        <v>0</v>
      </c>
      <c r="R59" s="392">
        <v>0</v>
      </c>
      <c r="S59" s="392">
        <v>0</v>
      </c>
      <c r="T59" s="392">
        <v>0</v>
      </c>
      <c r="U59" s="392">
        <v>0</v>
      </c>
      <c r="V59" s="392">
        <v>0</v>
      </c>
      <c r="W59" s="392">
        <f t="shared" si="1"/>
        <v>0</v>
      </c>
      <c r="X59" s="393"/>
      <c r="Y59" s="393"/>
      <c r="Z59" s="393"/>
      <c r="AA59" s="393"/>
      <c r="AB59" s="393"/>
      <c r="AC59" s="393"/>
      <c r="AD59" s="393"/>
    </row>
    <row r="60" spans="1:30" x14ac:dyDescent="0.2">
      <c r="A60" s="381" t="s">
        <v>2619</v>
      </c>
      <c r="B60" s="392">
        <v>0</v>
      </c>
      <c r="C60" s="392">
        <v>0</v>
      </c>
      <c r="D60" s="392">
        <v>0</v>
      </c>
      <c r="E60" s="392">
        <v>0</v>
      </c>
      <c r="F60" s="392">
        <v>0</v>
      </c>
      <c r="G60" s="392">
        <v>0</v>
      </c>
      <c r="H60" s="392">
        <v>0</v>
      </c>
      <c r="I60" s="392">
        <v>0</v>
      </c>
      <c r="J60" s="392">
        <v>0</v>
      </c>
      <c r="K60" s="392">
        <v>0</v>
      </c>
      <c r="L60" s="392">
        <f t="shared" si="0"/>
        <v>0</v>
      </c>
      <c r="M60" s="392">
        <v>0</v>
      </c>
      <c r="N60" s="392">
        <v>0</v>
      </c>
      <c r="O60" s="392">
        <v>0</v>
      </c>
      <c r="P60" s="392">
        <v>0</v>
      </c>
      <c r="Q60" s="392">
        <v>0</v>
      </c>
      <c r="R60" s="392">
        <v>0</v>
      </c>
      <c r="S60" s="392">
        <v>0</v>
      </c>
      <c r="T60" s="392">
        <v>0</v>
      </c>
      <c r="U60" s="392">
        <v>0</v>
      </c>
      <c r="V60" s="392">
        <v>0</v>
      </c>
      <c r="W60" s="392">
        <f t="shared" si="1"/>
        <v>0</v>
      </c>
      <c r="X60" s="393"/>
      <c r="Y60" s="393"/>
      <c r="Z60" s="393"/>
      <c r="AA60" s="393"/>
      <c r="AB60" s="393"/>
      <c r="AC60" s="393"/>
      <c r="AD60" s="393"/>
    </row>
    <row r="61" spans="1:30" x14ac:dyDescent="0.2">
      <c r="A61" s="381" t="s">
        <v>1610</v>
      </c>
      <c r="B61" s="392">
        <v>0</v>
      </c>
      <c r="C61" s="392">
        <v>0</v>
      </c>
      <c r="D61" s="392">
        <v>0</v>
      </c>
      <c r="E61" s="392">
        <v>0</v>
      </c>
      <c r="F61" s="392">
        <v>0</v>
      </c>
      <c r="G61" s="392">
        <v>0</v>
      </c>
      <c r="H61" s="392">
        <v>5234.5717100000002</v>
      </c>
      <c r="I61" s="392">
        <v>0</v>
      </c>
      <c r="J61" s="392">
        <v>0</v>
      </c>
      <c r="K61" s="392">
        <v>0</v>
      </c>
      <c r="L61" s="392">
        <f t="shared" si="0"/>
        <v>5234.5717100000002</v>
      </c>
      <c r="M61" s="392">
        <v>0</v>
      </c>
      <c r="N61" s="392">
        <v>0</v>
      </c>
      <c r="O61" s="392">
        <v>0</v>
      </c>
      <c r="P61" s="392">
        <v>0</v>
      </c>
      <c r="Q61" s="392">
        <v>0</v>
      </c>
      <c r="R61" s="392">
        <v>0</v>
      </c>
      <c r="S61" s="392">
        <v>0</v>
      </c>
      <c r="T61" s="392">
        <v>0</v>
      </c>
      <c r="U61" s="392">
        <v>0</v>
      </c>
      <c r="V61" s="392">
        <v>0</v>
      </c>
      <c r="W61" s="392">
        <f t="shared" si="1"/>
        <v>0</v>
      </c>
      <c r="X61" s="393"/>
      <c r="Y61" s="393"/>
      <c r="Z61" s="393"/>
      <c r="AA61" s="393"/>
      <c r="AB61" s="393"/>
      <c r="AC61" s="393"/>
      <c r="AD61" s="393"/>
    </row>
    <row r="62" spans="1:30" x14ac:dyDescent="0.2">
      <c r="A62" s="381" t="s">
        <v>2622</v>
      </c>
      <c r="B62" s="392">
        <v>0</v>
      </c>
      <c r="C62" s="392">
        <v>0</v>
      </c>
      <c r="D62" s="392">
        <v>1.1641532182693482E-13</v>
      </c>
      <c r="E62" s="392">
        <v>0</v>
      </c>
      <c r="F62" s="392">
        <v>0</v>
      </c>
      <c r="G62" s="392">
        <v>0</v>
      </c>
      <c r="H62" s="392">
        <v>0</v>
      </c>
      <c r="I62" s="392">
        <v>0</v>
      </c>
      <c r="J62" s="392">
        <v>0</v>
      </c>
      <c r="K62" s="392">
        <v>0</v>
      </c>
      <c r="L62" s="392">
        <f t="shared" si="0"/>
        <v>1.1641532182693482E-13</v>
      </c>
      <c r="M62" s="392">
        <v>0</v>
      </c>
      <c r="N62" s="392">
        <v>0</v>
      </c>
      <c r="O62" s="392">
        <v>0</v>
      </c>
      <c r="P62" s="392">
        <v>0</v>
      </c>
      <c r="Q62" s="392">
        <v>0</v>
      </c>
      <c r="R62" s="392">
        <v>0</v>
      </c>
      <c r="S62" s="392">
        <v>0</v>
      </c>
      <c r="T62" s="392">
        <v>0</v>
      </c>
      <c r="U62" s="392">
        <v>0</v>
      </c>
      <c r="V62" s="392">
        <v>0</v>
      </c>
      <c r="W62" s="392">
        <f t="shared" si="1"/>
        <v>0</v>
      </c>
      <c r="X62" s="393"/>
      <c r="Y62" s="393"/>
      <c r="Z62" s="393"/>
      <c r="AA62" s="393"/>
      <c r="AB62" s="393"/>
      <c r="AC62" s="393"/>
      <c r="AD62" s="393"/>
    </row>
    <row r="63" spans="1:30" x14ac:dyDescent="0.2">
      <c r="A63" s="387" t="s">
        <v>2623</v>
      </c>
      <c r="B63" s="398">
        <v>0</v>
      </c>
      <c r="C63" s="398">
        <v>0</v>
      </c>
      <c r="D63" s="398">
        <v>10507.994670000002</v>
      </c>
      <c r="E63" s="398">
        <v>0</v>
      </c>
      <c r="F63" s="398">
        <v>88.933039999999991</v>
      </c>
      <c r="G63" s="398">
        <v>0</v>
      </c>
      <c r="H63" s="398">
        <v>0</v>
      </c>
      <c r="I63" s="398">
        <v>0</v>
      </c>
      <c r="J63" s="398">
        <v>0</v>
      </c>
      <c r="K63" s="398">
        <v>0</v>
      </c>
      <c r="L63" s="398">
        <f t="shared" si="0"/>
        <v>10596.927710000002</v>
      </c>
      <c r="M63" s="398">
        <v>0</v>
      </c>
      <c r="N63" s="398">
        <v>0</v>
      </c>
      <c r="O63" s="398">
        <v>0</v>
      </c>
      <c r="P63" s="398">
        <v>0</v>
      </c>
      <c r="Q63" s="398">
        <v>0</v>
      </c>
      <c r="R63" s="398">
        <v>0</v>
      </c>
      <c r="S63" s="398">
        <v>0</v>
      </c>
      <c r="T63" s="398">
        <v>0</v>
      </c>
      <c r="U63" s="398">
        <v>0</v>
      </c>
      <c r="V63" s="398">
        <v>0</v>
      </c>
      <c r="W63" s="398">
        <f t="shared" si="1"/>
        <v>0</v>
      </c>
      <c r="X63" s="393"/>
      <c r="Y63" s="393"/>
      <c r="Z63" s="393"/>
      <c r="AA63" s="393"/>
      <c r="AB63" s="393"/>
      <c r="AC63" s="393"/>
      <c r="AD63" s="393"/>
    </row>
    <row r="64" spans="1:30" x14ac:dyDescent="0.2">
      <c r="A64" s="381" t="s">
        <v>1892</v>
      </c>
      <c r="B64" s="392">
        <v>1555.0273400000001</v>
      </c>
      <c r="C64" s="392">
        <v>0</v>
      </c>
      <c r="D64" s="392">
        <v>0</v>
      </c>
      <c r="E64" s="392">
        <v>0</v>
      </c>
      <c r="F64" s="392">
        <v>0</v>
      </c>
      <c r="G64" s="392">
        <v>0</v>
      </c>
      <c r="H64" s="392">
        <v>0</v>
      </c>
      <c r="I64" s="392">
        <v>0</v>
      </c>
      <c r="J64" s="392">
        <v>0</v>
      </c>
      <c r="K64" s="392">
        <v>0</v>
      </c>
      <c r="L64" s="392">
        <f t="shared" si="0"/>
        <v>1555.0273400000001</v>
      </c>
      <c r="M64" s="392">
        <v>0</v>
      </c>
      <c r="N64" s="392">
        <v>0</v>
      </c>
      <c r="O64" s="392">
        <v>0</v>
      </c>
      <c r="P64" s="392">
        <v>0</v>
      </c>
      <c r="Q64" s="392">
        <v>0</v>
      </c>
      <c r="R64" s="392">
        <v>0</v>
      </c>
      <c r="S64" s="392">
        <v>0</v>
      </c>
      <c r="T64" s="392">
        <v>0</v>
      </c>
      <c r="U64" s="392">
        <v>0</v>
      </c>
      <c r="V64" s="392">
        <v>0</v>
      </c>
      <c r="W64" s="392">
        <f t="shared" si="1"/>
        <v>0</v>
      </c>
      <c r="X64" s="393"/>
      <c r="Y64" s="393"/>
      <c r="Z64" s="393"/>
      <c r="AA64" s="393"/>
      <c r="AB64" s="393"/>
      <c r="AC64" s="393"/>
      <c r="AD64" s="393"/>
    </row>
    <row r="65" spans="1:30" x14ac:dyDescent="0.2">
      <c r="A65" s="381" t="s">
        <v>1893</v>
      </c>
      <c r="B65" s="392">
        <v>0</v>
      </c>
      <c r="C65" s="392">
        <v>0</v>
      </c>
      <c r="D65" s="392">
        <v>0</v>
      </c>
      <c r="E65" s="392">
        <v>0</v>
      </c>
      <c r="F65" s="392">
        <v>0</v>
      </c>
      <c r="G65" s="392">
        <v>0</v>
      </c>
      <c r="H65" s="392">
        <v>0</v>
      </c>
      <c r="I65" s="392">
        <v>0</v>
      </c>
      <c r="J65" s="392">
        <v>0</v>
      </c>
      <c r="K65" s="392">
        <v>0</v>
      </c>
      <c r="L65" s="392">
        <f t="shared" si="0"/>
        <v>0</v>
      </c>
      <c r="M65" s="392">
        <v>0</v>
      </c>
      <c r="N65" s="392">
        <v>0</v>
      </c>
      <c r="O65" s="392">
        <v>0</v>
      </c>
      <c r="P65" s="392">
        <v>0</v>
      </c>
      <c r="Q65" s="392">
        <v>0</v>
      </c>
      <c r="R65" s="392">
        <v>0</v>
      </c>
      <c r="S65" s="392">
        <v>0</v>
      </c>
      <c r="T65" s="392">
        <v>0</v>
      </c>
      <c r="U65" s="392">
        <v>0</v>
      </c>
      <c r="V65" s="392">
        <v>0</v>
      </c>
      <c r="W65" s="392">
        <f t="shared" si="1"/>
        <v>0</v>
      </c>
      <c r="X65" s="393"/>
      <c r="Y65" s="393"/>
      <c r="Z65" s="393"/>
      <c r="AA65" s="393"/>
      <c r="AB65" s="393"/>
      <c r="AC65" s="393"/>
      <c r="AD65" s="393"/>
    </row>
    <row r="66" spans="1:30" x14ac:dyDescent="0.2">
      <c r="A66" s="381" t="s">
        <v>1895</v>
      </c>
      <c r="B66" s="392">
        <v>0</v>
      </c>
      <c r="C66" s="392">
        <v>0</v>
      </c>
      <c r="D66" s="392">
        <v>80883.881819999995</v>
      </c>
      <c r="E66" s="392">
        <v>0</v>
      </c>
      <c r="F66" s="392">
        <v>95.647689999999997</v>
      </c>
      <c r="G66" s="392">
        <v>0</v>
      </c>
      <c r="H66" s="392">
        <v>0</v>
      </c>
      <c r="I66" s="392">
        <v>0</v>
      </c>
      <c r="J66" s="392">
        <v>0</v>
      </c>
      <c r="K66" s="392">
        <v>0</v>
      </c>
      <c r="L66" s="392">
        <f t="shared" si="0"/>
        <v>80979.529509999993</v>
      </c>
      <c r="M66" s="392">
        <v>0</v>
      </c>
      <c r="N66" s="392">
        <v>0</v>
      </c>
      <c r="O66" s="392">
        <v>0</v>
      </c>
      <c r="P66" s="392">
        <v>0</v>
      </c>
      <c r="Q66" s="392">
        <v>0</v>
      </c>
      <c r="R66" s="392">
        <v>0</v>
      </c>
      <c r="S66" s="392">
        <v>0</v>
      </c>
      <c r="T66" s="392">
        <v>0</v>
      </c>
      <c r="U66" s="392">
        <v>0</v>
      </c>
      <c r="V66" s="392">
        <v>0</v>
      </c>
      <c r="W66" s="392">
        <f t="shared" si="1"/>
        <v>0</v>
      </c>
      <c r="X66" s="393"/>
      <c r="Y66" s="393"/>
      <c r="Z66" s="393"/>
      <c r="AA66" s="393"/>
      <c r="AB66" s="393"/>
      <c r="AC66" s="393"/>
      <c r="AD66" s="393"/>
    </row>
    <row r="67" spans="1:30" x14ac:dyDescent="0.2">
      <c r="A67" s="381" t="s">
        <v>600</v>
      </c>
      <c r="B67" s="392">
        <v>153.642</v>
      </c>
      <c r="C67" s="392">
        <v>0</v>
      </c>
      <c r="D67" s="392">
        <v>15591.709120000001</v>
      </c>
      <c r="E67" s="392">
        <v>0</v>
      </c>
      <c r="F67" s="392">
        <v>2250.0862099999999</v>
      </c>
      <c r="G67" s="392">
        <v>0</v>
      </c>
      <c r="H67" s="392">
        <v>20.189160000000001</v>
      </c>
      <c r="I67" s="392">
        <v>0</v>
      </c>
      <c r="J67" s="392">
        <v>0</v>
      </c>
      <c r="K67" s="392">
        <v>0</v>
      </c>
      <c r="L67" s="392">
        <f t="shared" si="0"/>
        <v>18015.626490000002</v>
      </c>
      <c r="M67" s="392">
        <v>0</v>
      </c>
      <c r="N67" s="392">
        <v>0</v>
      </c>
      <c r="O67" s="392">
        <v>0</v>
      </c>
      <c r="P67" s="392">
        <v>0</v>
      </c>
      <c r="Q67" s="392">
        <v>0</v>
      </c>
      <c r="R67" s="392">
        <v>0</v>
      </c>
      <c r="S67" s="392">
        <v>0</v>
      </c>
      <c r="T67" s="392">
        <v>0</v>
      </c>
      <c r="U67" s="392">
        <v>0</v>
      </c>
      <c r="V67" s="392">
        <v>0</v>
      </c>
      <c r="W67" s="392">
        <f t="shared" si="1"/>
        <v>0</v>
      </c>
      <c r="X67" s="393"/>
      <c r="Y67" s="393"/>
      <c r="Z67" s="393"/>
      <c r="AA67" s="393"/>
      <c r="AB67" s="393"/>
      <c r="AC67" s="393"/>
      <c r="AD67" s="393"/>
    </row>
    <row r="68" spans="1:30" x14ac:dyDescent="0.2">
      <c r="A68" s="383" t="s">
        <v>2045</v>
      </c>
      <c r="B68" s="395">
        <f>SUM(B58:B67)</f>
        <v>13553.866530000001</v>
      </c>
      <c r="C68" s="395">
        <f t="shared" ref="C68:V68" si="4">SUM(C58:C67)</f>
        <v>0</v>
      </c>
      <c r="D68" s="395">
        <f t="shared" si="4"/>
        <v>168325.93699000002</v>
      </c>
      <c r="E68" s="395">
        <f t="shared" si="4"/>
        <v>0</v>
      </c>
      <c r="F68" s="395">
        <f t="shared" si="4"/>
        <v>6834.6775899999993</v>
      </c>
      <c r="G68" s="395">
        <f t="shared" si="4"/>
        <v>0</v>
      </c>
      <c r="H68" s="395">
        <f t="shared" si="4"/>
        <v>6000.4933899999996</v>
      </c>
      <c r="I68" s="395">
        <f t="shared" si="4"/>
        <v>0</v>
      </c>
      <c r="J68" s="395">
        <f t="shared" si="4"/>
        <v>0</v>
      </c>
      <c r="K68" s="395">
        <f t="shared" si="4"/>
        <v>0</v>
      </c>
      <c r="L68" s="395">
        <f t="shared" si="0"/>
        <v>194714.97450000001</v>
      </c>
      <c r="M68" s="395">
        <f t="shared" si="4"/>
        <v>0</v>
      </c>
      <c r="N68" s="395">
        <f t="shared" si="4"/>
        <v>0</v>
      </c>
      <c r="O68" s="395">
        <f t="shared" si="4"/>
        <v>0</v>
      </c>
      <c r="P68" s="395">
        <f t="shared" si="4"/>
        <v>0</v>
      </c>
      <c r="Q68" s="395">
        <f t="shared" si="4"/>
        <v>0</v>
      </c>
      <c r="R68" s="395">
        <f t="shared" si="4"/>
        <v>0</v>
      </c>
      <c r="S68" s="395">
        <f t="shared" si="4"/>
        <v>0</v>
      </c>
      <c r="T68" s="395">
        <f t="shared" si="4"/>
        <v>0</v>
      </c>
      <c r="U68" s="395">
        <f t="shared" si="4"/>
        <v>0</v>
      </c>
      <c r="V68" s="395">
        <f t="shared" si="4"/>
        <v>0</v>
      </c>
      <c r="W68" s="395">
        <f t="shared" si="1"/>
        <v>0</v>
      </c>
      <c r="X68" s="393"/>
      <c r="Y68" s="393"/>
      <c r="Z68" s="393"/>
      <c r="AA68" s="393"/>
      <c r="AB68" s="393"/>
      <c r="AC68" s="393"/>
      <c r="AD68" s="393"/>
    </row>
    <row r="69" spans="1:30" x14ac:dyDescent="0.2">
      <c r="A69" s="384" t="s">
        <v>2046</v>
      </c>
      <c r="B69" s="396"/>
      <c r="C69" s="396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3"/>
      <c r="Y69" s="393"/>
      <c r="Z69" s="393"/>
      <c r="AA69" s="393"/>
      <c r="AB69" s="393"/>
      <c r="AC69" s="393"/>
      <c r="AD69" s="393"/>
    </row>
    <row r="70" spans="1:30" x14ac:dyDescent="0.2">
      <c r="A70" s="381" t="s">
        <v>2625</v>
      </c>
      <c r="B70" s="392">
        <v>0</v>
      </c>
      <c r="C70" s="392">
        <v>0</v>
      </c>
      <c r="D70" s="392">
        <v>0</v>
      </c>
      <c r="E70" s="392">
        <v>0</v>
      </c>
      <c r="F70" s="392">
        <v>0</v>
      </c>
      <c r="G70" s="392">
        <v>0</v>
      </c>
      <c r="H70" s="392">
        <v>0</v>
      </c>
      <c r="I70" s="392">
        <v>0</v>
      </c>
      <c r="J70" s="392">
        <v>0</v>
      </c>
      <c r="K70" s="392">
        <v>0</v>
      </c>
      <c r="L70" s="392">
        <f t="shared" si="0"/>
        <v>0</v>
      </c>
      <c r="M70" s="392">
        <v>0</v>
      </c>
      <c r="N70" s="392">
        <v>0</v>
      </c>
      <c r="O70" s="392">
        <v>0</v>
      </c>
      <c r="P70" s="392">
        <v>0</v>
      </c>
      <c r="Q70" s="392">
        <v>0</v>
      </c>
      <c r="R70" s="392">
        <v>0</v>
      </c>
      <c r="S70" s="392">
        <v>0</v>
      </c>
      <c r="T70" s="392">
        <v>0</v>
      </c>
      <c r="U70" s="392">
        <v>0</v>
      </c>
      <c r="V70" s="392">
        <v>0</v>
      </c>
      <c r="W70" s="392">
        <f t="shared" si="1"/>
        <v>0</v>
      </c>
      <c r="X70" s="393"/>
      <c r="Y70" s="393"/>
      <c r="Z70" s="393"/>
      <c r="AA70" s="393"/>
      <c r="AB70" s="393"/>
      <c r="AC70" s="393"/>
      <c r="AD70" s="393"/>
    </row>
    <row r="71" spans="1:30" x14ac:dyDescent="0.2">
      <c r="A71" s="381" t="s">
        <v>2626</v>
      </c>
      <c r="B71" s="392">
        <v>12415.288509999998</v>
      </c>
      <c r="C71" s="392">
        <v>0</v>
      </c>
      <c r="D71" s="392">
        <v>524156.51847000001</v>
      </c>
      <c r="E71" s="392">
        <v>0</v>
      </c>
      <c r="F71" s="392">
        <v>503.38451000000003</v>
      </c>
      <c r="G71" s="392">
        <v>0</v>
      </c>
      <c r="H71" s="392">
        <v>684.28089999999997</v>
      </c>
      <c r="I71" s="392">
        <v>0</v>
      </c>
      <c r="J71" s="392">
        <v>0</v>
      </c>
      <c r="K71" s="392">
        <v>0</v>
      </c>
      <c r="L71" s="392">
        <f t="shared" si="0"/>
        <v>537759.47239000001</v>
      </c>
      <c r="M71" s="392">
        <v>0</v>
      </c>
      <c r="N71" s="392">
        <v>0</v>
      </c>
      <c r="O71" s="392">
        <v>0</v>
      </c>
      <c r="P71" s="392">
        <v>0</v>
      </c>
      <c r="Q71" s="392"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v>0</v>
      </c>
      <c r="W71" s="392">
        <f t="shared" si="1"/>
        <v>0</v>
      </c>
      <c r="X71" s="393"/>
      <c r="Y71" s="393"/>
      <c r="Z71" s="393"/>
      <c r="AA71" s="393"/>
      <c r="AB71" s="393"/>
      <c r="AC71" s="393"/>
      <c r="AD71" s="393"/>
    </row>
    <row r="72" spans="1:30" x14ac:dyDescent="0.2">
      <c r="A72" s="383" t="s">
        <v>2047</v>
      </c>
      <c r="B72" s="395">
        <f>SUM(B70:B71)</f>
        <v>12415.288509999998</v>
      </c>
      <c r="C72" s="395">
        <f t="shared" ref="C72:V72" si="5">SUM(C70:C71)</f>
        <v>0</v>
      </c>
      <c r="D72" s="395">
        <f t="shared" si="5"/>
        <v>524156.51847000001</v>
      </c>
      <c r="E72" s="395">
        <f t="shared" si="5"/>
        <v>0</v>
      </c>
      <c r="F72" s="395">
        <f t="shared" si="5"/>
        <v>503.38451000000003</v>
      </c>
      <c r="G72" s="395">
        <f t="shared" si="5"/>
        <v>0</v>
      </c>
      <c r="H72" s="395">
        <f t="shared" si="5"/>
        <v>684.28089999999997</v>
      </c>
      <c r="I72" s="395">
        <f t="shared" si="5"/>
        <v>0</v>
      </c>
      <c r="J72" s="395">
        <f t="shared" si="5"/>
        <v>0</v>
      </c>
      <c r="K72" s="395">
        <f t="shared" si="5"/>
        <v>0</v>
      </c>
      <c r="L72" s="395">
        <f t="shared" si="0"/>
        <v>537759.47239000001</v>
      </c>
      <c r="M72" s="395">
        <f t="shared" si="5"/>
        <v>0</v>
      </c>
      <c r="N72" s="395">
        <f t="shared" si="5"/>
        <v>0</v>
      </c>
      <c r="O72" s="395">
        <f t="shared" si="5"/>
        <v>0</v>
      </c>
      <c r="P72" s="395">
        <f t="shared" si="5"/>
        <v>0</v>
      </c>
      <c r="Q72" s="395">
        <f t="shared" si="5"/>
        <v>0</v>
      </c>
      <c r="R72" s="395">
        <f t="shared" si="5"/>
        <v>0</v>
      </c>
      <c r="S72" s="395">
        <f t="shared" si="5"/>
        <v>0</v>
      </c>
      <c r="T72" s="395">
        <f t="shared" si="5"/>
        <v>0</v>
      </c>
      <c r="U72" s="395">
        <f t="shared" si="5"/>
        <v>0</v>
      </c>
      <c r="V72" s="395">
        <f t="shared" si="5"/>
        <v>0</v>
      </c>
      <c r="W72" s="395">
        <f t="shared" si="1"/>
        <v>0</v>
      </c>
      <c r="X72" s="393"/>
      <c r="Y72" s="393"/>
      <c r="Z72" s="393"/>
      <c r="AA72" s="393"/>
      <c r="AB72" s="393"/>
      <c r="AC72" s="393"/>
      <c r="AD72" s="393"/>
    </row>
    <row r="73" spans="1:30" ht="13.5" thickBot="1" x14ac:dyDescent="0.25">
      <c r="A73" s="386" t="s">
        <v>2629</v>
      </c>
      <c r="B73" s="397">
        <f t="shared" ref="B73:V73" si="6">+B42+B56+B68+B72</f>
        <v>51650.186110000002</v>
      </c>
      <c r="C73" s="397">
        <f t="shared" si="6"/>
        <v>0</v>
      </c>
      <c r="D73" s="397">
        <f t="shared" si="6"/>
        <v>867403.41414000001</v>
      </c>
      <c r="E73" s="397">
        <f t="shared" si="6"/>
        <v>86409.702839999998</v>
      </c>
      <c r="F73" s="397">
        <f t="shared" si="6"/>
        <v>71839.637870000006</v>
      </c>
      <c r="G73" s="397">
        <f t="shared" si="6"/>
        <v>0</v>
      </c>
      <c r="H73" s="397">
        <f t="shared" si="6"/>
        <v>51885.771970000002</v>
      </c>
      <c r="I73" s="397">
        <f t="shared" si="6"/>
        <v>0</v>
      </c>
      <c r="J73" s="397">
        <f t="shared" si="6"/>
        <v>-52.270700000000012</v>
      </c>
      <c r="K73" s="397">
        <f t="shared" si="6"/>
        <v>0</v>
      </c>
      <c r="L73" s="397">
        <f t="shared" si="0"/>
        <v>1129136.4422299999</v>
      </c>
      <c r="M73" s="397">
        <f t="shared" si="6"/>
        <v>0</v>
      </c>
      <c r="N73" s="397">
        <f t="shared" si="6"/>
        <v>0</v>
      </c>
      <c r="O73" s="397">
        <f t="shared" si="6"/>
        <v>127456.06094000002</v>
      </c>
      <c r="P73" s="397">
        <f t="shared" si="6"/>
        <v>190175.99356999999</v>
      </c>
      <c r="Q73" s="397">
        <f t="shared" si="6"/>
        <v>0</v>
      </c>
      <c r="R73" s="397">
        <f t="shared" si="6"/>
        <v>0</v>
      </c>
      <c r="S73" s="397">
        <f t="shared" si="6"/>
        <v>155722.98038999998</v>
      </c>
      <c r="T73" s="397">
        <f t="shared" si="6"/>
        <v>30161.734049999999</v>
      </c>
      <c r="U73" s="397">
        <f t="shared" si="6"/>
        <v>-120.12661</v>
      </c>
      <c r="V73" s="397">
        <f t="shared" si="6"/>
        <v>561.43474000000003</v>
      </c>
      <c r="W73" s="397">
        <f t="shared" si="1"/>
        <v>503958.07708000008</v>
      </c>
      <c r="X73" s="393"/>
      <c r="Y73" s="393"/>
      <c r="Z73" s="393"/>
      <c r="AA73" s="393"/>
      <c r="AB73" s="393"/>
      <c r="AC73" s="393"/>
      <c r="AD73" s="393"/>
    </row>
    <row r="75" spans="1:30" x14ac:dyDescent="0.2">
      <c r="A75" s="2" t="s">
        <v>1806</v>
      </c>
    </row>
    <row r="76" spans="1:30" x14ac:dyDescent="0.2">
      <c r="A76" s="2" t="s">
        <v>1807</v>
      </c>
    </row>
  </sheetData>
  <mergeCells count="17">
    <mergeCell ref="M8:W8"/>
    <mergeCell ref="W9:W12"/>
    <mergeCell ref="U9:V11"/>
    <mergeCell ref="M9:N11"/>
    <mergeCell ref="O9:P11"/>
    <mergeCell ref="Q9:R11"/>
    <mergeCell ref="S9:T11"/>
    <mergeCell ref="M5:W6"/>
    <mergeCell ref="A5:K6"/>
    <mergeCell ref="A8:A12"/>
    <mergeCell ref="B9:C11"/>
    <mergeCell ref="D9:E11"/>
    <mergeCell ref="F9:G11"/>
    <mergeCell ref="H9:I11"/>
    <mergeCell ref="J9:K11"/>
    <mergeCell ref="B8:L8"/>
    <mergeCell ref="L9:L12"/>
  </mergeCells>
  <phoneticPr fontId="2" type="noConversion"/>
  <conditionalFormatting sqref="B14:W50 B52:W73">
    <cfRule type="expression" dxfId="149" priority="2" stopIfTrue="1">
      <formula>$AU14=1</formula>
    </cfRule>
  </conditionalFormatting>
  <conditionalFormatting sqref="A14:A50 A52:A73">
    <cfRule type="expression" dxfId="148" priority="4" stopIfTrue="1">
      <formula>$AY14=1</formula>
    </cfRule>
  </conditionalFormatting>
  <conditionalFormatting sqref="B51:W51">
    <cfRule type="expression" dxfId="147" priority="7" stopIfTrue="1">
      <formula>#REF!=1</formula>
    </cfRule>
  </conditionalFormatting>
  <conditionalFormatting sqref="A51">
    <cfRule type="expression" dxfId="146" priority="8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5433070866141736" right="0.39370078740157483" top="0.98425196850393704" bottom="0.98425196850393704" header="0.51181102362204722" footer="0.51181102362204722"/>
  <pageSetup paperSize="8" scale="71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F76"/>
  <sheetViews>
    <sheetView showGridLines="0" topLeftCell="M1" workbookViewId="0">
      <selection activeCell="Y13" sqref="Y13"/>
    </sheetView>
  </sheetViews>
  <sheetFormatPr defaultRowHeight="12.75" x14ac:dyDescent="0.2"/>
  <cols>
    <col min="1" max="1" width="27.85546875" style="2" customWidth="1"/>
    <col min="2" max="12" width="9.140625" style="2"/>
    <col min="13" max="13" width="11.42578125" style="2" customWidth="1"/>
    <col min="14" max="14" width="11.28515625" style="2" customWidth="1"/>
    <col min="15" max="15" width="11.42578125" style="2" customWidth="1"/>
    <col min="16" max="16" width="11.7109375" style="2" customWidth="1"/>
    <col min="17" max="17" width="9.28515625" style="2" customWidth="1"/>
    <col min="18" max="18" width="12.140625" style="2" customWidth="1"/>
    <col min="19" max="19" width="12" style="2" customWidth="1"/>
    <col min="20" max="20" width="12.42578125" style="2" customWidth="1"/>
    <col min="21" max="21" width="12.7109375" style="2" customWidth="1"/>
    <col min="22" max="22" width="10.28515625" style="2" customWidth="1"/>
    <col min="23" max="23" width="11.7109375" style="2" customWidth="1"/>
    <col min="24" max="24" width="11.140625" style="2" customWidth="1"/>
    <col min="25" max="25" width="11.85546875" style="2" customWidth="1"/>
    <col min="26" max="26" width="13.140625" style="2" customWidth="1"/>
    <col min="27" max="16384" width="9.140625" style="2"/>
  </cols>
  <sheetData>
    <row r="1" spans="1:32" x14ac:dyDescent="0.2">
      <c r="A1" s="334" t="s">
        <v>1595</v>
      </c>
    </row>
    <row r="2" spans="1:32" x14ac:dyDescent="0.2">
      <c r="A2" s="334" t="s">
        <v>300</v>
      </c>
    </row>
    <row r="3" spans="1:32" x14ac:dyDescent="0.2">
      <c r="A3" s="19" t="s">
        <v>2928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AB3" s="140" t="s">
        <v>2929</v>
      </c>
    </row>
    <row r="4" spans="1:32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20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32" ht="14.25" x14ac:dyDescent="0.2">
      <c r="A5" s="718" t="s">
        <v>2926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580"/>
      <c r="M5" s="719" t="s">
        <v>2369</v>
      </c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</row>
    <row r="6" spans="1:32" ht="14.25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580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</row>
    <row r="7" spans="1:32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31"/>
      <c r="AB7" s="31" t="s">
        <v>1896</v>
      </c>
    </row>
    <row r="8" spans="1:32" ht="18.75" customHeight="1" thickBot="1" x14ac:dyDescent="0.25">
      <c r="A8" s="713" t="s">
        <v>2329</v>
      </c>
      <c r="B8" s="728" t="s">
        <v>1849</v>
      </c>
      <c r="C8" s="729"/>
      <c r="D8" s="729"/>
      <c r="E8" s="729"/>
      <c r="F8" s="729"/>
      <c r="G8" s="729"/>
      <c r="H8" s="729"/>
      <c r="I8" s="729"/>
      <c r="J8" s="729"/>
      <c r="K8" s="729"/>
      <c r="L8" s="730"/>
      <c r="M8" s="734" t="s">
        <v>2368</v>
      </c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6"/>
    </row>
    <row r="9" spans="1:32" ht="18" customHeight="1" thickBot="1" x14ac:dyDescent="0.25">
      <c r="A9" s="714"/>
      <c r="B9" s="726" t="s">
        <v>3427</v>
      </c>
      <c r="C9" s="726"/>
      <c r="D9" s="726" t="s">
        <v>1845</v>
      </c>
      <c r="E9" s="726"/>
      <c r="F9" s="726" t="s">
        <v>1765</v>
      </c>
      <c r="G9" s="726"/>
      <c r="H9" s="726" t="s">
        <v>620</v>
      </c>
      <c r="I9" s="726"/>
      <c r="J9" s="726" t="s">
        <v>2547</v>
      </c>
      <c r="K9" s="726"/>
      <c r="L9" s="731" t="s">
        <v>771</v>
      </c>
      <c r="M9" s="728" t="s">
        <v>1850</v>
      </c>
      <c r="N9" s="729"/>
      <c r="O9" s="729"/>
      <c r="P9" s="729"/>
      <c r="Q9" s="730"/>
      <c r="R9" s="728" t="s">
        <v>2247</v>
      </c>
      <c r="S9" s="729"/>
      <c r="T9" s="729"/>
      <c r="U9" s="729"/>
      <c r="V9" s="730"/>
      <c r="W9" s="728" t="s">
        <v>2248</v>
      </c>
      <c r="X9" s="729"/>
      <c r="Y9" s="729"/>
      <c r="Z9" s="729"/>
      <c r="AA9" s="730"/>
      <c r="AB9" s="731" t="s">
        <v>2275</v>
      </c>
    </row>
    <row r="10" spans="1:32" ht="27.75" customHeight="1" thickBot="1" x14ac:dyDescent="0.25">
      <c r="A10" s="714"/>
      <c r="B10" s="726"/>
      <c r="C10" s="726"/>
      <c r="D10" s="726"/>
      <c r="E10" s="726"/>
      <c r="F10" s="726"/>
      <c r="G10" s="726"/>
      <c r="H10" s="726"/>
      <c r="I10" s="726"/>
      <c r="J10" s="726"/>
      <c r="K10" s="727"/>
      <c r="L10" s="732"/>
      <c r="M10" s="731" t="s">
        <v>1846</v>
      </c>
      <c r="N10" s="731" t="s">
        <v>2445</v>
      </c>
      <c r="O10" s="731" t="s">
        <v>2446</v>
      </c>
      <c r="P10" s="731" t="s">
        <v>2547</v>
      </c>
      <c r="Q10" s="731" t="s">
        <v>771</v>
      </c>
      <c r="R10" s="731" t="s">
        <v>2447</v>
      </c>
      <c r="S10" s="731" t="s">
        <v>2445</v>
      </c>
      <c r="T10" s="731" t="s">
        <v>621</v>
      </c>
      <c r="U10" s="731" t="s">
        <v>2547</v>
      </c>
      <c r="V10" s="731" t="s">
        <v>771</v>
      </c>
      <c r="W10" s="731" t="s">
        <v>2448</v>
      </c>
      <c r="X10" s="731" t="s">
        <v>2449</v>
      </c>
      <c r="Y10" s="731" t="s">
        <v>622</v>
      </c>
      <c r="Z10" s="731" t="s">
        <v>2547</v>
      </c>
      <c r="AA10" s="731" t="s">
        <v>771</v>
      </c>
      <c r="AB10" s="732"/>
    </row>
    <row r="11" spans="1:32" ht="19.5" customHeight="1" thickBot="1" x14ac:dyDescent="0.25">
      <c r="A11" s="714"/>
      <c r="B11" s="726"/>
      <c r="C11" s="726"/>
      <c r="D11" s="726"/>
      <c r="E11" s="726"/>
      <c r="F11" s="726"/>
      <c r="G11" s="726"/>
      <c r="H11" s="726"/>
      <c r="I11" s="726"/>
      <c r="J11" s="726"/>
      <c r="K11" s="727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</row>
    <row r="12" spans="1:32" ht="30.75" customHeight="1" thickBot="1" x14ac:dyDescent="0.25">
      <c r="A12" s="715"/>
      <c r="B12" s="43" t="s">
        <v>84</v>
      </c>
      <c r="C12" s="43" t="s">
        <v>85</v>
      </c>
      <c r="D12" s="43" t="s">
        <v>84</v>
      </c>
      <c r="E12" s="43" t="s">
        <v>85</v>
      </c>
      <c r="F12" s="43" t="s">
        <v>84</v>
      </c>
      <c r="G12" s="43" t="s">
        <v>85</v>
      </c>
      <c r="H12" s="43" t="s">
        <v>84</v>
      </c>
      <c r="I12" s="43" t="s">
        <v>85</v>
      </c>
      <c r="J12" s="43" t="s">
        <v>84</v>
      </c>
      <c r="K12" s="43" t="s">
        <v>3329</v>
      </c>
      <c r="L12" s="733"/>
      <c r="M12" s="733"/>
      <c r="N12" s="733"/>
      <c r="O12" s="733"/>
      <c r="P12" s="733"/>
      <c r="Q12" s="733"/>
      <c r="R12" s="733"/>
      <c r="S12" s="733"/>
      <c r="T12" s="733"/>
      <c r="U12" s="733"/>
      <c r="V12" s="733"/>
      <c r="W12" s="733"/>
      <c r="X12" s="733"/>
      <c r="Y12" s="733"/>
      <c r="Z12" s="733"/>
      <c r="AA12" s="733"/>
      <c r="AB12" s="733"/>
    </row>
    <row r="13" spans="1:32" x14ac:dyDescent="0.2">
      <c r="A13" s="434" t="s">
        <v>871</v>
      </c>
      <c r="B13" s="29"/>
      <c r="C13" s="35"/>
      <c r="D13" s="29"/>
      <c r="E13" s="35"/>
      <c r="F13" s="29"/>
      <c r="G13" s="29"/>
      <c r="H13" s="35"/>
      <c r="I13" s="29"/>
      <c r="J13" s="35"/>
      <c r="K13" s="29"/>
      <c r="L13" s="40"/>
      <c r="M13" s="35"/>
      <c r="N13" s="29"/>
      <c r="O13" s="2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</row>
    <row r="14" spans="1:32" x14ac:dyDescent="0.2">
      <c r="A14" s="381" t="s">
        <v>282</v>
      </c>
      <c r="B14" s="392">
        <v>0</v>
      </c>
      <c r="C14" s="392">
        <v>0</v>
      </c>
      <c r="D14" s="392">
        <v>0</v>
      </c>
      <c r="E14" s="392">
        <v>0</v>
      </c>
      <c r="F14" s="392">
        <v>0</v>
      </c>
      <c r="G14" s="392">
        <v>0</v>
      </c>
      <c r="H14" s="392">
        <v>0</v>
      </c>
      <c r="I14" s="392">
        <v>0</v>
      </c>
      <c r="J14" s="392">
        <v>0</v>
      </c>
      <c r="K14" s="392">
        <v>0</v>
      </c>
      <c r="L14" s="392">
        <f>SUM(B14:K14)</f>
        <v>0</v>
      </c>
      <c r="M14" s="392">
        <v>0</v>
      </c>
      <c r="N14" s="392">
        <v>0</v>
      </c>
      <c r="O14" s="392">
        <v>0</v>
      </c>
      <c r="P14" s="392">
        <v>0</v>
      </c>
      <c r="Q14" s="392">
        <f>M14+N14+O14+P14</f>
        <v>0</v>
      </c>
      <c r="R14" s="392">
        <v>0</v>
      </c>
      <c r="S14" s="392">
        <v>0</v>
      </c>
      <c r="T14" s="392">
        <v>0</v>
      </c>
      <c r="U14" s="392">
        <v>0</v>
      </c>
      <c r="V14" s="392">
        <f>SUM(R14:U14)</f>
        <v>0</v>
      </c>
      <c r="W14" s="392">
        <v>0</v>
      </c>
      <c r="X14" s="392">
        <v>0</v>
      </c>
      <c r="Y14" s="392">
        <v>0</v>
      </c>
      <c r="Z14" s="392">
        <v>0</v>
      </c>
      <c r="AA14" s="392">
        <f>SUM(W14:Z14)</f>
        <v>0</v>
      </c>
      <c r="AB14" s="392">
        <f>V14+AA14+Q14</f>
        <v>0</v>
      </c>
      <c r="AC14" s="393"/>
      <c r="AD14" s="393"/>
      <c r="AE14" s="393"/>
      <c r="AF14" s="393"/>
    </row>
    <row r="15" spans="1:32" x14ac:dyDescent="0.2">
      <c r="A15" s="381" t="s">
        <v>283</v>
      </c>
      <c r="B15" s="392">
        <v>0</v>
      </c>
      <c r="C15" s="392">
        <v>0</v>
      </c>
      <c r="D15" s="392">
        <v>4716.2530700000007</v>
      </c>
      <c r="E15" s="392">
        <v>76538.502139999997</v>
      </c>
      <c r="F15" s="392">
        <v>0</v>
      </c>
      <c r="G15" s="392">
        <v>0</v>
      </c>
      <c r="H15" s="392">
        <v>0</v>
      </c>
      <c r="I15" s="392">
        <v>0</v>
      </c>
      <c r="J15" s="392">
        <v>0</v>
      </c>
      <c r="K15" s="392">
        <v>0</v>
      </c>
      <c r="L15" s="392">
        <f t="shared" ref="L15:L73" si="0">SUM(B15:K15)</f>
        <v>81254.755210000003</v>
      </c>
      <c r="M15" s="392">
        <v>0</v>
      </c>
      <c r="N15" s="392">
        <v>0</v>
      </c>
      <c r="O15" s="392">
        <v>0</v>
      </c>
      <c r="P15" s="392">
        <v>0</v>
      </c>
      <c r="Q15" s="392">
        <f t="shared" ref="Q15:Q73" si="1">M15+N15+O15+P15</f>
        <v>0</v>
      </c>
      <c r="R15" s="392">
        <v>0</v>
      </c>
      <c r="S15" s="392">
        <v>0</v>
      </c>
      <c r="T15" s="392">
        <v>0</v>
      </c>
      <c r="U15" s="392">
        <v>0</v>
      </c>
      <c r="V15" s="392">
        <f t="shared" ref="V15:V73" si="2">SUM(R15:U15)</f>
        <v>0</v>
      </c>
      <c r="W15" s="392">
        <v>0</v>
      </c>
      <c r="X15" s="392">
        <v>9889.8541700000005</v>
      </c>
      <c r="Y15" s="392">
        <v>0</v>
      </c>
      <c r="Z15" s="392">
        <v>0</v>
      </c>
      <c r="AA15" s="392">
        <f t="shared" ref="AA15:AA73" si="3">SUM(W15:Z15)</f>
        <v>9889.8541700000005</v>
      </c>
      <c r="AB15" s="392">
        <f t="shared" ref="AB15:AB73" si="4">V15+AA15+Q15</f>
        <v>9889.8541700000005</v>
      </c>
      <c r="AC15" s="393"/>
      <c r="AD15" s="393"/>
      <c r="AE15" s="393"/>
      <c r="AF15" s="393"/>
    </row>
    <row r="16" spans="1:32" x14ac:dyDescent="0.2">
      <c r="A16" s="381" t="s">
        <v>284</v>
      </c>
      <c r="B16" s="392">
        <v>243.154</v>
      </c>
      <c r="C16" s="392">
        <v>0</v>
      </c>
      <c r="D16" s="392">
        <v>0</v>
      </c>
      <c r="E16" s="392">
        <v>0</v>
      </c>
      <c r="F16" s="392">
        <v>0</v>
      </c>
      <c r="G16" s="392">
        <v>0</v>
      </c>
      <c r="H16" s="392">
        <v>0</v>
      </c>
      <c r="I16" s="392">
        <v>0</v>
      </c>
      <c r="J16" s="392">
        <v>0</v>
      </c>
      <c r="K16" s="392">
        <v>0</v>
      </c>
      <c r="L16" s="392">
        <f t="shared" si="0"/>
        <v>243.154</v>
      </c>
      <c r="M16" s="392">
        <v>0</v>
      </c>
      <c r="N16" s="392">
        <v>0</v>
      </c>
      <c r="O16" s="392">
        <v>0</v>
      </c>
      <c r="P16" s="392">
        <v>0</v>
      </c>
      <c r="Q16" s="392">
        <f t="shared" si="1"/>
        <v>0</v>
      </c>
      <c r="R16" s="392">
        <v>0</v>
      </c>
      <c r="S16" s="392">
        <v>0</v>
      </c>
      <c r="T16" s="392">
        <v>0</v>
      </c>
      <c r="U16" s="392">
        <v>0</v>
      </c>
      <c r="V16" s="392">
        <f t="shared" si="2"/>
        <v>0</v>
      </c>
      <c r="W16" s="392">
        <v>0</v>
      </c>
      <c r="X16" s="392">
        <v>0</v>
      </c>
      <c r="Y16" s="392">
        <v>0</v>
      </c>
      <c r="Z16" s="392">
        <v>0</v>
      </c>
      <c r="AA16" s="392">
        <f t="shared" si="3"/>
        <v>0</v>
      </c>
      <c r="AB16" s="392">
        <f t="shared" si="4"/>
        <v>0</v>
      </c>
      <c r="AC16" s="393"/>
      <c r="AD16" s="393"/>
      <c r="AE16" s="393"/>
      <c r="AF16" s="393"/>
    </row>
    <row r="17" spans="1:32" x14ac:dyDescent="0.2">
      <c r="A17" s="381" t="s">
        <v>285</v>
      </c>
      <c r="B17" s="392">
        <v>0</v>
      </c>
      <c r="C17" s="392">
        <v>0</v>
      </c>
      <c r="D17" s="392">
        <v>0</v>
      </c>
      <c r="E17" s="392">
        <v>0</v>
      </c>
      <c r="F17" s="392">
        <v>0</v>
      </c>
      <c r="G17" s="392">
        <v>0</v>
      </c>
      <c r="H17" s="392">
        <v>0</v>
      </c>
      <c r="I17" s="392">
        <v>0</v>
      </c>
      <c r="J17" s="392">
        <v>0</v>
      </c>
      <c r="K17" s="392">
        <v>0</v>
      </c>
      <c r="L17" s="392">
        <f t="shared" si="0"/>
        <v>0</v>
      </c>
      <c r="M17" s="392">
        <v>0</v>
      </c>
      <c r="N17" s="392">
        <v>0</v>
      </c>
      <c r="O17" s="392">
        <v>0</v>
      </c>
      <c r="P17" s="392">
        <v>0</v>
      </c>
      <c r="Q17" s="392">
        <f t="shared" si="1"/>
        <v>0</v>
      </c>
      <c r="R17" s="392">
        <v>0</v>
      </c>
      <c r="S17" s="392">
        <v>0</v>
      </c>
      <c r="T17" s="392">
        <v>0</v>
      </c>
      <c r="U17" s="392">
        <v>0</v>
      </c>
      <c r="V17" s="392">
        <f t="shared" si="2"/>
        <v>0</v>
      </c>
      <c r="W17" s="392">
        <v>0</v>
      </c>
      <c r="X17" s="392">
        <v>0</v>
      </c>
      <c r="Y17" s="392">
        <v>0</v>
      </c>
      <c r="Z17" s="392">
        <v>0</v>
      </c>
      <c r="AA17" s="392">
        <f t="shared" si="3"/>
        <v>0</v>
      </c>
      <c r="AB17" s="392">
        <f t="shared" si="4"/>
        <v>0</v>
      </c>
      <c r="AC17" s="393"/>
      <c r="AD17" s="393"/>
      <c r="AE17" s="393"/>
      <c r="AF17" s="393"/>
    </row>
    <row r="18" spans="1:32" x14ac:dyDescent="0.2">
      <c r="A18" s="381" t="s">
        <v>2612</v>
      </c>
      <c r="B18" s="392">
        <v>0</v>
      </c>
      <c r="C18" s="392">
        <v>0</v>
      </c>
      <c r="D18" s="392">
        <v>8379.5830000000005</v>
      </c>
      <c r="E18" s="392">
        <v>0</v>
      </c>
      <c r="F18" s="392">
        <v>0</v>
      </c>
      <c r="G18" s="392">
        <v>0</v>
      </c>
      <c r="H18" s="392">
        <v>0</v>
      </c>
      <c r="I18" s="392">
        <v>0</v>
      </c>
      <c r="J18" s="392">
        <v>0</v>
      </c>
      <c r="K18" s="392">
        <v>0</v>
      </c>
      <c r="L18" s="392">
        <f t="shared" si="0"/>
        <v>8379.5830000000005</v>
      </c>
      <c r="M18" s="392">
        <v>0</v>
      </c>
      <c r="N18" s="392">
        <v>0</v>
      </c>
      <c r="O18" s="392">
        <v>0</v>
      </c>
      <c r="P18" s="392">
        <v>0</v>
      </c>
      <c r="Q18" s="392">
        <f t="shared" si="1"/>
        <v>0</v>
      </c>
      <c r="R18" s="392">
        <v>0</v>
      </c>
      <c r="S18" s="392">
        <v>0</v>
      </c>
      <c r="T18" s="392">
        <v>0</v>
      </c>
      <c r="U18" s="392">
        <v>0</v>
      </c>
      <c r="V18" s="392">
        <f t="shared" si="2"/>
        <v>0</v>
      </c>
      <c r="W18" s="392">
        <v>0</v>
      </c>
      <c r="X18" s="392">
        <v>0</v>
      </c>
      <c r="Y18" s="392">
        <v>0</v>
      </c>
      <c r="Z18" s="392">
        <v>0</v>
      </c>
      <c r="AA18" s="392">
        <f t="shared" si="3"/>
        <v>0</v>
      </c>
      <c r="AB18" s="392">
        <f t="shared" si="4"/>
        <v>0</v>
      </c>
      <c r="AC18" s="393"/>
      <c r="AD18" s="393"/>
      <c r="AE18" s="393"/>
      <c r="AF18" s="393"/>
    </row>
    <row r="19" spans="1:32" x14ac:dyDescent="0.2">
      <c r="A19" s="387" t="s">
        <v>2227</v>
      </c>
      <c r="B19" s="398">
        <v>0</v>
      </c>
      <c r="C19" s="398">
        <v>0</v>
      </c>
      <c r="D19" s="398">
        <v>39619.797920000005</v>
      </c>
      <c r="E19" s="398">
        <v>32152.815600000002</v>
      </c>
      <c r="F19" s="398">
        <v>0</v>
      </c>
      <c r="G19" s="398">
        <v>0</v>
      </c>
      <c r="H19" s="398">
        <v>0</v>
      </c>
      <c r="I19" s="398">
        <v>0</v>
      </c>
      <c r="J19" s="398">
        <v>-225.44817</v>
      </c>
      <c r="K19" s="398">
        <v>-9.4303600000000003</v>
      </c>
      <c r="L19" s="398">
        <f t="shared" si="0"/>
        <v>71537.734990000012</v>
      </c>
      <c r="M19" s="398">
        <v>0</v>
      </c>
      <c r="N19" s="398">
        <v>0</v>
      </c>
      <c r="O19" s="398">
        <v>0</v>
      </c>
      <c r="P19" s="398">
        <v>0</v>
      </c>
      <c r="Q19" s="398">
        <f t="shared" si="1"/>
        <v>0</v>
      </c>
      <c r="R19" s="398">
        <v>0</v>
      </c>
      <c r="S19" s="398">
        <v>0</v>
      </c>
      <c r="T19" s="398">
        <v>0</v>
      </c>
      <c r="U19" s="398">
        <v>0</v>
      </c>
      <c r="V19" s="398">
        <f t="shared" si="2"/>
        <v>0</v>
      </c>
      <c r="W19" s="398">
        <v>0</v>
      </c>
      <c r="X19" s="398">
        <v>0</v>
      </c>
      <c r="Y19" s="398">
        <v>0</v>
      </c>
      <c r="Z19" s="398">
        <v>0</v>
      </c>
      <c r="AA19" s="398">
        <f t="shared" si="3"/>
        <v>0</v>
      </c>
      <c r="AB19" s="398">
        <f t="shared" si="4"/>
        <v>0</v>
      </c>
      <c r="AC19" s="393"/>
      <c r="AD19" s="393"/>
      <c r="AE19" s="393"/>
      <c r="AF19" s="393"/>
    </row>
    <row r="20" spans="1:32" x14ac:dyDescent="0.2">
      <c r="A20" s="381" t="s">
        <v>2228</v>
      </c>
      <c r="B20" s="392">
        <v>0</v>
      </c>
      <c r="C20" s="392">
        <v>0</v>
      </c>
      <c r="D20" s="392">
        <v>354738.35712000006</v>
      </c>
      <c r="E20" s="392">
        <v>149026.59904000003</v>
      </c>
      <c r="F20" s="392">
        <v>0</v>
      </c>
      <c r="G20" s="392">
        <v>0</v>
      </c>
      <c r="H20" s="392">
        <v>12125.08</v>
      </c>
      <c r="I20" s="392">
        <v>0</v>
      </c>
      <c r="J20" s="392">
        <v>0</v>
      </c>
      <c r="K20" s="392">
        <v>0</v>
      </c>
      <c r="L20" s="392">
        <f t="shared" si="0"/>
        <v>515890.03616000008</v>
      </c>
      <c r="M20" s="392">
        <v>0</v>
      </c>
      <c r="N20" s="392">
        <v>0</v>
      </c>
      <c r="O20" s="392">
        <v>0</v>
      </c>
      <c r="P20" s="392">
        <v>0</v>
      </c>
      <c r="Q20" s="392">
        <f t="shared" si="1"/>
        <v>0</v>
      </c>
      <c r="R20" s="392">
        <v>0</v>
      </c>
      <c r="S20" s="392">
        <v>0</v>
      </c>
      <c r="T20" s="392">
        <v>0</v>
      </c>
      <c r="U20" s="392">
        <v>0</v>
      </c>
      <c r="V20" s="392">
        <f t="shared" si="2"/>
        <v>0</v>
      </c>
      <c r="W20" s="392">
        <v>0</v>
      </c>
      <c r="X20" s="392">
        <v>0</v>
      </c>
      <c r="Y20" s="392">
        <v>0</v>
      </c>
      <c r="Z20" s="392">
        <v>0</v>
      </c>
      <c r="AA20" s="392">
        <f t="shared" si="3"/>
        <v>0</v>
      </c>
      <c r="AB20" s="392">
        <f t="shared" si="4"/>
        <v>0</v>
      </c>
      <c r="AC20" s="393"/>
      <c r="AD20" s="393"/>
      <c r="AE20" s="393"/>
      <c r="AF20" s="393"/>
    </row>
    <row r="21" spans="1:32" x14ac:dyDescent="0.2">
      <c r="A21" s="381" t="s">
        <v>1607</v>
      </c>
      <c r="B21" s="392">
        <v>0</v>
      </c>
      <c r="C21" s="392">
        <v>0</v>
      </c>
      <c r="D21" s="392">
        <v>35692.370219999997</v>
      </c>
      <c r="E21" s="392">
        <v>5182.8617800000002</v>
      </c>
      <c r="F21" s="392">
        <v>3915.7273799999998</v>
      </c>
      <c r="G21" s="392">
        <v>0</v>
      </c>
      <c r="H21" s="392">
        <v>0</v>
      </c>
      <c r="I21" s="392">
        <v>0</v>
      </c>
      <c r="J21" s="392">
        <v>0</v>
      </c>
      <c r="K21" s="392">
        <v>0</v>
      </c>
      <c r="L21" s="392">
        <f t="shared" si="0"/>
        <v>44790.959379999993</v>
      </c>
      <c r="M21" s="392">
        <v>0</v>
      </c>
      <c r="N21" s="392">
        <v>0</v>
      </c>
      <c r="O21" s="392">
        <v>0</v>
      </c>
      <c r="P21" s="392">
        <v>0</v>
      </c>
      <c r="Q21" s="392">
        <f t="shared" si="1"/>
        <v>0</v>
      </c>
      <c r="R21" s="392">
        <v>0</v>
      </c>
      <c r="S21" s="392">
        <v>0</v>
      </c>
      <c r="T21" s="392">
        <v>0</v>
      </c>
      <c r="U21" s="392">
        <v>0</v>
      </c>
      <c r="V21" s="392">
        <f t="shared" si="2"/>
        <v>0</v>
      </c>
      <c r="W21" s="392">
        <v>0</v>
      </c>
      <c r="X21" s="392">
        <v>0</v>
      </c>
      <c r="Y21" s="392">
        <v>0</v>
      </c>
      <c r="Z21" s="392">
        <v>0</v>
      </c>
      <c r="AA21" s="392">
        <f t="shared" si="3"/>
        <v>0</v>
      </c>
      <c r="AB21" s="392">
        <f t="shared" si="4"/>
        <v>0</v>
      </c>
      <c r="AC21" s="393"/>
      <c r="AD21" s="393"/>
      <c r="AE21" s="393"/>
      <c r="AF21" s="393"/>
    </row>
    <row r="22" spans="1:32" x14ac:dyDescent="0.2">
      <c r="A22" s="381" t="s">
        <v>2230</v>
      </c>
      <c r="B22" s="392">
        <v>11.395220000000002</v>
      </c>
      <c r="C22" s="392">
        <v>0</v>
      </c>
      <c r="D22" s="392">
        <v>9939.6248599999999</v>
      </c>
      <c r="E22" s="392">
        <v>32271.82201</v>
      </c>
      <c r="F22" s="392">
        <v>0</v>
      </c>
      <c r="G22" s="392">
        <v>0</v>
      </c>
      <c r="H22" s="392">
        <v>0</v>
      </c>
      <c r="I22" s="392">
        <v>0</v>
      </c>
      <c r="J22" s="392">
        <v>0</v>
      </c>
      <c r="K22" s="392">
        <v>0</v>
      </c>
      <c r="L22" s="392">
        <f t="shared" si="0"/>
        <v>42222.842089999998</v>
      </c>
      <c r="M22" s="392">
        <v>0</v>
      </c>
      <c r="N22" s="392">
        <v>0</v>
      </c>
      <c r="O22" s="392">
        <v>0</v>
      </c>
      <c r="P22" s="392">
        <v>0</v>
      </c>
      <c r="Q22" s="392">
        <f t="shared" si="1"/>
        <v>0</v>
      </c>
      <c r="R22" s="392">
        <v>0</v>
      </c>
      <c r="S22" s="392">
        <v>0</v>
      </c>
      <c r="T22" s="392">
        <v>0</v>
      </c>
      <c r="U22" s="392">
        <v>0</v>
      </c>
      <c r="V22" s="392">
        <f t="shared" si="2"/>
        <v>0</v>
      </c>
      <c r="W22" s="392">
        <v>0</v>
      </c>
      <c r="X22" s="392">
        <v>0</v>
      </c>
      <c r="Y22" s="392">
        <v>0</v>
      </c>
      <c r="Z22" s="392">
        <v>0</v>
      </c>
      <c r="AA22" s="392">
        <f t="shared" si="3"/>
        <v>0</v>
      </c>
      <c r="AB22" s="392">
        <f t="shared" si="4"/>
        <v>0</v>
      </c>
      <c r="AC22" s="393"/>
      <c r="AD22" s="393"/>
      <c r="AE22" s="393"/>
      <c r="AF22" s="393"/>
    </row>
    <row r="23" spans="1:32" x14ac:dyDescent="0.2">
      <c r="A23" s="382" t="s">
        <v>2613</v>
      </c>
      <c r="B23" s="394">
        <v>0</v>
      </c>
      <c r="C23" s="394">
        <v>0</v>
      </c>
      <c r="D23" s="394">
        <v>0</v>
      </c>
      <c r="E23" s="394">
        <v>0</v>
      </c>
      <c r="F23" s="394">
        <v>0</v>
      </c>
      <c r="G23" s="394">
        <v>0</v>
      </c>
      <c r="H23" s="394">
        <v>0</v>
      </c>
      <c r="I23" s="394">
        <v>0</v>
      </c>
      <c r="J23" s="394">
        <v>0</v>
      </c>
      <c r="K23" s="394">
        <v>0</v>
      </c>
      <c r="L23" s="394">
        <f t="shared" si="0"/>
        <v>0</v>
      </c>
      <c r="M23" s="394">
        <v>0</v>
      </c>
      <c r="N23" s="394">
        <v>0</v>
      </c>
      <c r="O23" s="394">
        <v>0</v>
      </c>
      <c r="P23" s="394">
        <v>0</v>
      </c>
      <c r="Q23" s="394">
        <f t="shared" si="1"/>
        <v>0</v>
      </c>
      <c r="R23" s="394">
        <v>0</v>
      </c>
      <c r="S23" s="394">
        <v>0</v>
      </c>
      <c r="T23" s="394">
        <v>0</v>
      </c>
      <c r="U23" s="394">
        <v>0</v>
      </c>
      <c r="V23" s="394">
        <f t="shared" si="2"/>
        <v>0</v>
      </c>
      <c r="W23" s="394">
        <v>0</v>
      </c>
      <c r="X23" s="394">
        <v>0</v>
      </c>
      <c r="Y23" s="394">
        <v>0</v>
      </c>
      <c r="Z23" s="394">
        <v>0</v>
      </c>
      <c r="AA23" s="394">
        <f t="shared" si="3"/>
        <v>0</v>
      </c>
      <c r="AB23" s="394">
        <f t="shared" si="4"/>
        <v>0</v>
      </c>
      <c r="AC23" s="393"/>
      <c r="AD23" s="393"/>
      <c r="AE23" s="393"/>
      <c r="AF23" s="393"/>
    </row>
    <row r="24" spans="1:32" x14ac:dyDescent="0.2">
      <c r="A24" s="381" t="s">
        <v>1608</v>
      </c>
      <c r="B24" s="392">
        <v>195.40562</v>
      </c>
      <c r="C24" s="392">
        <v>0</v>
      </c>
      <c r="D24" s="392">
        <v>97409.979189999998</v>
      </c>
      <c r="E24" s="392">
        <v>48787.117619999997</v>
      </c>
      <c r="F24" s="392">
        <v>7086.2720199999994</v>
      </c>
      <c r="G24" s="392">
        <v>0</v>
      </c>
      <c r="H24" s="392">
        <v>0</v>
      </c>
      <c r="I24" s="392">
        <v>0</v>
      </c>
      <c r="J24" s="392">
        <v>0</v>
      </c>
      <c r="K24" s="392">
        <v>0</v>
      </c>
      <c r="L24" s="392">
        <f t="shared" si="0"/>
        <v>153478.77445</v>
      </c>
      <c r="M24" s="392">
        <v>0</v>
      </c>
      <c r="N24" s="392">
        <v>0</v>
      </c>
      <c r="O24" s="392">
        <v>0</v>
      </c>
      <c r="P24" s="392">
        <v>0</v>
      </c>
      <c r="Q24" s="392">
        <f t="shared" si="1"/>
        <v>0</v>
      </c>
      <c r="R24" s="392">
        <v>0</v>
      </c>
      <c r="S24" s="392">
        <v>0</v>
      </c>
      <c r="T24" s="392">
        <v>0</v>
      </c>
      <c r="U24" s="392">
        <v>0</v>
      </c>
      <c r="V24" s="392">
        <f t="shared" si="2"/>
        <v>0</v>
      </c>
      <c r="W24" s="392">
        <v>0</v>
      </c>
      <c r="X24" s="392">
        <v>0</v>
      </c>
      <c r="Y24" s="392">
        <v>0</v>
      </c>
      <c r="Z24" s="392">
        <v>0</v>
      </c>
      <c r="AA24" s="392">
        <f t="shared" si="3"/>
        <v>0</v>
      </c>
      <c r="AB24" s="392">
        <f t="shared" si="4"/>
        <v>0</v>
      </c>
      <c r="AC24" s="393"/>
      <c r="AD24" s="393"/>
      <c r="AE24" s="393"/>
      <c r="AF24" s="393"/>
    </row>
    <row r="25" spans="1:32" x14ac:dyDescent="0.2">
      <c r="A25" s="381" t="s">
        <v>2614</v>
      </c>
      <c r="B25" s="392">
        <v>0</v>
      </c>
      <c r="C25" s="392">
        <v>0</v>
      </c>
      <c r="D25" s="392">
        <v>3235.8538199999998</v>
      </c>
      <c r="E25" s="392">
        <v>0</v>
      </c>
      <c r="F25" s="392">
        <v>0</v>
      </c>
      <c r="G25" s="392">
        <v>0</v>
      </c>
      <c r="H25" s="392">
        <v>0</v>
      </c>
      <c r="I25" s="392">
        <v>0</v>
      </c>
      <c r="J25" s="392">
        <v>0</v>
      </c>
      <c r="K25" s="392">
        <v>0</v>
      </c>
      <c r="L25" s="392">
        <f t="shared" si="0"/>
        <v>3235.8538199999998</v>
      </c>
      <c r="M25" s="392">
        <v>0</v>
      </c>
      <c r="N25" s="392">
        <v>0</v>
      </c>
      <c r="O25" s="392">
        <v>0</v>
      </c>
      <c r="P25" s="392">
        <v>0</v>
      </c>
      <c r="Q25" s="392">
        <f t="shared" si="1"/>
        <v>0</v>
      </c>
      <c r="R25" s="392">
        <v>0</v>
      </c>
      <c r="S25" s="392">
        <v>0</v>
      </c>
      <c r="T25" s="392">
        <v>0</v>
      </c>
      <c r="U25" s="392">
        <v>0</v>
      </c>
      <c r="V25" s="392">
        <f t="shared" si="2"/>
        <v>0</v>
      </c>
      <c r="W25" s="392">
        <v>0</v>
      </c>
      <c r="X25" s="392">
        <v>0</v>
      </c>
      <c r="Y25" s="392">
        <v>0</v>
      </c>
      <c r="Z25" s="392">
        <v>0</v>
      </c>
      <c r="AA25" s="392">
        <f t="shared" si="3"/>
        <v>0</v>
      </c>
      <c r="AB25" s="392">
        <f t="shared" si="4"/>
        <v>0</v>
      </c>
      <c r="AC25" s="393"/>
      <c r="AD25" s="393"/>
      <c r="AE25" s="393"/>
      <c r="AF25" s="393"/>
    </row>
    <row r="26" spans="1:32" x14ac:dyDescent="0.2">
      <c r="A26" s="381" t="s">
        <v>2615</v>
      </c>
      <c r="B26" s="392">
        <v>0</v>
      </c>
      <c r="C26" s="392">
        <v>0</v>
      </c>
      <c r="D26" s="392">
        <v>27586.058919999999</v>
      </c>
      <c r="E26" s="392">
        <v>1348.3767499999999</v>
      </c>
      <c r="F26" s="392">
        <v>0</v>
      </c>
      <c r="G26" s="392">
        <v>0</v>
      </c>
      <c r="H26" s="392">
        <v>0</v>
      </c>
      <c r="I26" s="392">
        <v>0</v>
      </c>
      <c r="J26" s="392">
        <v>0</v>
      </c>
      <c r="K26" s="392">
        <v>0</v>
      </c>
      <c r="L26" s="392">
        <f t="shared" si="0"/>
        <v>28934.435669999999</v>
      </c>
      <c r="M26" s="392">
        <v>0</v>
      </c>
      <c r="N26" s="392">
        <v>0</v>
      </c>
      <c r="O26" s="392">
        <v>0</v>
      </c>
      <c r="P26" s="392">
        <v>0</v>
      </c>
      <c r="Q26" s="392">
        <f t="shared" si="1"/>
        <v>0</v>
      </c>
      <c r="R26" s="392">
        <v>0</v>
      </c>
      <c r="S26" s="392">
        <v>0</v>
      </c>
      <c r="T26" s="392">
        <v>0</v>
      </c>
      <c r="U26" s="392">
        <v>0</v>
      </c>
      <c r="V26" s="392">
        <f t="shared" si="2"/>
        <v>0</v>
      </c>
      <c r="W26" s="392">
        <v>0</v>
      </c>
      <c r="X26" s="392">
        <v>0</v>
      </c>
      <c r="Y26" s="392">
        <v>0</v>
      </c>
      <c r="Z26" s="392">
        <v>0</v>
      </c>
      <c r="AA26" s="392">
        <f t="shared" si="3"/>
        <v>0</v>
      </c>
      <c r="AB26" s="392">
        <f t="shared" si="4"/>
        <v>0</v>
      </c>
      <c r="AC26" s="393"/>
      <c r="AD26" s="393"/>
      <c r="AE26" s="393"/>
      <c r="AF26" s="393"/>
    </row>
    <row r="27" spans="1:32" x14ac:dyDescent="0.2">
      <c r="A27" s="381" t="s">
        <v>2231</v>
      </c>
      <c r="B27" s="392">
        <v>2.4300000000000003E-3</v>
      </c>
      <c r="C27" s="392">
        <v>0</v>
      </c>
      <c r="D27" s="392">
        <v>0</v>
      </c>
      <c r="E27" s="392">
        <v>0</v>
      </c>
      <c r="F27" s="392">
        <v>0</v>
      </c>
      <c r="G27" s="392">
        <v>0</v>
      </c>
      <c r="H27" s="392">
        <v>1.8839999999999999E-2</v>
      </c>
      <c r="I27" s="392">
        <v>0</v>
      </c>
      <c r="J27" s="392">
        <v>0</v>
      </c>
      <c r="K27" s="392">
        <v>0</v>
      </c>
      <c r="L27" s="392">
        <f t="shared" si="0"/>
        <v>2.1270000000000001E-2</v>
      </c>
      <c r="M27" s="392">
        <v>0</v>
      </c>
      <c r="N27" s="392">
        <v>0</v>
      </c>
      <c r="O27" s="392">
        <v>0</v>
      </c>
      <c r="P27" s="392">
        <v>0</v>
      </c>
      <c r="Q27" s="392">
        <f t="shared" si="1"/>
        <v>0</v>
      </c>
      <c r="R27" s="392">
        <v>0</v>
      </c>
      <c r="S27" s="392">
        <v>0</v>
      </c>
      <c r="T27" s="392">
        <v>0</v>
      </c>
      <c r="U27" s="392">
        <v>0</v>
      </c>
      <c r="V27" s="392">
        <f t="shared" si="2"/>
        <v>0</v>
      </c>
      <c r="W27" s="392">
        <v>0</v>
      </c>
      <c r="X27" s="392">
        <v>0</v>
      </c>
      <c r="Y27" s="392">
        <v>0</v>
      </c>
      <c r="Z27" s="392">
        <v>0</v>
      </c>
      <c r="AA27" s="392">
        <f t="shared" si="3"/>
        <v>0</v>
      </c>
      <c r="AB27" s="392">
        <f t="shared" si="4"/>
        <v>0</v>
      </c>
      <c r="AC27" s="393"/>
      <c r="AD27" s="393"/>
      <c r="AE27" s="393"/>
      <c r="AF27" s="393"/>
    </row>
    <row r="28" spans="1:32" x14ac:dyDescent="0.2">
      <c r="A28" s="381" t="s">
        <v>2232</v>
      </c>
      <c r="B28" s="392">
        <v>0</v>
      </c>
      <c r="C28" s="392">
        <v>0</v>
      </c>
      <c r="D28" s="392">
        <v>0</v>
      </c>
      <c r="E28" s="392">
        <v>0</v>
      </c>
      <c r="F28" s="392">
        <v>0</v>
      </c>
      <c r="G28" s="392">
        <v>0</v>
      </c>
      <c r="H28" s="392">
        <v>0</v>
      </c>
      <c r="I28" s="392">
        <v>0</v>
      </c>
      <c r="J28" s="392">
        <v>0</v>
      </c>
      <c r="K28" s="392">
        <v>0</v>
      </c>
      <c r="L28" s="392">
        <f t="shared" si="0"/>
        <v>0</v>
      </c>
      <c r="M28" s="392">
        <v>0</v>
      </c>
      <c r="N28" s="392">
        <v>0</v>
      </c>
      <c r="O28" s="392">
        <v>0</v>
      </c>
      <c r="P28" s="392">
        <v>0</v>
      </c>
      <c r="Q28" s="392">
        <f t="shared" si="1"/>
        <v>0</v>
      </c>
      <c r="R28" s="392">
        <v>0</v>
      </c>
      <c r="S28" s="392">
        <v>7545.3665599999995</v>
      </c>
      <c r="T28" s="392">
        <v>0</v>
      </c>
      <c r="U28" s="392">
        <v>0</v>
      </c>
      <c r="V28" s="392">
        <f t="shared" si="2"/>
        <v>7545.3665599999995</v>
      </c>
      <c r="W28" s="392">
        <v>0</v>
      </c>
      <c r="X28" s="392">
        <v>0</v>
      </c>
      <c r="Y28" s="392">
        <v>0</v>
      </c>
      <c r="Z28" s="392">
        <v>0</v>
      </c>
      <c r="AA28" s="392">
        <f t="shared" si="3"/>
        <v>0</v>
      </c>
      <c r="AB28" s="392">
        <f t="shared" si="4"/>
        <v>7545.3665599999995</v>
      </c>
      <c r="AC28" s="393"/>
      <c r="AD28" s="393"/>
      <c r="AE28" s="393"/>
      <c r="AF28" s="393"/>
    </row>
    <row r="29" spans="1:32" x14ac:dyDescent="0.2">
      <c r="A29" s="387" t="s">
        <v>2233</v>
      </c>
      <c r="B29" s="398">
        <v>0</v>
      </c>
      <c r="C29" s="398">
        <v>0</v>
      </c>
      <c r="D29" s="398">
        <v>0</v>
      </c>
      <c r="E29" s="398">
        <v>0</v>
      </c>
      <c r="F29" s="398">
        <v>2966.1058800000001</v>
      </c>
      <c r="G29" s="398">
        <v>0</v>
      </c>
      <c r="H29" s="398">
        <v>0</v>
      </c>
      <c r="I29" s="398">
        <v>0</v>
      </c>
      <c r="J29" s="398">
        <v>0</v>
      </c>
      <c r="K29" s="398">
        <v>0</v>
      </c>
      <c r="L29" s="398">
        <f t="shared" si="0"/>
        <v>2966.1058800000001</v>
      </c>
      <c r="M29" s="398">
        <v>0</v>
      </c>
      <c r="N29" s="398">
        <v>0</v>
      </c>
      <c r="O29" s="398">
        <v>0</v>
      </c>
      <c r="P29" s="398">
        <v>0</v>
      </c>
      <c r="Q29" s="398">
        <f t="shared" si="1"/>
        <v>0</v>
      </c>
      <c r="R29" s="398">
        <v>0</v>
      </c>
      <c r="S29" s="398">
        <v>0</v>
      </c>
      <c r="T29" s="398">
        <v>0</v>
      </c>
      <c r="U29" s="398">
        <v>0</v>
      </c>
      <c r="V29" s="398">
        <f t="shared" si="2"/>
        <v>0</v>
      </c>
      <c r="W29" s="398">
        <v>0</v>
      </c>
      <c r="X29" s="398">
        <v>0</v>
      </c>
      <c r="Y29" s="398">
        <v>0</v>
      </c>
      <c r="Z29" s="398">
        <v>0</v>
      </c>
      <c r="AA29" s="398">
        <f t="shared" si="3"/>
        <v>0</v>
      </c>
      <c r="AB29" s="398">
        <f t="shared" si="4"/>
        <v>0</v>
      </c>
      <c r="AC29" s="393"/>
      <c r="AD29" s="393"/>
      <c r="AE29" s="393"/>
      <c r="AF29" s="393"/>
    </row>
    <row r="30" spans="1:32" x14ac:dyDescent="0.2">
      <c r="A30" s="381" t="s">
        <v>1609</v>
      </c>
      <c r="B30" s="392">
        <v>0</v>
      </c>
      <c r="C30" s="392">
        <v>0</v>
      </c>
      <c r="D30" s="392">
        <v>16990.729469999998</v>
      </c>
      <c r="E30" s="392">
        <v>1386.9</v>
      </c>
      <c r="F30" s="392">
        <v>0</v>
      </c>
      <c r="G30" s="392">
        <v>0</v>
      </c>
      <c r="H30" s="392">
        <v>0</v>
      </c>
      <c r="I30" s="392">
        <v>0</v>
      </c>
      <c r="J30" s="392">
        <v>0</v>
      </c>
      <c r="K30" s="392">
        <v>-200.65307000000001</v>
      </c>
      <c r="L30" s="392">
        <f t="shared" si="0"/>
        <v>18176.9764</v>
      </c>
      <c r="M30" s="392">
        <v>0</v>
      </c>
      <c r="N30" s="392">
        <v>0</v>
      </c>
      <c r="O30" s="392">
        <v>0</v>
      </c>
      <c r="P30" s="392">
        <v>0</v>
      </c>
      <c r="Q30" s="392">
        <f t="shared" si="1"/>
        <v>0</v>
      </c>
      <c r="R30" s="392">
        <v>0</v>
      </c>
      <c r="S30" s="392">
        <v>0</v>
      </c>
      <c r="T30" s="392">
        <v>0</v>
      </c>
      <c r="U30" s="392">
        <v>0</v>
      </c>
      <c r="V30" s="392">
        <f t="shared" si="2"/>
        <v>0</v>
      </c>
      <c r="W30" s="392">
        <v>0</v>
      </c>
      <c r="X30" s="392">
        <v>0</v>
      </c>
      <c r="Y30" s="392">
        <v>0</v>
      </c>
      <c r="Z30" s="392">
        <v>0</v>
      </c>
      <c r="AA30" s="392">
        <f t="shared" si="3"/>
        <v>0</v>
      </c>
      <c r="AB30" s="392">
        <f t="shared" si="4"/>
        <v>0</v>
      </c>
      <c r="AC30" s="393"/>
      <c r="AD30" s="393"/>
      <c r="AE30" s="393"/>
      <c r="AF30" s="393"/>
    </row>
    <row r="31" spans="1:32" x14ac:dyDescent="0.2">
      <c r="A31" s="381" t="s">
        <v>2234</v>
      </c>
      <c r="B31" s="392">
        <v>0</v>
      </c>
      <c r="C31" s="392">
        <v>0</v>
      </c>
      <c r="D31" s="392">
        <v>0</v>
      </c>
      <c r="E31" s="392">
        <v>0</v>
      </c>
      <c r="F31" s="392">
        <v>0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f t="shared" si="0"/>
        <v>0</v>
      </c>
      <c r="M31" s="392">
        <v>0</v>
      </c>
      <c r="N31" s="392">
        <v>0</v>
      </c>
      <c r="O31" s="392">
        <v>0</v>
      </c>
      <c r="P31" s="392">
        <v>0</v>
      </c>
      <c r="Q31" s="392">
        <f t="shared" si="1"/>
        <v>0</v>
      </c>
      <c r="R31" s="392">
        <v>0</v>
      </c>
      <c r="S31" s="392">
        <v>0</v>
      </c>
      <c r="T31" s="392">
        <v>0</v>
      </c>
      <c r="U31" s="392">
        <v>0</v>
      </c>
      <c r="V31" s="392">
        <f t="shared" si="2"/>
        <v>0</v>
      </c>
      <c r="W31" s="392">
        <v>0</v>
      </c>
      <c r="X31" s="392">
        <v>0</v>
      </c>
      <c r="Y31" s="392">
        <v>0</v>
      </c>
      <c r="Z31" s="392">
        <v>0</v>
      </c>
      <c r="AA31" s="392">
        <f t="shared" si="3"/>
        <v>0</v>
      </c>
      <c r="AB31" s="392">
        <f t="shared" si="4"/>
        <v>0</v>
      </c>
      <c r="AC31" s="393"/>
      <c r="AD31" s="393"/>
      <c r="AE31" s="393"/>
      <c r="AF31" s="393"/>
    </row>
    <row r="32" spans="1:32" x14ac:dyDescent="0.2">
      <c r="A32" s="381" t="s">
        <v>2235</v>
      </c>
      <c r="B32" s="392">
        <v>0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f t="shared" si="0"/>
        <v>0</v>
      </c>
      <c r="M32" s="392">
        <v>0</v>
      </c>
      <c r="N32" s="392">
        <v>0</v>
      </c>
      <c r="O32" s="392">
        <v>0</v>
      </c>
      <c r="P32" s="392">
        <v>0</v>
      </c>
      <c r="Q32" s="392">
        <f t="shared" si="1"/>
        <v>0</v>
      </c>
      <c r="R32" s="392">
        <v>0</v>
      </c>
      <c r="S32" s="392">
        <v>0</v>
      </c>
      <c r="T32" s="392">
        <v>0</v>
      </c>
      <c r="U32" s="392">
        <v>0</v>
      </c>
      <c r="V32" s="392">
        <f t="shared" si="2"/>
        <v>0</v>
      </c>
      <c r="W32" s="392">
        <v>0</v>
      </c>
      <c r="X32" s="392">
        <v>0</v>
      </c>
      <c r="Y32" s="392">
        <v>0</v>
      </c>
      <c r="Z32" s="392">
        <v>0</v>
      </c>
      <c r="AA32" s="392">
        <f t="shared" si="3"/>
        <v>0</v>
      </c>
      <c r="AB32" s="392">
        <f t="shared" si="4"/>
        <v>0</v>
      </c>
      <c r="AC32" s="393"/>
      <c r="AD32" s="393"/>
      <c r="AE32" s="393"/>
      <c r="AF32" s="393"/>
    </row>
    <row r="33" spans="1:32" x14ac:dyDescent="0.2">
      <c r="A33" s="382" t="s">
        <v>2236</v>
      </c>
      <c r="B33" s="394">
        <v>34292.266240000004</v>
      </c>
      <c r="C33" s="394">
        <v>20412</v>
      </c>
      <c r="D33" s="394">
        <v>207004.18123999998</v>
      </c>
      <c r="E33" s="394">
        <v>120650.76862</v>
      </c>
      <c r="F33" s="394">
        <v>0</v>
      </c>
      <c r="G33" s="394">
        <v>0</v>
      </c>
      <c r="H33" s="394">
        <v>2000</v>
      </c>
      <c r="I33" s="394">
        <v>0</v>
      </c>
      <c r="J33" s="394">
        <v>0</v>
      </c>
      <c r="K33" s="394">
        <v>0</v>
      </c>
      <c r="L33" s="394">
        <f t="shared" si="0"/>
        <v>384359.21609999996</v>
      </c>
      <c r="M33" s="394">
        <v>0</v>
      </c>
      <c r="N33" s="394">
        <v>0</v>
      </c>
      <c r="O33" s="394">
        <v>0</v>
      </c>
      <c r="P33" s="394">
        <v>0</v>
      </c>
      <c r="Q33" s="394">
        <f t="shared" si="1"/>
        <v>0</v>
      </c>
      <c r="R33" s="394">
        <v>0</v>
      </c>
      <c r="S33" s="394">
        <v>0</v>
      </c>
      <c r="T33" s="394">
        <v>0</v>
      </c>
      <c r="U33" s="394">
        <v>0</v>
      </c>
      <c r="V33" s="394">
        <f t="shared" si="2"/>
        <v>0</v>
      </c>
      <c r="W33" s="394">
        <v>0</v>
      </c>
      <c r="X33" s="394">
        <v>0</v>
      </c>
      <c r="Y33" s="394">
        <v>0</v>
      </c>
      <c r="Z33" s="394">
        <v>0</v>
      </c>
      <c r="AA33" s="394">
        <f t="shared" si="3"/>
        <v>0</v>
      </c>
      <c r="AB33" s="394">
        <f t="shared" si="4"/>
        <v>0</v>
      </c>
      <c r="AC33" s="393"/>
      <c r="AD33" s="393"/>
      <c r="AE33" s="393"/>
      <c r="AF33" s="393"/>
    </row>
    <row r="34" spans="1:32" x14ac:dyDescent="0.2">
      <c r="A34" s="381" t="s">
        <v>2616</v>
      </c>
      <c r="B34" s="392">
        <v>115.04048</v>
      </c>
      <c r="C34" s="392">
        <v>0</v>
      </c>
      <c r="D34" s="392">
        <v>39363.6967</v>
      </c>
      <c r="E34" s="392">
        <v>11494.869849999999</v>
      </c>
      <c r="F34" s="392">
        <v>0</v>
      </c>
      <c r="G34" s="392">
        <v>0</v>
      </c>
      <c r="H34" s="392">
        <v>0</v>
      </c>
      <c r="I34" s="392">
        <v>0</v>
      </c>
      <c r="J34" s="392">
        <v>0</v>
      </c>
      <c r="K34" s="392">
        <v>0</v>
      </c>
      <c r="L34" s="392">
        <f t="shared" si="0"/>
        <v>50973.607029999999</v>
      </c>
      <c r="M34" s="392">
        <v>0</v>
      </c>
      <c r="N34" s="392">
        <v>0</v>
      </c>
      <c r="O34" s="392">
        <v>0</v>
      </c>
      <c r="P34" s="392">
        <v>0</v>
      </c>
      <c r="Q34" s="392">
        <f t="shared" si="1"/>
        <v>0</v>
      </c>
      <c r="R34" s="392">
        <v>0</v>
      </c>
      <c r="S34" s="392">
        <v>0</v>
      </c>
      <c r="T34" s="392">
        <v>0</v>
      </c>
      <c r="U34" s="392">
        <v>0</v>
      </c>
      <c r="V34" s="392">
        <f t="shared" si="2"/>
        <v>0</v>
      </c>
      <c r="W34" s="392">
        <v>0</v>
      </c>
      <c r="X34" s="392">
        <v>0</v>
      </c>
      <c r="Y34" s="392">
        <v>0</v>
      </c>
      <c r="Z34" s="392">
        <v>0</v>
      </c>
      <c r="AA34" s="392">
        <f t="shared" si="3"/>
        <v>0</v>
      </c>
      <c r="AB34" s="392">
        <f t="shared" si="4"/>
        <v>0</v>
      </c>
      <c r="AC34" s="393"/>
      <c r="AD34" s="393"/>
      <c r="AE34" s="393"/>
      <c r="AF34" s="393"/>
    </row>
    <row r="35" spans="1:32" x14ac:dyDescent="0.2">
      <c r="A35" s="381" t="s">
        <v>2238</v>
      </c>
      <c r="B35" s="392">
        <v>0</v>
      </c>
      <c r="C35" s="392">
        <v>0</v>
      </c>
      <c r="D35" s="392">
        <v>0</v>
      </c>
      <c r="E35" s="392">
        <v>0</v>
      </c>
      <c r="F35" s="392">
        <v>0</v>
      </c>
      <c r="G35" s="392">
        <v>0</v>
      </c>
      <c r="H35" s="392">
        <v>0</v>
      </c>
      <c r="I35" s="392">
        <v>0</v>
      </c>
      <c r="J35" s="392">
        <v>0</v>
      </c>
      <c r="K35" s="392">
        <v>0</v>
      </c>
      <c r="L35" s="392">
        <f t="shared" si="0"/>
        <v>0</v>
      </c>
      <c r="M35" s="392">
        <v>0</v>
      </c>
      <c r="N35" s="392">
        <v>0</v>
      </c>
      <c r="O35" s="392">
        <v>0</v>
      </c>
      <c r="P35" s="392">
        <v>0</v>
      </c>
      <c r="Q35" s="392">
        <f t="shared" si="1"/>
        <v>0</v>
      </c>
      <c r="R35" s="392">
        <v>0</v>
      </c>
      <c r="S35" s="392">
        <v>0</v>
      </c>
      <c r="T35" s="392">
        <v>0</v>
      </c>
      <c r="U35" s="392">
        <v>0</v>
      </c>
      <c r="V35" s="392">
        <f t="shared" si="2"/>
        <v>0</v>
      </c>
      <c r="W35" s="392">
        <v>0</v>
      </c>
      <c r="X35" s="392">
        <v>0</v>
      </c>
      <c r="Y35" s="392">
        <v>0</v>
      </c>
      <c r="Z35" s="392">
        <v>0</v>
      </c>
      <c r="AA35" s="392">
        <f t="shared" si="3"/>
        <v>0</v>
      </c>
      <c r="AB35" s="392">
        <f t="shared" si="4"/>
        <v>0</v>
      </c>
      <c r="AC35" s="393"/>
      <c r="AD35" s="393"/>
      <c r="AE35" s="393"/>
      <c r="AF35" s="393"/>
    </row>
    <row r="36" spans="1:32" x14ac:dyDescent="0.2">
      <c r="A36" s="381" t="s">
        <v>1878</v>
      </c>
      <c r="B36" s="392">
        <v>0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f t="shared" si="0"/>
        <v>0</v>
      </c>
      <c r="M36" s="392">
        <v>0</v>
      </c>
      <c r="N36" s="392">
        <v>0</v>
      </c>
      <c r="O36" s="392">
        <v>0</v>
      </c>
      <c r="P36" s="392">
        <v>0</v>
      </c>
      <c r="Q36" s="392">
        <f t="shared" si="1"/>
        <v>0</v>
      </c>
      <c r="R36" s="392">
        <v>0</v>
      </c>
      <c r="S36" s="392">
        <v>0</v>
      </c>
      <c r="T36" s="392">
        <v>0</v>
      </c>
      <c r="U36" s="392">
        <v>0</v>
      </c>
      <c r="V36" s="392">
        <f t="shared" si="2"/>
        <v>0</v>
      </c>
      <c r="W36" s="392">
        <v>0</v>
      </c>
      <c r="X36" s="392">
        <v>0</v>
      </c>
      <c r="Y36" s="392">
        <v>0</v>
      </c>
      <c r="Z36" s="392">
        <v>0</v>
      </c>
      <c r="AA36" s="392">
        <f t="shared" si="3"/>
        <v>0</v>
      </c>
      <c r="AB36" s="392">
        <f t="shared" si="4"/>
        <v>0</v>
      </c>
      <c r="AC36" s="393"/>
      <c r="AD36" s="393"/>
      <c r="AE36" s="393"/>
      <c r="AF36" s="393"/>
    </row>
    <row r="37" spans="1:32" x14ac:dyDescent="0.2">
      <c r="A37" s="381" t="s">
        <v>1879</v>
      </c>
      <c r="B37" s="392">
        <v>0</v>
      </c>
      <c r="C37" s="392">
        <v>0</v>
      </c>
      <c r="D37" s="392">
        <v>0</v>
      </c>
      <c r="E37" s="392">
        <v>0</v>
      </c>
      <c r="F37" s="392">
        <v>12.2704</v>
      </c>
      <c r="G37" s="392">
        <v>0</v>
      </c>
      <c r="H37" s="392">
        <v>10000</v>
      </c>
      <c r="I37" s="392">
        <v>2899.6192400000004</v>
      </c>
      <c r="J37" s="392">
        <v>0</v>
      </c>
      <c r="K37" s="392">
        <v>0</v>
      </c>
      <c r="L37" s="392">
        <f t="shared" si="0"/>
        <v>12911.889639999999</v>
      </c>
      <c r="M37" s="392">
        <v>0</v>
      </c>
      <c r="N37" s="392">
        <v>0</v>
      </c>
      <c r="O37" s="392">
        <v>0</v>
      </c>
      <c r="P37" s="392">
        <v>0</v>
      </c>
      <c r="Q37" s="392">
        <f t="shared" si="1"/>
        <v>0</v>
      </c>
      <c r="R37" s="392">
        <v>0</v>
      </c>
      <c r="S37" s="392">
        <v>0</v>
      </c>
      <c r="T37" s="392">
        <v>0</v>
      </c>
      <c r="U37" s="392">
        <v>0</v>
      </c>
      <c r="V37" s="392">
        <f t="shared" si="2"/>
        <v>0</v>
      </c>
      <c r="W37" s="392">
        <v>0</v>
      </c>
      <c r="X37" s="392">
        <v>0</v>
      </c>
      <c r="Y37" s="392">
        <v>0</v>
      </c>
      <c r="Z37" s="392">
        <v>0</v>
      </c>
      <c r="AA37" s="392">
        <f t="shared" si="3"/>
        <v>0</v>
      </c>
      <c r="AB37" s="392">
        <f t="shared" si="4"/>
        <v>0</v>
      </c>
      <c r="AC37" s="393"/>
      <c r="AD37" s="393"/>
      <c r="AE37" s="393"/>
      <c r="AF37" s="393"/>
    </row>
    <row r="38" spans="1:32" x14ac:dyDescent="0.2">
      <c r="A38" s="381" t="s">
        <v>1880</v>
      </c>
      <c r="B38" s="392">
        <v>177.07535999999999</v>
      </c>
      <c r="C38" s="392">
        <v>0</v>
      </c>
      <c r="D38" s="392">
        <v>0</v>
      </c>
      <c r="E38" s="392">
        <v>0</v>
      </c>
      <c r="F38" s="392">
        <v>0</v>
      </c>
      <c r="G38" s="392">
        <v>0</v>
      </c>
      <c r="H38" s="392">
        <v>0</v>
      </c>
      <c r="I38" s="392">
        <v>0</v>
      </c>
      <c r="J38" s="392">
        <v>0</v>
      </c>
      <c r="K38" s="392">
        <v>0</v>
      </c>
      <c r="L38" s="392">
        <f t="shared" si="0"/>
        <v>177.07535999999999</v>
      </c>
      <c r="M38" s="392">
        <v>0</v>
      </c>
      <c r="N38" s="392">
        <v>0</v>
      </c>
      <c r="O38" s="392">
        <v>0</v>
      </c>
      <c r="P38" s="392">
        <v>0</v>
      </c>
      <c r="Q38" s="392">
        <f t="shared" si="1"/>
        <v>0</v>
      </c>
      <c r="R38" s="392">
        <v>0</v>
      </c>
      <c r="S38" s="392">
        <v>0</v>
      </c>
      <c r="T38" s="392">
        <v>0</v>
      </c>
      <c r="U38" s="392">
        <v>0</v>
      </c>
      <c r="V38" s="392">
        <f t="shared" si="2"/>
        <v>0</v>
      </c>
      <c r="W38" s="392">
        <v>0</v>
      </c>
      <c r="X38" s="392">
        <v>0</v>
      </c>
      <c r="Y38" s="392">
        <v>0</v>
      </c>
      <c r="Z38" s="392">
        <v>0</v>
      </c>
      <c r="AA38" s="392">
        <f t="shared" si="3"/>
        <v>0</v>
      </c>
      <c r="AB38" s="392">
        <f t="shared" si="4"/>
        <v>0</v>
      </c>
      <c r="AC38" s="393"/>
      <c r="AD38" s="393"/>
      <c r="AE38" s="393"/>
      <c r="AF38" s="393"/>
    </row>
    <row r="39" spans="1:32" x14ac:dyDescent="0.2">
      <c r="A39" s="387" t="s">
        <v>2617</v>
      </c>
      <c r="B39" s="398">
        <v>15001.412129999999</v>
      </c>
      <c r="C39" s="398">
        <v>0</v>
      </c>
      <c r="D39" s="398">
        <v>0</v>
      </c>
      <c r="E39" s="398">
        <v>0</v>
      </c>
      <c r="F39" s="398">
        <v>0</v>
      </c>
      <c r="G39" s="398">
        <v>0</v>
      </c>
      <c r="H39" s="398">
        <v>0</v>
      </c>
      <c r="I39" s="398">
        <v>0</v>
      </c>
      <c r="J39" s="398">
        <v>0</v>
      </c>
      <c r="K39" s="398">
        <v>0</v>
      </c>
      <c r="L39" s="398">
        <f t="shared" si="0"/>
        <v>15001.412129999999</v>
      </c>
      <c r="M39" s="398">
        <v>0</v>
      </c>
      <c r="N39" s="398">
        <v>0</v>
      </c>
      <c r="O39" s="398">
        <v>0</v>
      </c>
      <c r="P39" s="398">
        <v>0</v>
      </c>
      <c r="Q39" s="398">
        <f t="shared" si="1"/>
        <v>0</v>
      </c>
      <c r="R39" s="398">
        <v>0</v>
      </c>
      <c r="S39" s="398">
        <v>0</v>
      </c>
      <c r="T39" s="398">
        <v>0</v>
      </c>
      <c r="U39" s="398">
        <v>0</v>
      </c>
      <c r="V39" s="398">
        <f t="shared" si="2"/>
        <v>0</v>
      </c>
      <c r="W39" s="398">
        <v>0</v>
      </c>
      <c r="X39" s="398">
        <v>0</v>
      </c>
      <c r="Y39" s="398">
        <v>0</v>
      </c>
      <c r="Z39" s="398">
        <v>0</v>
      </c>
      <c r="AA39" s="398">
        <f t="shared" si="3"/>
        <v>0</v>
      </c>
      <c r="AB39" s="398">
        <f t="shared" si="4"/>
        <v>0</v>
      </c>
      <c r="AC39" s="393"/>
      <c r="AD39" s="393"/>
      <c r="AE39" s="393"/>
      <c r="AF39" s="393"/>
    </row>
    <row r="40" spans="1:32" x14ac:dyDescent="0.2">
      <c r="A40" s="381" t="s">
        <v>599</v>
      </c>
      <c r="B40" s="392">
        <v>0</v>
      </c>
      <c r="C40" s="392">
        <v>0</v>
      </c>
      <c r="D40" s="392">
        <v>58470.8929938</v>
      </c>
      <c r="E40" s="392">
        <v>76141.959606200006</v>
      </c>
      <c r="F40" s="392">
        <v>2787.3140400000002</v>
      </c>
      <c r="G40" s="392">
        <v>0</v>
      </c>
      <c r="H40" s="392">
        <v>0</v>
      </c>
      <c r="I40" s="392">
        <v>0</v>
      </c>
      <c r="J40" s="392">
        <v>0</v>
      </c>
      <c r="K40" s="392">
        <v>0</v>
      </c>
      <c r="L40" s="392">
        <f t="shared" si="0"/>
        <v>137400.16664000001</v>
      </c>
      <c r="M40" s="392">
        <v>0</v>
      </c>
      <c r="N40" s="392">
        <v>0</v>
      </c>
      <c r="O40" s="392">
        <v>0</v>
      </c>
      <c r="P40" s="392">
        <v>0</v>
      </c>
      <c r="Q40" s="392">
        <f t="shared" si="1"/>
        <v>0</v>
      </c>
      <c r="R40" s="392">
        <v>0</v>
      </c>
      <c r="S40" s="392">
        <v>0</v>
      </c>
      <c r="T40" s="392">
        <v>0</v>
      </c>
      <c r="U40" s="392">
        <v>0</v>
      </c>
      <c r="V40" s="392">
        <f t="shared" si="2"/>
        <v>0</v>
      </c>
      <c r="W40" s="392">
        <v>0</v>
      </c>
      <c r="X40" s="392">
        <v>0</v>
      </c>
      <c r="Y40" s="392">
        <v>0</v>
      </c>
      <c r="Z40" s="392">
        <v>0</v>
      </c>
      <c r="AA40" s="392">
        <f t="shared" si="3"/>
        <v>0</v>
      </c>
      <c r="AB40" s="392">
        <f t="shared" si="4"/>
        <v>0</v>
      </c>
      <c r="AC40" s="393"/>
      <c r="AD40" s="393"/>
      <c r="AE40" s="393"/>
      <c r="AF40" s="393"/>
    </row>
    <row r="41" spans="1:32" x14ac:dyDescent="0.2">
      <c r="A41" s="382" t="s">
        <v>3010</v>
      </c>
      <c r="B41" s="394">
        <v>462.53298000000001</v>
      </c>
      <c r="C41" s="394">
        <v>0</v>
      </c>
      <c r="D41" s="394">
        <v>3823.9157000000005</v>
      </c>
      <c r="E41" s="394">
        <v>2621.6512899999998</v>
      </c>
      <c r="F41" s="394">
        <v>0</v>
      </c>
      <c r="G41" s="394">
        <v>0</v>
      </c>
      <c r="H41" s="394">
        <v>338.56</v>
      </c>
      <c r="I41" s="394">
        <v>1009.77041</v>
      </c>
      <c r="J41" s="394">
        <v>-51.499199999999995</v>
      </c>
      <c r="K41" s="394">
        <v>0</v>
      </c>
      <c r="L41" s="394">
        <f t="shared" si="0"/>
        <v>8204.9311799999996</v>
      </c>
      <c r="M41" s="394">
        <v>0</v>
      </c>
      <c r="N41" s="394">
        <v>0</v>
      </c>
      <c r="O41" s="394">
        <v>0</v>
      </c>
      <c r="P41" s="394">
        <v>0</v>
      </c>
      <c r="Q41" s="394">
        <f t="shared" si="1"/>
        <v>0</v>
      </c>
      <c r="R41" s="394">
        <v>0</v>
      </c>
      <c r="S41" s="394">
        <v>0</v>
      </c>
      <c r="T41" s="394">
        <v>0</v>
      </c>
      <c r="U41" s="394">
        <v>0</v>
      </c>
      <c r="V41" s="394">
        <f t="shared" si="2"/>
        <v>0</v>
      </c>
      <c r="W41" s="394">
        <v>0</v>
      </c>
      <c r="X41" s="394">
        <v>0</v>
      </c>
      <c r="Y41" s="394">
        <v>0</v>
      </c>
      <c r="Z41" s="394">
        <v>0</v>
      </c>
      <c r="AA41" s="394">
        <f t="shared" si="3"/>
        <v>0</v>
      </c>
      <c r="AB41" s="394">
        <f t="shared" si="4"/>
        <v>0</v>
      </c>
      <c r="AC41" s="393"/>
      <c r="AD41" s="393"/>
      <c r="AE41" s="393"/>
      <c r="AF41" s="393"/>
    </row>
    <row r="42" spans="1:32" x14ac:dyDescent="0.2">
      <c r="A42" s="384" t="s">
        <v>2479</v>
      </c>
      <c r="B42" s="396">
        <f>SUM(B14:B41)</f>
        <v>50498.28446000001</v>
      </c>
      <c r="C42" s="396">
        <f t="shared" ref="C42:Z42" si="5">SUM(C14:C41)</f>
        <v>20412</v>
      </c>
      <c r="D42" s="396">
        <f t="shared" si="5"/>
        <v>906971.29422379995</v>
      </c>
      <c r="E42" s="396">
        <f t="shared" si="5"/>
        <v>557604.24430619995</v>
      </c>
      <c r="F42" s="396">
        <f t="shared" si="5"/>
        <v>16767.689719999998</v>
      </c>
      <c r="G42" s="396">
        <f t="shared" si="5"/>
        <v>0</v>
      </c>
      <c r="H42" s="396">
        <f t="shared" si="5"/>
        <v>24463.65884</v>
      </c>
      <c r="I42" s="396">
        <f t="shared" si="5"/>
        <v>3909.3896500000005</v>
      </c>
      <c r="J42" s="396">
        <f t="shared" si="5"/>
        <v>-276.94736999999998</v>
      </c>
      <c r="K42" s="396">
        <f t="shared" si="5"/>
        <v>-210.08343000000002</v>
      </c>
      <c r="L42" s="396">
        <f t="shared" si="0"/>
        <v>1580139.5303999996</v>
      </c>
      <c r="M42" s="396">
        <f t="shared" si="5"/>
        <v>0</v>
      </c>
      <c r="N42" s="396">
        <f t="shared" si="5"/>
        <v>0</v>
      </c>
      <c r="O42" s="396">
        <f t="shared" si="5"/>
        <v>0</v>
      </c>
      <c r="P42" s="396">
        <f t="shared" si="5"/>
        <v>0</v>
      </c>
      <c r="Q42" s="396">
        <f t="shared" si="1"/>
        <v>0</v>
      </c>
      <c r="R42" s="396">
        <f t="shared" si="5"/>
        <v>0</v>
      </c>
      <c r="S42" s="396">
        <f t="shared" si="5"/>
        <v>7545.3665599999995</v>
      </c>
      <c r="T42" s="396">
        <f t="shared" si="5"/>
        <v>0</v>
      </c>
      <c r="U42" s="396">
        <f t="shared" si="5"/>
        <v>0</v>
      </c>
      <c r="V42" s="396">
        <f t="shared" si="2"/>
        <v>7545.3665599999995</v>
      </c>
      <c r="W42" s="396">
        <f t="shared" si="5"/>
        <v>0</v>
      </c>
      <c r="X42" s="396">
        <f t="shared" si="5"/>
        <v>9889.8541700000005</v>
      </c>
      <c r="Y42" s="396">
        <f t="shared" si="5"/>
        <v>0</v>
      </c>
      <c r="Z42" s="396">
        <f t="shared" si="5"/>
        <v>0</v>
      </c>
      <c r="AA42" s="396">
        <f t="shared" si="3"/>
        <v>9889.8541700000005</v>
      </c>
      <c r="AB42" s="396">
        <f t="shared" si="4"/>
        <v>17435.220730000001</v>
      </c>
      <c r="AC42" s="393"/>
      <c r="AD42" s="393"/>
      <c r="AE42" s="393"/>
      <c r="AF42" s="393"/>
    </row>
    <row r="43" spans="1:32" x14ac:dyDescent="0.2">
      <c r="A43" s="388" t="s">
        <v>2241</v>
      </c>
      <c r="B43" s="398"/>
      <c r="C43" s="398"/>
      <c r="D43" s="398"/>
      <c r="E43" s="398"/>
      <c r="F43" s="398"/>
      <c r="G43" s="398"/>
      <c r="H43" s="398"/>
      <c r="I43" s="398"/>
      <c r="J43" s="398"/>
      <c r="K43" s="398"/>
      <c r="L43" s="398">
        <f t="shared" si="0"/>
        <v>0</v>
      </c>
      <c r="M43" s="398"/>
      <c r="N43" s="398"/>
      <c r="O43" s="398"/>
      <c r="P43" s="398"/>
      <c r="Q43" s="398">
        <f t="shared" si="1"/>
        <v>0</v>
      </c>
      <c r="R43" s="398"/>
      <c r="S43" s="398"/>
      <c r="T43" s="398"/>
      <c r="U43" s="398"/>
      <c r="V43" s="398">
        <f t="shared" si="2"/>
        <v>0</v>
      </c>
      <c r="W43" s="398"/>
      <c r="X43" s="398"/>
      <c r="Y43" s="398"/>
      <c r="Z43" s="398"/>
      <c r="AA43" s="398">
        <f t="shared" si="3"/>
        <v>0</v>
      </c>
      <c r="AB43" s="398">
        <f t="shared" si="4"/>
        <v>0</v>
      </c>
      <c r="AC43" s="393"/>
      <c r="AD43" s="393"/>
      <c r="AE43" s="393"/>
      <c r="AF43" s="393"/>
    </row>
    <row r="44" spans="1:32" x14ac:dyDescent="0.2">
      <c r="A44" s="381" t="s">
        <v>1882</v>
      </c>
      <c r="B44" s="392">
        <v>0</v>
      </c>
      <c r="C44" s="392">
        <v>0</v>
      </c>
      <c r="D44" s="392">
        <v>0</v>
      </c>
      <c r="E44" s="392">
        <v>0</v>
      </c>
      <c r="F44" s="392">
        <v>0</v>
      </c>
      <c r="G44" s="392">
        <v>41.082709999999999</v>
      </c>
      <c r="H44" s="392">
        <v>0</v>
      </c>
      <c r="I44" s="392">
        <v>0</v>
      </c>
      <c r="J44" s="392">
        <v>0</v>
      </c>
      <c r="K44" s="392">
        <v>0</v>
      </c>
      <c r="L44" s="392">
        <f t="shared" si="0"/>
        <v>41.082709999999999</v>
      </c>
      <c r="M44" s="392">
        <v>130.48991000000001</v>
      </c>
      <c r="N44" s="392">
        <v>32238.859660000002</v>
      </c>
      <c r="O44" s="392">
        <v>1284.39473</v>
      </c>
      <c r="P44" s="392">
        <v>0</v>
      </c>
      <c r="Q44" s="392">
        <f t="shared" si="1"/>
        <v>33653.744300000006</v>
      </c>
      <c r="R44" s="392">
        <v>0</v>
      </c>
      <c r="S44" s="392">
        <v>0</v>
      </c>
      <c r="T44" s="392">
        <v>0</v>
      </c>
      <c r="U44" s="392">
        <v>0</v>
      </c>
      <c r="V44" s="392">
        <f t="shared" si="2"/>
        <v>0</v>
      </c>
      <c r="W44" s="392">
        <v>0</v>
      </c>
      <c r="X44" s="392">
        <v>0</v>
      </c>
      <c r="Y44" s="392">
        <v>0</v>
      </c>
      <c r="Z44" s="392">
        <v>0</v>
      </c>
      <c r="AA44" s="392">
        <f t="shared" si="3"/>
        <v>0</v>
      </c>
      <c r="AB44" s="392">
        <f t="shared" si="4"/>
        <v>33653.744300000006</v>
      </c>
      <c r="AC44" s="393"/>
      <c r="AD44" s="393"/>
      <c r="AE44" s="393"/>
      <c r="AF44" s="393"/>
    </row>
    <row r="45" spans="1:32" x14ac:dyDescent="0.2">
      <c r="A45" s="381" t="s">
        <v>153</v>
      </c>
      <c r="B45" s="392">
        <v>0</v>
      </c>
      <c r="C45" s="392">
        <v>0</v>
      </c>
      <c r="D45" s="392">
        <v>0</v>
      </c>
      <c r="E45" s="392">
        <v>0</v>
      </c>
      <c r="F45" s="392">
        <v>0</v>
      </c>
      <c r="G45" s="392">
        <v>0</v>
      </c>
      <c r="H45" s="392">
        <v>15938.575000000001</v>
      </c>
      <c r="I45" s="392">
        <v>0</v>
      </c>
      <c r="J45" s="392">
        <v>0</v>
      </c>
      <c r="K45" s="392">
        <v>0</v>
      </c>
      <c r="L45" s="392">
        <f t="shared" si="0"/>
        <v>15938.575000000001</v>
      </c>
      <c r="M45" s="392">
        <v>0</v>
      </c>
      <c r="N45" s="392">
        <v>0</v>
      </c>
      <c r="O45" s="392">
        <v>0</v>
      </c>
      <c r="P45" s="392">
        <v>0</v>
      </c>
      <c r="Q45" s="392">
        <f t="shared" si="1"/>
        <v>0</v>
      </c>
      <c r="R45" s="392">
        <v>0</v>
      </c>
      <c r="S45" s="392">
        <v>152824.44</v>
      </c>
      <c r="T45" s="392">
        <v>0</v>
      </c>
      <c r="U45" s="392">
        <v>0</v>
      </c>
      <c r="V45" s="392">
        <f t="shared" si="2"/>
        <v>152824.44</v>
      </c>
      <c r="W45" s="392">
        <v>0</v>
      </c>
      <c r="X45" s="392">
        <v>0</v>
      </c>
      <c r="Y45" s="392">
        <v>0</v>
      </c>
      <c r="Z45" s="392">
        <v>0</v>
      </c>
      <c r="AA45" s="392">
        <f t="shared" si="3"/>
        <v>0</v>
      </c>
      <c r="AB45" s="392">
        <f t="shared" si="4"/>
        <v>152824.44</v>
      </c>
      <c r="AC45" s="393"/>
      <c r="AD45" s="393"/>
      <c r="AE45" s="393"/>
      <c r="AF45" s="393"/>
    </row>
    <row r="46" spans="1:32" x14ac:dyDescent="0.2">
      <c r="A46" s="381" t="s">
        <v>1886</v>
      </c>
      <c r="B46" s="392">
        <v>0</v>
      </c>
      <c r="C46" s="392">
        <v>0</v>
      </c>
      <c r="D46" s="392">
        <v>31735.067870000003</v>
      </c>
      <c r="E46" s="392">
        <v>55063.355219999998</v>
      </c>
      <c r="F46" s="392">
        <v>0</v>
      </c>
      <c r="G46" s="392">
        <v>0</v>
      </c>
      <c r="H46" s="392">
        <v>0</v>
      </c>
      <c r="I46" s="392">
        <v>0</v>
      </c>
      <c r="J46" s="392">
        <v>0</v>
      </c>
      <c r="K46" s="392">
        <v>0</v>
      </c>
      <c r="L46" s="392">
        <f t="shared" si="0"/>
        <v>86798.423089999997</v>
      </c>
      <c r="M46" s="392">
        <v>0</v>
      </c>
      <c r="N46" s="392">
        <v>0</v>
      </c>
      <c r="O46" s="392">
        <v>0</v>
      </c>
      <c r="P46" s="392">
        <v>0</v>
      </c>
      <c r="Q46" s="392">
        <f t="shared" si="1"/>
        <v>0</v>
      </c>
      <c r="R46" s="392">
        <v>0</v>
      </c>
      <c r="S46" s="392">
        <v>0</v>
      </c>
      <c r="T46" s="392">
        <v>0</v>
      </c>
      <c r="U46" s="392">
        <v>0</v>
      </c>
      <c r="V46" s="392">
        <f t="shared" si="2"/>
        <v>0</v>
      </c>
      <c r="W46" s="392">
        <v>0</v>
      </c>
      <c r="X46" s="392">
        <v>200040.04141000001</v>
      </c>
      <c r="Y46" s="392">
        <v>14900.188550000001</v>
      </c>
      <c r="Z46" s="392">
        <v>0</v>
      </c>
      <c r="AA46" s="392">
        <f t="shared" si="3"/>
        <v>214940.22996</v>
      </c>
      <c r="AB46" s="392">
        <f t="shared" si="4"/>
        <v>214940.22996</v>
      </c>
      <c r="AC46" s="393"/>
      <c r="AD46" s="393"/>
      <c r="AE46" s="393"/>
      <c r="AF46" s="393"/>
    </row>
    <row r="47" spans="1:32" x14ac:dyDescent="0.2">
      <c r="A47" s="381" t="s">
        <v>1887</v>
      </c>
      <c r="B47" s="392">
        <v>0</v>
      </c>
      <c r="C47" s="392">
        <v>0</v>
      </c>
      <c r="D47" s="392">
        <v>42714.232680000001</v>
      </c>
      <c r="E47" s="392">
        <v>21101.61896</v>
      </c>
      <c r="F47" s="392">
        <v>0</v>
      </c>
      <c r="G47" s="392">
        <v>0</v>
      </c>
      <c r="H47" s="392">
        <v>0</v>
      </c>
      <c r="I47" s="392">
        <v>0</v>
      </c>
      <c r="J47" s="392">
        <v>0</v>
      </c>
      <c r="K47" s="392">
        <v>0</v>
      </c>
      <c r="L47" s="392">
        <f t="shared" si="0"/>
        <v>63815.851640000001</v>
      </c>
      <c r="M47" s="392">
        <v>0</v>
      </c>
      <c r="N47" s="392">
        <v>0</v>
      </c>
      <c r="O47" s="392">
        <v>0</v>
      </c>
      <c r="P47" s="392">
        <v>0</v>
      </c>
      <c r="Q47" s="392">
        <f t="shared" si="1"/>
        <v>0</v>
      </c>
      <c r="R47" s="392">
        <v>0</v>
      </c>
      <c r="S47" s="392">
        <v>0</v>
      </c>
      <c r="T47" s="392">
        <v>0</v>
      </c>
      <c r="U47" s="392">
        <v>0</v>
      </c>
      <c r="V47" s="392">
        <f t="shared" si="2"/>
        <v>0</v>
      </c>
      <c r="W47" s="392">
        <v>0</v>
      </c>
      <c r="X47" s="392">
        <v>343.77742999999998</v>
      </c>
      <c r="Y47" s="392">
        <v>0</v>
      </c>
      <c r="Z47" s="392">
        <v>0</v>
      </c>
      <c r="AA47" s="392">
        <f t="shared" si="3"/>
        <v>343.77742999999998</v>
      </c>
      <c r="AB47" s="392">
        <f t="shared" si="4"/>
        <v>343.77742999999998</v>
      </c>
      <c r="AC47" s="393"/>
      <c r="AD47" s="393"/>
      <c r="AE47" s="393"/>
      <c r="AF47" s="393"/>
    </row>
    <row r="48" spans="1:32" x14ac:dyDescent="0.2">
      <c r="A48" s="387" t="s">
        <v>1888</v>
      </c>
      <c r="B48" s="398">
        <v>0</v>
      </c>
      <c r="C48" s="398">
        <v>0</v>
      </c>
      <c r="D48" s="398">
        <v>0</v>
      </c>
      <c r="E48" s="398">
        <v>0</v>
      </c>
      <c r="F48" s="398">
        <v>0</v>
      </c>
      <c r="G48" s="398">
        <v>0</v>
      </c>
      <c r="H48" s="398">
        <v>0</v>
      </c>
      <c r="I48" s="398">
        <v>0</v>
      </c>
      <c r="J48" s="398">
        <v>0</v>
      </c>
      <c r="K48" s="398">
        <v>0</v>
      </c>
      <c r="L48" s="398">
        <f t="shared" si="0"/>
        <v>0</v>
      </c>
      <c r="M48" s="398">
        <v>0</v>
      </c>
      <c r="N48" s="398">
        <v>5282.6448</v>
      </c>
      <c r="O48" s="398">
        <v>0</v>
      </c>
      <c r="P48" s="398">
        <v>0</v>
      </c>
      <c r="Q48" s="398">
        <f t="shared" si="1"/>
        <v>5282.6448</v>
      </c>
      <c r="R48" s="398">
        <v>0</v>
      </c>
      <c r="S48" s="398">
        <v>5859.53143</v>
      </c>
      <c r="T48" s="398">
        <v>14195.32681</v>
      </c>
      <c r="U48" s="398">
        <v>0</v>
      </c>
      <c r="V48" s="398">
        <f t="shared" si="2"/>
        <v>20054.858240000001</v>
      </c>
      <c r="W48" s="398">
        <v>0</v>
      </c>
      <c r="X48" s="398">
        <v>0</v>
      </c>
      <c r="Y48" s="398">
        <v>0</v>
      </c>
      <c r="Z48" s="398">
        <v>0</v>
      </c>
      <c r="AA48" s="398">
        <f t="shared" si="3"/>
        <v>0</v>
      </c>
      <c r="AB48" s="398">
        <f t="shared" si="4"/>
        <v>25337.503040000003</v>
      </c>
      <c r="AC48" s="393"/>
      <c r="AD48" s="393"/>
      <c r="AE48" s="393"/>
      <c r="AF48" s="393"/>
    </row>
    <row r="49" spans="1:32" x14ac:dyDescent="0.2">
      <c r="A49" s="381" t="s">
        <v>2620</v>
      </c>
      <c r="B49" s="392">
        <v>0</v>
      </c>
      <c r="C49" s="392">
        <v>0</v>
      </c>
      <c r="D49" s="392">
        <v>2370.7482</v>
      </c>
      <c r="E49" s="392">
        <v>6794.7179999999998</v>
      </c>
      <c r="F49" s="392">
        <v>0</v>
      </c>
      <c r="G49" s="392">
        <v>0</v>
      </c>
      <c r="H49" s="392">
        <v>0</v>
      </c>
      <c r="I49" s="392">
        <v>0</v>
      </c>
      <c r="J49" s="392">
        <v>0</v>
      </c>
      <c r="K49" s="392">
        <v>0</v>
      </c>
      <c r="L49" s="392">
        <f t="shared" si="0"/>
        <v>9165.4661999999989</v>
      </c>
      <c r="M49" s="392">
        <v>0</v>
      </c>
      <c r="N49" s="392">
        <v>0</v>
      </c>
      <c r="O49" s="392">
        <v>0</v>
      </c>
      <c r="P49" s="392">
        <v>0</v>
      </c>
      <c r="Q49" s="392">
        <f t="shared" si="1"/>
        <v>0</v>
      </c>
      <c r="R49" s="392">
        <v>0</v>
      </c>
      <c r="S49" s="392">
        <v>8194.2479700000004</v>
      </c>
      <c r="T49" s="392">
        <v>1460.3285900000001</v>
      </c>
      <c r="U49" s="392">
        <v>0</v>
      </c>
      <c r="V49" s="392">
        <f t="shared" si="2"/>
        <v>9654.5765600000013</v>
      </c>
      <c r="W49" s="392">
        <v>0</v>
      </c>
      <c r="X49" s="392">
        <v>0</v>
      </c>
      <c r="Y49" s="392">
        <v>0</v>
      </c>
      <c r="Z49" s="392">
        <v>0</v>
      </c>
      <c r="AA49" s="392">
        <f t="shared" si="3"/>
        <v>0</v>
      </c>
      <c r="AB49" s="392">
        <f t="shared" si="4"/>
        <v>9654.5765600000013</v>
      </c>
      <c r="AC49" s="393"/>
      <c r="AD49" s="393"/>
      <c r="AE49" s="393"/>
      <c r="AF49" s="393"/>
    </row>
    <row r="50" spans="1:32" x14ac:dyDescent="0.2">
      <c r="A50" s="381" t="s">
        <v>1611</v>
      </c>
      <c r="B50" s="392">
        <v>0</v>
      </c>
      <c r="C50" s="392">
        <v>0</v>
      </c>
      <c r="D50" s="392">
        <v>10406.409159999999</v>
      </c>
      <c r="E50" s="392">
        <v>2646.1732499999998</v>
      </c>
      <c r="F50" s="392">
        <v>92.933179999999993</v>
      </c>
      <c r="G50" s="392">
        <v>0</v>
      </c>
      <c r="H50" s="392">
        <v>0</v>
      </c>
      <c r="I50" s="392">
        <v>0</v>
      </c>
      <c r="J50" s="392">
        <v>0</v>
      </c>
      <c r="K50" s="392">
        <v>0</v>
      </c>
      <c r="L50" s="392">
        <f t="shared" si="0"/>
        <v>13145.515589999999</v>
      </c>
      <c r="M50" s="392">
        <v>0</v>
      </c>
      <c r="N50" s="392">
        <v>0</v>
      </c>
      <c r="O50" s="392">
        <v>0</v>
      </c>
      <c r="P50" s="392">
        <v>0</v>
      </c>
      <c r="Q50" s="392">
        <f t="shared" si="1"/>
        <v>0</v>
      </c>
      <c r="R50" s="392">
        <v>0</v>
      </c>
      <c r="S50" s="392">
        <v>0</v>
      </c>
      <c r="T50" s="392">
        <v>19129.857359999998</v>
      </c>
      <c r="U50" s="392">
        <v>0</v>
      </c>
      <c r="V50" s="392">
        <f t="shared" si="2"/>
        <v>19129.857359999998</v>
      </c>
      <c r="W50" s="392">
        <v>0</v>
      </c>
      <c r="X50" s="392">
        <v>38434.178879999992</v>
      </c>
      <c r="Y50" s="392">
        <v>3465.3236499999998</v>
      </c>
      <c r="Z50" s="392">
        <v>0</v>
      </c>
      <c r="AA50" s="392">
        <f t="shared" si="3"/>
        <v>41899.502529999991</v>
      </c>
      <c r="AB50" s="392">
        <f t="shared" si="4"/>
        <v>61029.359889999992</v>
      </c>
      <c r="AC50" s="393"/>
      <c r="AD50" s="393"/>
      <c r="AE50" s="393"/>
      <c r="AF50" s="393"/>
    </row>
    <row r="51" spans="1:32" x14ac:dyDescent="0.2">
      <c r="A51" s="382" t="s">
        <v>2621</v>
      </c>
      <c r="B51" s="394">
        <v>0</v>
      </c>
      <c r="C51" s="394">
        <v>0</v>
      </c>
      <c r="D51" s="394">
        <v>0</v>
      </c>
      <c r="E51" s="394">
        <v>0</v>
      </c>
      <c r="F51" s="394">
        <v>0</v>
      </c>
      <c r="G51" s="394">
        <v>0</v>
      </c>
      <c r="H51" s="394">
        <v>0</v>
      </c>
      <c r="I51" s="394">
        <v>0</v>
      </c>
      <c r="J51" s="394">
        <v>0</v>
      </c>
      <c r="K51" s="394">
        <v>0</v>
      </c>
      <c r="L51" s="394">
        <f t="shared" si="0"/>
        <v>0</v>
      </c>
      <c r="M51" s="394">
        <v>0</v>
      </c>
      <c r="N51" s="394">
        <v>0</v>
      </c>
      <c r="O51" s="394">
        <v>0</v>
      </c>
      <c r="P51" s="394">
        <v>0</v>
      </c>
      <c r="Q51" s="394">
        <f t="shared" si="1"/>
        <v>0</v>
      </c>
      <c r="R51" s="394">
        <v>0</v>
      </c>
      <c r="S51" s="394">
        <v>0</v>
      </c>
      <c r="T51" s="394">
        <v>0</v>
      </c>
      <c r="U51" s="394">
        <v>0</v>
      </c>
      <c r="V51" s="394">
        <f t="shared" si="2"/>
        <v>0</v>
      </c>
      <c r="W51" s="394">
        <v>0</v>
      </c>
      <c r="X51" s="394">
        <v>0</v>
      </c>
      <c r="Y51" s="394">
        <v>0</v>
      </c>
      <c r="Z51" s="394">
        <v>0</v>
      </c>
      <c r="AA51" s="394">
        <f t="shared" si="3"/>
        <v>0</v>
      </c>
      <c r="AB51" s="394">
        <f t="shared" si="4"/>
        <v>0</v>
      </c>
      <c r="AC51" s="393"/>
      <c r="AD51" s="393"/>
      <c r="AE51" s="393"/>
      <c r="AF51" s="393"/>
    </row>
    <row r="52" spans="1:32" x14ac:dyDescent="0.2">
      <c r="A52" s="381" t="s">
        <v>1890</v>
      </c>
      <c r="B52" s="392">
        <v>1377.1053300000001</v>
      </c>
      <c r="C52" s="392">
        <v>0</v>
      </c>
      <c r="D52" s="392">
        <v>0</v>
      </c>
      <c r="E52" s="392">
        <v>0</v>
      </c>
      <c r="F52" s="392">
        <v>0</v>
      </c>
      <c r="G52" s="392">
        <v>0</v>
      </c>
      <c r="H52" s="392">
        <v>0</v>
      </c>
      <c r="I52" s="392">
        <v>0</v>
      </c>
      <c r="J52" s="392">
        <v>0</v>
      </c>
      <c r="K52" s="392">
        <v>0</v>
      </c>
      <c r="L52" s="392">
        <f t="shared" si="0"/>
        <v>1377.1053300000001</v>
      </c>
      <c r="M52" s="392">
        <v>0</v>
      </c>
      <c r="N52" s="392">
        <v>10572.84857</v>
      </c>
      <c r="O52" s="392">
        <v>0</v>
      </c>
      <c r="P52" s="392">
        <v>0</v>
      </c>
      <c r="Q52" s="392">
        <f t="shared" si="1"/>
        <v>10572.84857</v>
      </c>
      <c r="R52" s="392">
        <v>0</v>
      </c>
      <c r="S52" s="392">
        <v>0</v>
      </c>
      <c r="T52" s="392">
        <v>51242.969640000003</v>
      </c>
      <c r="U52" s="392">
        <v>0</v>
      </c>
      <c r="V52" s="392">
        <f t="shared" si="2"/>
        <v>51242.969640000003</v>
      </c>
      <c r="W52" s="392">
        <v>0</v>
      </c>
      <c r="X52" s="392">
        <v>0</v>
      </c>
      <c r="Y52" s="392">
        <v>0</v>
      </c>
      <c r="Z52" s="392">
        <v>0</v>
      </c>
      <c r="AA52" s="392">
        <f t="shared" si="3"/>
        <v>0</v>
      </c>
      <c r="AB52" s="392">
        <f t="shared" si="4"/>
        <v>61815.818210000005</v>
      </c>
      <c r="AC52" s="393"/>
      <c r="AD52" s="393"/>
      <c r="AE52" s="393"/>
      <c r="AF52" s="393"/>
    </row>
    <row r="53" spans="1:32" x14ac:dyDescent="0.2">
      <c r="A53" s="381" t="s">
        <v>1891</v>
      </c>
      <c r="B53" s="392">
        <v>723.59292000000005</v>
      </c>
      <c r="C53" s="392">
        <v>0</v>
      </c>
      <c r="D53" s="392">
        <v>3013.9682699999998</v>
      </c>
      <c r="E53" s="392">
        <v>1051.2539999999999</v>
      </c>
      <c r="F53" s="392">
        <v>1520.0338800000002</v>
      </c>
      <c r="G53" s="392">
        <v>0</v>
      </c>
      <c r="H53" s="392">
        <v>3.8385799999999999</v>
      </c>
      <c r="I53" s="392">
        <v>0</v>
      </c>
      <c r="J53" s="392">
        <v>0</v>
      </c>
      <c r="K53" s="392">
        <v>0</v>
      </c>
      <c r="L53" s="392">
        <f t="shared" si="0"/>
        <v>6312.6876499999989</v>
      </c>
      <c r="M53" s="392">
        <v>0</v>
      </c>
      <c r="N53" s="392">
        <v>0</v>
      </c>
      <c r="O53" s="392">
        <v>0</v>
      </c>
      <c r="P53" s="392">
        <v>0</v>
      </c>
      <c r="Q53" s="392">
        <f t="shared" si="1"/>
        <v>0</v>
      </c>
      <c r="R53" s="392">
        <v>0</v>
      </c>
      <c r="S53" s="392">
        <v>0</v>
      </c>
      <c r="T53" s="392">
        <v>0</v>
      </c>
      <c r="U53" s="392">
        <v>0</v>
      </c>
      <c r="V53" s="392">
        <f t="shared" si="2"/>
        <v>0</v>
      </c>
      <c r="W53" s="392">
        <v>0</v>
      </c>
      <c r="X53" s="392">
        <v>23931.857410000001</v>
      </c>
      <c r="Y53" s="392">
        <v>6472.0283300000001</v>
      </c>
      <c r="Z53" s="392">
        <v>0</v>
      </c>
      <c r="AA53" s="392">
        <f t="shared" si="3"/>
        <v>30403.885740000002</v>
      </c>
      <c r="AB53" s="392">
        <f t="shared" si="4"/>
        <v>30403.885740000002</v>
      </c>
      <c r="AC53" s="393"/>
      <c r="AD53" s="393"/>
      <c r="AE53" s="393"/>
      <c r="AF53" s="393"/>
    </row>
    <row r="54" spans="1:32" x14ac:dyDescent="0.2">
      <c r="A54" s="381" t="s">
        <v>2624</v>
      </c>
      <c r="B54" s="392">
        <v>0</v>
      </c>
      <c r="C54" s="392">
        <v>0</v>
      </c>
      <c r="D54" s="392">
        <v>0</v>
      </c>
      <c r="E54" s="392">
        <v>0</v>
      </c>
      <c r="F54" s="392">
        <v>0</v>
      </c>
      <c r="G54" s="392">
        <v>0</v>
      </c>
      <c r="H54" s="392">
        <v>0</v>
      </c>
      <c r="I54" s="392">
        <v>0</v>
      </c>
      <c r="J54" s="392">
        <v>0</v>
      </c>
      <c r="K54" s="392">
        <v>0</v>
      </c>
      <c r="L54" s="392">
        <f t="shared" si="0"/>
        <v>0</v>
      </c>
      <c r="M54" s="392">
        <v>0</v>
      </c>
      <c r="N54" s="392">
        <v>820.69</v>
      </c>
      <c r="O54" s="392">
        <v>0</v>
      </c>
      <c r="P54" s="392">
        <v>0</v>
      </c>
      <c r="Q54" s="392">
        <f t="shared" si="1"/>
        <v>820.69</v>
      </c>
      <c r="R54" s="392">
        <v>0</v>
      </c>
      <c r="S54" s="392">
        <v>0</v>
      </c>
      <c r="T54" s="392">
        <v>0</v>
      </c>
      <c r="U54" s="392">
        <v>0</v>
      </c>
      <c r="V54" s="392">
        <f t="shared" si="2"/>
        <v>0</v>
      </c>
      <c r="W54" s="392">
        <v>0</v>
      </c>
      <c r="X54" s="392">
        <v>0</v>
      </c>
      <c r="Y54" s="392">
        <v>0</v>
      </c>
      <c r="Z54" s="392">
        <v>0</v>
      </c>
      <c r="AA54" s="392">
        <f t="shared" si="3"/>
        <v>0</v>
      </c>
      <c r="AB54" s="392">
        <f t="shared" si="4"/>
        <v>820.69</v>
      </c>
      <c r="AC54" s="393"/>
      <c r="AD54" s="393"/>
      <c r="AE54" s="393"/>
      <c r="AF54" s="393"/>
    </row>
    <row r="55" spans="1:32" x14ac:dyDescent="0.2">
      <c r="A55" s="381" t="s">
        <v>3011</v>
      </c>
      <c r="B55" s="392">
        <v>0</v>
      </c>
      <c r="C55" s="392">
        <v>0</v>
      </c>
      <c r="D55" s="392">
        <v>0</v>
      </c>
      <c r="E55" s="392">
        <v>0</v>
      </c>
      <c r="F55" s="392">
        <v>0</v>
      </c>
      <c r="G55" s="392">
        <v>0</v>
      </c>
      <c r="H55" s="392">
        <v>1872.481</v>
      </c>
      <c r="I55" s="392">
        <v>0</v>
      </c>
      <c r="J55" s="392">
        <v>0</v>
      </c>
      <c r="K55" s="392">
        <v>0</v>
      </c>
      <c r="L55" s="392">
        <f t="shared" si="0"/>
        <v>1872.481</v>
      </c>
      <c r="M55" s="392">
        <v>0</v>
      </c>
      <c r="N55" s="392">
        <v>0</v>
      </c>
      <c r="O55" s="392">
        <v>0</v>
      </c>
      <c r="P55" s="392">
        <v>0</v>
      </c>
      <c r="Q55" s="392">
        <f t="shared" si="1"/>
        <v>0</v>
      </c>
      <c r="R55" s="392">
        <v>0</v>
      </c>
      <c r="S55" s="392">
        <v>0</v>
      </c>
      <c r="T55" s="392">
        <v>0</v>
      </c>
      <c r="U55" s="392">
        <v>0</v>
      </c>
      <c r="V55" s="392">
        <f t="shared" si="2"/>
        <v>0</v>
      </c>
      <c r="W55" s="392">
        <v>0</v>
      </c>
      <c r="X55" s="392">
        <v>0</v>
      </c>
      <c r="Y55" s="392">
        <v>0</v>
      </c>
      <c r="Z55" s="392">
        <v>0</v>
      </c>
      <c r="AA55" s="392">
        <f t="shared" si="3"/>
        <v>0</v>
      </c>
      <c r="AB55" s="392">
        <f t="shared" si="4"/>
        <v>0</v>
      </c>
      <c r="AC55" s="393"/>
      <c r="AD55" s="393"/>
      <c r="AE55" s="393"/>
      <c r="AF55" s="393"/>
    </row>
    <row r="56" spans="1:32" x14ac:dyDescent="0.2">
      <c r="A56" s="383" t="s">
        <v>2480</v>
      </c>
      <c r="B56" s="395">
        <f>SUM(B44:B55)</f>
        <v>2100.6982500000004</v>
      </c>
      <c r="C56" s="395">
        <f t="shared" ref="C56:Z56" si="6">SUM(C44:C55)</f>
        <v>0</v>
      </c>
      <c r="D56" s="395">
        <f t="shared" si="6"/>
        <v>90240.426179999995</v>
      </c>
      <c r="E56" s="395">
        <f t="shared" si="6"/>
        <v>86657.119429999977</v>
      </c>
      <c r="F56" s="395">
        <f t="shared" si="6"/>
        <v>1612.9670600000002</v>
      </c>
      <c r="G56" s="395">
        <f t="shared" si="6"/>
        <v>41.082709999999999</v>
      </c>
      <c r="H56" s="395">
        <f t="shared" si="6"/>
        <v>17814.89458</v>
      </c>
      <c r="I56" s="395">
        <f t="shared" si="6"/>
        <v>0</v>
      </c>
      <c r="J56" s="395">
        <f t="shared" si="6"/>
        <v>0</v>
      </c>
      <c r="K56" s="395">
        <f t="shared" si="6"/>
        <v>0</v>
      </c>
      <c r="L56" s="395">
        <f t="shared" si="0"/>
        <v>198467.18820999996</v>
      </c>
      <c r="M56" s="395">
        <f t="shared" si="6"/>
        <v>130.48991000000001</v>
      </c>
      <c r="N56" s="395">
        <f t="shared" si="6"/>
        <v>48915.043030000008</v>
      </c>
      <c r="O56" s="395">
        <f t="shared" si="6"/>
        <v>1284.39473</v>
      </c>
      <c r="P56" s="395">
        <f t="shared" si="6"/>
        <v>0</v>
      </c>
      <c r="Q56" s="395">
        <f t="shared" si="1"/>
        <v>50329.927670000005</v>
      </c>
      <c r="R56" s="395">
        <f t="shared" si="6"/>
        <v>0</v>
      </c>
      <c r="S56" s="395">
        <f t="shared" si="6"/>
        <v>166878.2194</v>
      </c>
      <c r="T56" s="395">
        <f t="shared" si="6"/>
        <v>86028.482400000008</v>
      </c>
      <c r="U56" s="395">
        <f t="shared" si="6"/>
        <v>0</v>
      </c>
      <c r="V56" s="395">
        <f t="shared" si="2"/>
        <v>252906.70180000001</v>
      </c>
      <c r="W56" s="395">
        <f t="shared" si="6"/>
        <v>0</v>
      </c>
      <c r="X56" s="395">
        <f t="shared" si="6"/>
        <v>262749.85512999998</v>
      </c>
      <c r="Y56" s="395">
        <f t="shared" si="6"/>
        <v>24837.540530000002</v>
      </c>
      <c r="Z56" s="395">
        <f t="shared" si="6"/>
        <v>0</v>
      </c>
      <c r="AA56" s="395">
        <f t="shared" si="3"/>
        <v>287587.39565999998</v>
      </c>
      <c r="AB56" s="395">
        <f t="shared" si="4"/>
        <v>590824.02512999997</v>
      </c>
      <c r="AC56" s="393"/>
      <c r="AD56" s="393"/>
      <c r="AE56" s="393"/>
      <c r="AF56" s="393"/>
    </row>
    <row r="57" spans="1:32" x14ac:dyDescent="0.2">
      <c r="A57" s="388" t="s">
        <v>2044</v>
      </c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>
        <f t="shared" si="0"/>
        <v>0</v>
      </c>
      <c r="M57" s="398"/>
      <c r="N57" s="398"/>
      <c r="O57" s="398"/>
      <c r="P57" s="398"/>
      <c r="Q57" s="398">
        <f t="shared" si="1"/>
        <v>0</v>
      </c>
      <c r="R57" s="398"/>
      <c r="S57" s="398"/>
      <c r="T57" s="398"/>
      <c r="U57" s="398"/>
      <c r="V57" s="398">
        <f t="shared" si="2"/>
        <v>0</v>
      </c>
      <c r="W57" s="398"/>
      <c r="X57" s="398"/>
      <c r="Y57" s="398"/>
      <c r="Z57" s="398"/>
      <c r="AA57" s="398">
        <f t="shared" si="3"/>
        <v>0</v>
      </c>
      <c r="AB57" s="398">
        <f t="shared" si="4"/>
        <v>0</v>
      </c>
      <c r="AC57" s="393"/>
      <c r="AD57" s="393"/>
      <c r="AE57" s="393"/>
      <c r="AF57" s="393"/>
    </row>
    <row r="58" spans="1:32" x14ac:dyDescent="0.2">
      <c r="A58" s="381" t="s">
        <v>1884</v>
      </c>
      <c r="B58" s="392">
        <v>2967.453</v>
      </c>
      <c r="C58" s="392">
        <v>0</v>
      </c>
      <c r="D58" s="392">
        <v>91899.661689999994</v>
      </c>
      <c r="E58" s="392">
        <v>96647.700450000004</v>
      </c>
      <c r="F58" s="392">
        <v>0</v>
      </c>
      <c r="G58" s="392">
        <v>0</v>
      </c>
      <c r="H58" s="392">
        <v>0</v>
      </c>
      <c r="I58" s="392">
        <v>0</v>
      </c>
      <c r="J58" s="392">
        <v>0</v>
      </c>
      <c r="K58" s="392">
        <v>0</v>
      </c>
      <c r="L58" s="392">
        <f t="shared" si="0"/>
        <v>191514.81513999999</v>
      </c>
      <c r="M58" s="392">
        <v>0</v>
      </c>
      <c r="N58" s="392">
        <v>0</v>
      </c>
      <c r="O58" s="392">
        <v>0</v>
      </c>
      <c r="P58" s="392">
        <v>0</v>
      </c>
      <c r="Q58" s="392">
        <f t="shared" si="1"/>
        <v>0</v>
      </c>
      <c r="R58" s="392">
        <v>36329.346749999997</v>
      </c>
      <c r="S58" s="392">
        <v>0</v>
      </c>
      <c r="T58" s="392">
        <v>0</v>
      </c>
      <c r="U58" s="392">
        <v>0</v>
      </c>
      <c r="V58" s="392">
        <f t="shared" si="2"/>
        <v>36329.346749999997</v>
      </c>
      <c r="W58" s="392">
        <v>1408972.8648299999</v>
      </c>
      <c r="X58" s="392">
        <v>0</v>
      </c>
      <c r="Y58" s="392">
        <v>1152.0416299999999</v>
      </c>
      <c r="Z58" s="392">
        <v>0</v>
      </c>
      <c r="AA58" s="392">
        <f t="shared" si="3"/>
        <v>1410124.90646</v>
      </c>
      <c r="AB58" s="392">
        <f t="shared" si="4"/>
        <v>1446454.25321</v>
      </c>
      <c r="AC58" s="393"/>
      <c r="AD58" s="393"/>
      <c r="AE58" s="393"/>
      <c r="AF58" s="393"/>
    </row>
    <row r="59" spans="1:32" x14ac:dyDescent="0.2">
      <c r="A59" s="381" t="s">
        <v>1885</v>
      </c>
      <c r="B59" s="392">
        <v>0</v>
      </c>
      <c r="C59" s="392">
        <v>0</v>
      </c>
      <c r="D59" s="392">
        <v>0</v>
      </c>
      <c r="E59" s="392">
        <v>0</v>
      </c>
      <c r="F59" s="392">
        <v>4.1421200000000002</v>
      </c>
      <c r="G59" s="392">
        <v>0</v>
      </c>
      <c r="H59" s="392">
        <v>0</v>
      </c>
      <c r="I59" s="392">
        <v>0</v>
      </c>
      <c r="J59" s="392">
        <v>0</v>
      </c>
      <c r="K59" s="392">
        <v>0</v>
      </c>
      <c r="L59" s="392">
        <f t="shared" si="0"/>
        <v>4.1421200000000002</v>
      </c>
      <c r="M59" s="392">
        <v>0</v>
      </c>
      <c r="N59" s="392">
        <v>0</v>
      </c>
      <c r="O59" s="392">
        <v>0</v>
      </c>
      <c r="P59" s="392">
        <v>0</v>
      </c>
      <c r="Q59" s="392">
        <f t="shared" si="1"/>
        <v>0</v>
      </c>
      <c r="R59" s="392">
        <v>0</v>
      </c>
      <c r="S59" s="392">
        <v>9243.4148800000003</v>
      </c>
      <c r="T59" s="392">
        <v>0</v>
      </c>
      <c r="U59" s="392">
        <v>0</v>
      </c>
      <c r="V59" s="392">
        <f t="shared" si="2"/>
        <v>9243.4148800000003</v>
      </c>
      <c r="W59" s="392">
        <v>0</v>
      </c>
      <c r="X59" s="392">
        <v>0</v>
      </c>
      <c r="Y59" s="392">
        <v>0</v>
      </c>
      <c r="Z59" s="392">
        <v>0</v>
      </c>
      <c r="AA59" s="392">
        <f t="shared" si="3"/>
        <v>0</v>
      </c>
      <c r="AB59" s="392">
        <f t="shared" si="4"/>
        <v>9243.4148800000003</v>
      </c>
      <c r="AC59" s="393"/>
      <c r="AD59" s="393"/>
      <c r="AE59" s="393"/>
      <c r="AF59" s="393"/>
    </row>
    <row r="60" spans="1:32" x14ac:dyDescent="0.2">
      <c r="A60" s="381" t="s">
        <v>2619</v>
      </c>
      <c r="B60" s="392">
        <v>0</v>
      </c>
      <c r="C60" s="392">
        <v>0</v>
      </c>
      <c r="D60" s="392">
        <v>64371.301610000002</v>
      </c>
      <c r="E60" s="392">
        <v>19966.074000000001</v>
      </c>
      <c r="F60" s="392">
        <v>0</v>
      </c>
      <c r="G60" s="392">
        <v>0</v>
      </c>
      <c r="H60" s="392">
        <v>2207.4385400000001</v>
      </c>
      <c r="I60" s="392">
        <v>9522.1700199999996</v>
      </c>
      <c r="J60" s="392">
        <v>0</v>
      </c>
      <c r="K60" s="392">
        <v>0</v>
      </c>
      <c r="L60" s="392">
        <f t="shared" si="0"/>
        <v>96066.984170000011</v>
      </c>
      <c r="M60" s="392">
        <v>0</v>
      </c>
      <c r="N60" s="392">
        <v>0</v>
      </c>
      <c r="O60" s="392">
        <v>0</v>
      </c>
      <c r="P60" s="392">
        <v>0</v>
      </c>
      <c r="Q60" s="392">
        <f t="shared" si="1"/>
        <v>0</v>
      </c>
      <c r="R60" s="392">
        <v>0</v>
      </c>
      <c r="S60" s="392">
        <v>0</v>
      </c>
      <c r="T60" s="392">
        <v>0</v>
      </c>
      <c r="U60" s="392">
        <v>0</v>
      </c>
      <c r="V60" s="392">
        <f t="shared" si="2"/>
        <v>0</v>
      </c>
      <c r="W60" s="392">
        <v>0</v>
      </c>
      <c r="X60" s="392">
        <v>230125.2824</v>
      </c>
      <c r="Y60" s="392">
        <v>189529.85331000001</v>
      </c>
      <c r="Z60" s="392">
        <v>0</v>
      </c>
      <c r="AA60" s="392">
        <f t="shared" si="3"/>
        <v>419655.13571</v>
      </c>
      <c r="AB60" s="392">
        <f t="shared" si="4"/>
        <v>419655.13571</v>
      </c>
      <c r="AC60" s="393"/>
      <c r="AD60" s="393"/>
      <c r="AE60" s="393"/>
      <c r="AF60" s="393"/>
    </row>
    <row r="61" spans="1:32" x14ac:dyDescent="0.2">
      <c r="A61" s="381" t="s">
        <v>1610</v>
      </c>
      <c r="B61" s="392">
        <v>0</v>
      </c>
      <c r="C61" s="392">
        <v>0</v>
      </c>
      <c r="D61" s="392">
        <v>75738.080819999988</v>
      </c>
      <c r="E61" s="392">
        <v>98898.256999999998</v>
      </c>
      <c r="F61" s="392">
        <v>0</v>
      </c>
      <c r="G61" s="392">
        <v>0</v>
      </c>
      <c r="H61" s="392">
        <v>0</v>
      </c>
      <c r="I61" s="392">
        <v>0</v>
      </c>
      <c r="J61" s="392">
        <v>0</v>
      </c>
      <c r="K61" s="392">
        <v>0</v>
      </c>
      <c r="L61" s="392">
        <f t="shared" si="0"/>
        <v>174636.33781999999</v>
      </c>
      <c r="M61" s="392">
        <v>0</v>
      </c>
      <c r="N61" s="392">
        <v>0</v>
      </c>
      <c r="O61" s="392">
        <v>3120.4282899999998</v>
      </c>
      <c r="P61" s="392">
        <v>0</v>
      </c>
      <c r="Q61" s="392">
        <f t="shared" si="1"/>
        <v>3120.4282899999998</v>
      </c>
      <c r="R61" s="392">
        <v>0</v>
      </c>
      <c r="S61" s="392">
        <v>0</v>
      </c>
      <c r="T61" s="392">
        <v>9851.7122200000013</v>
      </c>
      <c r="U61" s="392">
        <v>0</v>
      </c>
      <c r="V61" s="392">
        <f t="shared" si="2"/>
        <v>9851.7122200000013</v>
      </c>
      <c r="W61" s="392">
        <v>347.01679999999999</v>
      </c>
      <c r="X61" s="392">
        <v>70329.442949999997</v>
      </c>
      <c r="Y61" s="392">
        <v>0</v>
      </c>
      <c r="Z61" s="392">
        <v>0</v>
      </c>
      <c r="AA61" s="392">
        <f t="shared" si="3"/>
        <v>70676.459749999995</v>
      </c>
      <c r="AB61" s="392">
        <f t="shared" si="4"/>
        <v>83648.600259999992</v>
      </c>
      <c r="AC61" s="393"/>
      <c r="AD61" s="393"/>
      <c r="AE61" s="393"/>
      <c r="AF61" s="393"/>
    </row>
    <row r="62" spans="1:32" x14ac:dyDescent="0.2">
      <c r="A62" s="381" t="s">
        <v>2622</v>
      </c>
      <c r="B62" s="392">
        <v>0</v>
      </c>
      <c r="C62" s="392">
        <v>0</v>
      </c>
      <c r="D62" s="392">
        <v>1226.682</v>
      </c>
      <c r="E62" s="392">
        <v>8050.5650700000006</v>
      </c>
      <c r="F62" s="392">
        <v>0</v>
      </c>
      <c r="G62" s="392">
        <v>0</v>
      </c>
      <c r="H62" s="392">
        <v>9.778887033462525E-12</v>
      </c>
      <c r="I62" s="392">
        <v>0</v>
      </c>
      <c r="J62" s="392">
        <v>0</v>
      </c>
      <c r="K62" s="392">
        <v>0</v>
      </c>
      <c r="L62" s="392">
        <f t="shared" si="0"/>
        <v>9277.2470700000104</v>
      </c>
      <c r="M62" s="392">
        <v>0</v>
      </c>
      <c r="N62" s="392">
        <v>17980.090819999998</v>
      </c>
      <c r="O62" s="392">
        <v>6087.1341700000021</v>
      </c>
      <c r="P62" s="392">
        <v>0</v>
      </c>
      <c r="Q62" s="392">
        <f t="shared" si="1"/>
        <v>24067.224989999999</v>
      </c>
      <c r="R62" s="392">
        <v>0</v>
      </c>
      <c r="S62" s="392">
        <v>0</v>
      </c>
      <c r="T62" s="392">
        <v>0</v>
      </c>
      <c r="U62" s="392">
        <v>0</v>
      </c>
      <c r="V62" s="392">
        <f t="shared" si="2"/>
        <v>0</v>
      </c>
      <c r="W62" s="392">
        <v>0</v>
      </c>
      <c r="X62" s="392">
        <v>0</v>
      </c>
      <c r="Y62" s="392">
        <v>0</v>
      </c>
      <c r="Z62" s="392">
        <v>0</v>
      </c>
      <c r="AA62" s="392">
        <f t="shared" si="3"/>
        <v>0</v>
      </c>
      <c r="AB62" s="392">
        <f t="shared" si="4"/>
        <v>24067.224989999999</v>
      </c>
      <c r="AC62" s="393"/>
      <c r="AD62" s="393"/>
      <c r="AE62" s="393"/>
      <c r="AF62" s="393"/>
    </row>
    <row r="63" spans="1:32" x14ac:dyDescent="0.2">
      <c r="A63" s="387" t="s">
        <v>2623</v>
      </c>
      <c r="B63" s="398">
        <v>0</v>
      </c>
      <c r="C63" s="398">
        <v>0</v>
      </c>
      <c r="D63" s="398">
        <v>0</v>
      </c>
      <c r="E63" s="398">
        <v>0</v>
      </c>
      <c r="F63" s="398">
        <v>0</v>
      </c>
      <c r="G63" s="398">
        <v>0</v>
      </c>
      <c r="H63" s="398">
        <v>0</v>
      </c>
      <c r="I63" s="398">
        <v>0</v>
      </c>
      <c r="J63" s="398">
        <v>0</v>
      </c>
      <c r="K63" s="398">
        <v>0</v>
      </c>
      <c r="L63" s="398">
        <f t="shared" si="0"/>
        <v>0</v>
      </c>
      <c r="M63" s="398">
        <v>0</v>
      </c>
      <c r="N63" s="398">
        <v>0</v>
      </c>
      <c r="O63" s="398">
        <v>0</v>
      </c>
      <c r="P63" s="398">
        <v>0</v>
      </c>
      <c r="Q63" s="398">
        <f t="shared" si="1"/>
        <v>0</v>
      </c>
      <c r="R63" s="398">
        <v>0</v>
      </c>
      <c r="S63" s="398">
        <v>0</v>
      </c>
      <c r="T63" s="398">
        <v>0</v>
      </c>
      <c r="U63" s="398">
        <v>0</v>
      </c>
      <c r="V63" s="398">
        <f t="shared" si="2"/>
        <v>0</v>
      </c>
      <c r="W63" s="398">
        <v>0</v>
      </c>
      <c r="X63" s="398">
        <v>35684.639630000005</v>
      </c>
      <c r="Y63" s="398">
        <v>3.0950100000000003</v>
      </c>
      <c r="Z63" s="398">
        <v>0</v>
      </c>
      <c r="AA63" s="398">
        <f t="shared" si="3"/>
        <v>35687.734640000002</v>
      </c>
      <c r="AB63" s="398">
        <f t="shared" si="4"/>
        <v>35687.734640000002</v>
      </c>
      <c r="AC63" s="393"/>
      <c r="AD63" s="393"/>
      <c r="AE63" s="393"/>
      <c r="AF63" s="393"/>
    </row>
    <row r="64" spans="1:32" x14ac:dyDescent="0.2">
      <c r="A64" s="381" t="s">
        <v>1892</v>
      </c>
      <c r="B64" s="392">
        <v>0</v>
      </c>
      <c r="C64" s="392">
        <v>0</v>
      </c>
      <c r="D64" s="392">
        <v>36732.172913785529</v>
      </c>
      <c r="E64" s="392">
        <v>67984.324864213937</v>
      </c>
      <c r="F64" s="392">
        <v>0</v>
      </c>
      <c r="G64" s="392">
        <v>0</v>
      </c>
      <c r="H64" s="392">
        <v>551.37780200051543</v>
      </c>
      <c r="I64" s="392">
        <v>0</v>
      </c>
      <c r="J64" s="392">
        <v>0</v>
      </c>
      <c r="K64" s="392">
        <v>0</v>
      </c>
      <c r="L64" s="392">
        <f t="shared" si="0"/>
        <v>105267.87557999998</v>
      </c>
      <c r="M64" s="392">
        <v>2212</v>
      </c>
      <c r="N64" s="392">
        <v>0</v>
      </c>
      <c r="O64" s="392">
        <v>0</v>
      </c>
      <c r="P64" s="392">
        <v>0</v>
      </c>
      <c r="Q64" s="392">
        <f t="shared" si="1"/>
        <v>2212</v>
      </c>
      <c r="R64" s="392">
        <v>0</v>
      </c>
      <c r="S64" s="392">
        <v>20038.104170814004</v>
      </c>
      <c r="T64" s="392">
        <v>0</v>
      </c>
      <c r="U64" s="392">
        <v>0</v>
      </c>
      <c r="V64" s="392">
        <f t="shared" si="2"/>
        <v>20038.104170814004</v>
      </c>
      <c r="W64" s="392">
        <v>0</v>
      </c>
      <c r="X64" s="392">
        <v>409796.44645961781</v>
      </c>
      <c r="Y64" s="392">
        <v>15563.266169568147</v>
      </c>
      <c r="Z64" s="392">
        <v>0</v>
      </c>
      <c r="AA64" s="392">
        <f t="shared" si="3"/>
        <v>425359.71262918599</v>
      </c>
      <c r="AB64" s="392">
        <f t="shared" si="4"/>
        <v>447609.81679999997</v>
      </c>
      <c r="AC64" s="393"/>
      <c r="AD64" s="393"/>
      <c r="AE64" s="393"/>
      <c r="AF64" s="393"/>
    </row>
    <row r="65" spans="1:32" x14ac:dyDescent="0.2">
      <c r="A65" s="381" t="s">
        <v>1893</v>
      </c>
      <c r="B65" s="392">
        <v>0</v>
      </c>
      <c r="C65" s="392">
        <v>0</v>
      </c>
      <c r="D65" s="392">
        <v>0</v>
      </c>
      <c r="E65" s="392">
        <v>0</v>
      </c>
      <c r="F65" s="392">
        <v>0</v>
      </c>
      <c r="G65" s="392">
        <v>0</v>
      </c>
      <c r="H65" s="392">
        <v>0</v>
      </c>
      <c r="I65" s="392">
        <v>0</v>
      </c>
      <c r="J65" s="392">
        <v>0</v>
      </c>
      <c r="K65" s="392">
        <v>0</v>
      </c>
      <c r="L65" s="392">
        <f t="shared" si="0"/>
        <v>0</v>
      </c>
      <c r="M65" s="392">
        <v>0</v>
      </c>
      <c r="N65" s="392">
        <v>0</v>
      </c>
      <c r="O65" s="392">
        <v>0</v>
      </c>
      <c r="P65" s="392">
        <v>0</v>
      </c>
      <c r="Q65" s="392">
        <f t="shared" si="1"/>
        <v>0</v>
      </c>
      <c r="R65" s="392">
        <v>0</v>
      </c>
      <c r="S65" s="392">
        <v>0</v>
      </c>
      <c r="T65" s="392">
        <v>0</v>
      </c>
      <c r="U65" s="392">
        <v>0</v>
      </c>
      <c r="V65" s="392">
        <f t="shared" si="2"/>
        <v>0</v>
      </c>
      <c r="W65" s="392">
        <v>0</v>
      </c>
      <c r="X65" s="392">
        <v>0</v>
      </c>
      <c r="Y65" s="392">
        <v>0</v>
      </c>
      <c r="Z65" s="392">
        <v>0</v>
      </c>
      <c r="AA65" s="392">
        <f t="shared" si="3"/>
        <v>0</v>
      </c>
      <c r="AB65" s="392">
        <f t="shared" si="4"/>
        <v>0</v>
      </c>
      <c r="AC65" s="393"/>
      <c r="AD65" s="393"/>
      <c r="AE65" s="393"/>
      <c r="AF65" s="393"/>
    </row>
    <row r="66" spans="1:32" x14ac:dyDescent="0.2">
      <c r="A66" s="381" t="s">
        <v>1895</v>
      </c>
      <c r="B66" s="392">
        <v>0</v>
      </c>
      <c r="C66" s="392">
        <v>0</v>
      </c>
      <c r="D66" s="392">
        <v>0</v>
      </c>
      <c r="E66" s="392">
        <v>0</v>
      </c>
      <c r="F66" s="392">
        <v>0</v>
      </c>
      <c r="G66" s="392">
        <v>0</v>
      </c>
      <c r="H66" s="392">
        <v>0</v>
      </c>
      <c r="I66" s="392">
        <v>0</v>
      </c>
      <c r="J66" s="392">
        <v>0</v>
      </c>
      <c r="K66" s="392">
        <v>0</v>
      </c>
      <c r="L66" s="392">
        <f t="shared" si="0"/>
        <v>0</v>
      </c>
      <c r="M66" s="392">
        <v>0</v>
      </c>
      <c r="N66" s="392">
        <v>0</v>
      </c>
      <c r="O66" s="392">
        <v>0</v>
      </c>
      <c r="P66" s="392">
        <v>0</v>
      </c>
      <c r="Q66" s="392">
        <f t="shared" si="1"/>
        <v>0</v>
      </c>
      <c r="R66" s="392">
        <v>0</v>
      </c>
      <c r="S66" s="392">
        <v>0</v>
      </c>
      <c r="T66" s="392">
        <v>439.85307</v>
      </c>
      <c r="U66" s="392">
        <v>0</v>
      </c>
      <c r="V66" s="392">
        <f t="shared" si="2"/>
        <v>439.85307</v>
      </c>
      <c r="W66" s="392">
        <v>0</v>
      </c>
      <c r="X66" s="392">
        <v>277473.65648000001</v>
      </c>
      <c r="Y66" s="392">
        <v>10945.0209</v>
      </c>
      <c r="Z66" s="392">
        <v>0</v>
      </c>
      <c r="AA66" s="392">
        <f t="shared" si="3"/>
        <v>288418.67738000001</v>
      </c>
      <c r="AB66" s="392">
        <f t="shared" si="4"/>
        <v>288858.53045000002</v>
      </c>
      <c r="AC66" s="393"/>
      <c r="AD66" s="393"/>
      <c r="AE66" s="393"/>
      <c r="AF66" s="393"/>
    </row>
    <row r="67" spans="1:32" x14ac:dyDescent="0.2">
      <c r="A67" s="381" t="s">
        <v>600</v>
      </c>
      <c r="B67" s="392">
        <v>0</v>
      </c>
      <c r="C67" s="392">
        <v>0</v>
      </c>
      <c r="D67" s="392">
        <v>69892.150929999989</v>
      </c>
      <c r="E67" s="392">
        <v>0</v>
      </c>
      <c r="F67" s="392">
        <v>0</v>
      </c>
      <c r="G67" s="392">
        <v>0</v>
      </c>
      <c r="H67" s="392">
        <v>0</v>
      </c>
      <c r="I67" s="392">
        <v>0</v>
      </c>
      <c r="J67" s="392">
        <v>0</v>
      </c>
      <c r="K67" s="392">
        <v>0</v>
      </c>
      <c r="L67" s="392">
        <f t="shared" si="0"/>
        <v>69892.150929999989</v>
      </c>
      <c r="M67" s="392">
        <v>0</v>
      </c>
      <c r="N67" s="392">
        <v>86504.251330000014</v>
      </c>
      <c r="O67" s="392">
        <v>64431.839459999996</v>
      </c>
      <c r="P67" s="392">
        <v>0</v>
      </c>
      <c r="Q67" s="392">
        <f t="shared" si="1"/>
        <v>150936.09079000002</v>
      </c>
      <c r="R67" s="392">
        <v>0</v>
      </c>
      <c r="S67" s="392">
        <v>0</v>
      </c>
      <c r="T67" s="392">
        <v>0</v>
      </c>
      <c r="U67" s="392">
        <v>0</v>
      </c>
      <c r="V67" s="392">
        <f t="shared" si="2"/>
        <v>0</v>
      </c>
      <c r="W67" s="392">
        <v>0</v>
      </c>
      <c r="X67" s="392">
        <v>46945.293239999992</v>
      </c>
      <c r="Y67" s="392">
        <v>258533.61738000001</v>
      </c>
      <c r="Z67" s="392">
        <v>0</v>
      </c>
      <c r="AA67" s="392">
        <f t="shared" si="3"/>
        <v>305478.91061999998</v>
      </c>
      <c r="AB67" s="392">
        <f t="shared" si="4"/>
        <v>456415.00141000003</v>
      </c>
      <c r="AC67" s="393"/>
      <c r="AD67" s="393"/>
      <c r="AE67" s="393"/>
      <c r="AF67" s="393"/>
    </row>
    <row r="68" spans="1:32" x14ac:dyDescent="0.2">
      <c r="A68" s="383" t="s">
        <v>2045</v>
      </c>
      <c r="B68" s="395">
        <f>SUM(B58:B67)</f>
        <v>2967.453</v>
      </c>
      <c r="C68" s="395">
        <f t="shared" ref="C68:Z68" si="7">SUM(C58:C67)</f>
        <v>0</v>
      </c>
      <c r="D68" s="395">
        <f t="shared" si="7"/>
        <v>339860.04996378551</v>
      </c>
      <c r="E68" s="395">
        <f t="shared" si="7"/>
        <v>291546.92138421396</v>
      </c>
      <c r="F68" s="395">
        <f t="shared" si="7"/>
        <v>4.1421200000000002</v>
      </c>
      <c r="G68" s="395">
        <f t="shared" si="7"/>
        <v>0</v>
      </c>
      <c r="H68" s="395">
        <f t="shared" si="7"/>
        <v>2758.8163420005258</v>
      </c>
      <c r="I68" s="395">
        <f t="shared" si="7"/>
        <v>9522.1700199999996</v>
      </c>
      <c r="J68" s="395">
        <f t="shared" si="7"/>
        <v>0</v>
      </c>
      <c r="K68" s="395">
        <f t="shared" si="7"/>
        <v>0</v>
      </c>
      <c r="L68" s="395">
        <f t="shared" si="0"/>
        <v>646659.55282999994</v>
      </c>
      <c r="M68" s="395">
        <f t="shared" si="7"/>
        <v>2212</v>
      </c>
      <c r="N68" s="395">
        <f t="shared" si="7"/>
        <v>104484.34215000001</v>
      </c>
      <c r="O68" s="395">
        <f t="shared" si="7"/>
        <v>73639.401920000004</v>
      </c>
      <c r="P68" s="395">
        <f t="shared" si="7"/>
        <v>0</v>
      </c>
      <c r="Q68" s="395">
        <f t="shared" si="1"/>
        <v>180335.74407000002</v>
      </c>
      <c r="R68" s="395">
        <f t="shared" si="7"/>
        <v>36329.346749999997</v>
      </c>
      <c r="S68" s="395">
        <f t="shared" si="7"/>
        <v>29281.519050814004</v>
      </c>
      <c r="T68" s="395">
        <f t="shared" si="7"/>
        <v>10291.56529</v>
      </c>
      <c r="U68" s="395">
        <f t="shared" si="7"/>
        <v>0</v>
      </c>
      <c r="V68" s="395">
        <f t="shared" si="2"/>
        <v>75902.431090814003</v>
      </c>
      <c r="W68" s="395">
        <f t="shared" si="7"/>
        <v>1409319.88163</v>
      </c>
      <c r="X68" s="395">
        <f t="shared" si="7"/>
        <v>1070354.7611596177</v>
      </c>
      <c r="Y68" s="395">
        <f t="shared" si="7"/>
        <v>475726.89439956815</v>
      </c>
      <c r="Z68" s="395">
        <f t="shared" si="7"/>
        <v>0</v>
      </c>
      <c r="AA68" s="395">
        <f t="shared" si="3"/>
        <v>2955401.5371891856</v>
      </c>
      <c r="AB68" s="395">
        <f t="shared" si="4"/>
        <v>3211639.7123499997</v>
      </c>
      <c r="AC68" s="393"/>
      <c r="AD68" s="393"/>
      <c r="AE68" s="393"/>
      <c r="AF68" s="393"/>
    </row>
    <row r="69" spans="1:32" x14ac:dyDescent="0.2">
      <c r="A69" s="384" t="s">
        <v>2046</v>
      </c>
      <c r="B69" s="396"/>
      <c r="C69" s="396"/>
      <c r="D69" s="396"/>
      <c r="E69" s="396"/>
      <c r="F69" s="396"/>
      <c r="G69" s="396"/>
      <c r="H69" s="396"/>
      <c r="I69" s="396"/>
      <c r="J69" s="396"/>
      <c r="K69" s="396"/>
      <c r="L69" s="396">
        <f t="shared" si="0"/>
        <v>0</v>
      </c>
      <c r="M69" s="396"/>
      <c r="N69" s="396"/>
      <c r="O69" s="396"/>
      <c r="P69" s="396"/>
      <c r="Q69" s="396">
        <f t="shared" si="1"/>
        <v>0</v>
      </c>
      <c r="R69" s="396"/>
      <c r="S69" s="396"/>
      <c r="T69" s="396"/>
      <c r="U69" s="396"/>
      <c r="V69" s="396">
        <f t="shared" si="2"/>
        <v>0</v>
      </c>
      <c r="W69" s="396"/>
      <c r="X69" s="396"/>
      <c r="Y69" s="396"/>
      <c r="Z69" s="396"/>
      <c r="AA69" s="396">
        <f t="shared" si="3"/>
        <v>0</v>
      </c>
      <c r="AB69" s="396">
        <f t="shared" si="4"/>
        <v>0</v>
      </c>
      <c r="AC69" s="393"/>
      <c r="AD69" s="393"/>
      <c r="AE69" s="393"/>
      <c r="AF69" s="393"/>
    </row>
    <row r="70" spans="1:32" x14ac:dyDescent="0.2">
      <c r="A70" s="381" t="s">
        <v>2625</v>
      </c>
      <c r="B70" s="392">
        <v>0</v>
      </c>
      <c r="C70" s="392">
        <v>0</v>
      </c>
      <c r="D70" s="392">
        <v>0</v>
      </c>
      <c r="E70" s="392">
        <v>0</v>
      </c>
      <c r="F70" s="392">
        <v>0</v>
      </c>
      <c r="G70" s="392">
        <v>0</v>
      </c>
      <c r="H70" s="392">
        <v>0</v>
      </c>
      <c r="I70" s="392">
        <v>0</v>
      </c>
      <c r="J70" s="392">
        <v>0</v>
      </c>
      <c r="K70" s="392">
        <v>0</v>
      </c>
      <c r="L70" s="392">
        <f t="shared" si="0"/>
        <v>0</v>
      </c>
      <c r="M70" s="392">
        <v>0</v>
      </c>
      <c r="N70" s="392">
        <v>0</v>
      </c>
      <c r="O70" s="392">
        <v>0</v>
      </c>
      <c r="P70" s="392">
        <v>0</v>
      </c>
      <c r="Q70" s="392">
        <f t="shared" si="1"/>
        <v>0</v>
      </c>
      <c r="R70" s="392">
        <v>0</v>
      </c>
      <c r="S70" s="392">
        <v>0</v>
      </c>
      <c r="T70" s="392">
        <v>0</v>
      </c>
      <c r="U70" s="392">
        <v>0</v>
      </c>
      <c r="V70" s="392">
        <f t="shared" si="2"/>
        <v>0</v>
      </c>
      <c r="W70" s="392">
        <v>0</v>
      </c>
      <c r="X70" s="392">
        <v>0</v>
      </c>
      <c r="Y70" s="392">
        <v>0</v>
      </c>
      <c r="Z70" s="392">
        <v>0</v>
      </c>
      <c r="AA70" s="392">
        <f t="shared" si="3"/>
        <v>0</v>
      </c>
      <c r="AB70" s="392">
        <f t="shared" si="4"/>
        <v>0</v>
      </c>
      <c r="AC70" s="393"/>
      <c r="AD70" s="393"/>
      <c r="AE70" s="393"/>
      <c r="AF70" s="393"/>
    </row>
    <row r="71" spans="1:32" x14ac:dyDescent="0.2">
      <c r="A71" s="381" t="s">
        <v>2626</v>
      </c>
      <c r="B71" s="392">
        <v>0</v>
      </c>
      <c r="C71" s="392">
        <v>0</v>
      </c>
      <c r="D71" s="392">
        <v>0</v>
      </c>
      <c r="E71" s="392">
        <v>0</v>
      </c>
      <c r="F71" s="392">
        <v>0</v>
      </c>
      <c r="G71" s="392">
        <v>0</v>
      </c>
      <c r="H71" s="392">
        <v>0</v>
      </c>
      <c r="I71" s="392">
        <v>0</v>
      </c>
      <c r="J71" s="392">
        <v>0</v>
      </c>
      <c r="K71" s="392">
        <v>0</v>
      </c>
      <c r="L71" s="392">
        <f t="shared" si="0"/>
        <v>0</v>
      </c>
      <c r="M71" s="392">
        <v>0</v>
      </c>
      <c r="N71" s="392">
        <v>0</v>
      </c>
      <c r="O71" s="392">
        <v>0</v>
      </c>
      <c r="P71" s="392">
        <v>0</v>
      </c>
      <c r="Q71" s="392">
        <f t="shared" si="1"/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f t="shared" si="2"/>
        <v>0</v>
      </c>
      <c r="W71" s="392">
        <v>0</v>
      </c>
      <c r="X71" s="392">
        <v>0</v>
      </c>
      <c r="Y71" s="392">
        <v>0</v>
      </c>
      <c r="Z71" s="392">
        <v>0</v>
      </c>
      <c r="AA71" s="392">
        <f t="shared" si="3"/>
        <v>0</v>
      </c>
      <c r="AB71" s="392">
        <f t="shared" si="4"/>
        <v>0</v>
      </c>
      <c r="AC71" s="393"/>
      <c r="AD71" s="393"/>
      <c r="AE71" s="393"/>
      <c r="AF71" s="393"/>
    </row>
    <row r="72" spans="1:32" ht="15.75" customHeight="1" x14ac:dyDescent="0.2">
      <c r="A72" s="383" t="s">
        <v>2047</v>
      </c>
      <c r="B72" s="395">
        <f>SUM(B70:B71)</f>
        <v>0</v>
      </c>
      <c r="C72" s="395">
        <f t="shared" ref="C72:Z72" si="8">SUM(C70:C71)</f>
        <v>0</v>
      </c>
      <c r="D72" s="395">
        <f t="shared" si="8"/>
        <v>0</v>
      </c>
      <c r="E72" s="395">
        <f t="shared" si="8"/>
        <v>0</v>
      </c>
      <c r="F72" s="395">
        <f t="shared" si="8"/>
        <v>0</v>
      </c>
      <c r="G72" s="395">
        <f t="shared" si="8"/>
        <v>0</v>
      </c>
      <c r="H72" s="395">
        <f t="shared" si="8"/>
        <v>0</v>
      </c>
      <c r="I72" s="395">
        <f t="shared" si="8"/>
        <v>0</v>
      </c>
      <c r="J72" s="395">
        <f t="shared" si="8"/>
        <v>0</v>
      </c>
      <c r="K72" s="395">
        <f t="shared" si="8"/>
        <v>0</v>
      </c>
      <c r="L72" s="395">
        <f t="shared" si="0"/>
        <v>0</v>
      </c>
      <c r="M72" s="395">
        <f t="shared" si="8"/>
        <v>0</v>
      </c>
      <c r="N72" s="395">
        <f t="shared" si="8"/>
        <v>0</v>
      </c>
      <c r="O72" s="395">
        <f t="shared" si="8"/>
        <v>0</v>
      </c>
      <c r="P72" s="395">
        <f t="shared" si="8"/>
        <v>0</v>
      </c>
      <c r="Q72" s="395">
        <f t="shared" si="1"/>
        <v>0</v>
      </c>
      <c r="R72" s="395">
        <f t="shared" si="8"/>
        <v>0</v>
      </c>
      <c r="S72" s="395">
        <f t="shared" si="8"/>
        <v>0</v>
      </c>
      <c r="T72" s="395">
        <f t="shared" si="8"/>
        <v>0</v>
      </c>
      <c r="U72" s="395">
        <f t="shared" si="8"/>
        <v>0</v>
      </c>
      <c r="V72" s="395">
        <f t="shared" si="2"/>
        <v>0</v>
      </c>
      <c r="W72" s="395">
        <f t="shared" si="8"/>
        <v>0</v>
      </c>
      <c r="X72" s="395">
        <f t="shared" si="8"/>
        <v>0</v>
      </c>
      <c r="Y72" s="395">
        <f t="shared" si="8"/>
        <v>0</v>
      </c>
      <c r="Z72" s="395">
        <f t="shared" si="8"/>
        <v>0</v>
      </c>
      <c r="AA72" s="395">
        <f t="shared" si="3"/>
        <v>0</v>
      </c>
      <c r="AB72" s="395">
        <f t="shared" si="4"/>
        <v>0</v>
      </c>
      <c r="AC72" s="393"/>
      <c r="AD72" s="393"/>
      <c r="AE72" s="393"/>
      <c r="AF72" s="393"/>
    </row>
    <row r="73" spans="1:32" ht="13.5" thickBot="1" x14ac:dyDescent="0.25">
      <c r="A73" s="386" t="s">
        <v>2629</v>
      </c>
      <c r="B73" s="397">
        <f t="shared" ref="B73:Z73" si="9">+B42+B56+B68+B72</f>
        <v>55566.435710000012</v>
      </c>
      <c r="C73" s="397">
        <f t="shared" si="9"/>
        <v>20412</v>
      </c>
      <c r="D73" s="397">
        <f t="shared" si="9"/>
        <v>1337071.7703675854</v>
      </c>
      <c r="E73" s="397">
        <f t="shared" si="9"/>
        <v>935808.28512041387</v>
      </c>
      <c r="F73" s="397">
        <f t="shared" si="9"/>
        <v>18384.798899999998</v>
      </c>
      <c r="G73" s="397">
        <f t="shared" si="9"/>
        <v>41.082709999999999</v>
      </c>
      <c r="H73" s="397">
        <f t="shared" si="9"/>
        <v>45037.369762000526</v>
      </c>
      <c r="I73" s="397">
        <f t="shared" si="9"/>
        <v>13431.559670000001</v>
      </c>
      <c r="J73" s="397">
        <f t="shared" si="9"/>
        <v>-276.94736999999998</v>
      </c>
      <c r="K73" s="397">
        <f t="shared" si="9"/>
        <v>-210.08343000000002</v>
      </c>
      <c r="L73" s="397">
        <f t="shared" si="0"/>
        <v>2425266.2714399998</v>
      </c>
      <c r="M73" s="397">
        <f t="shared" si="9"/>
        <v>2342.4899100000002</v>
      </c>
      <c r="N73" s="397">
        <f t="shared" si="9"/>
        <v>153399.38518000001</v>
      </c>
      <c r="O73" s="397">
        <f t="shared" si="9"/>
        <v>74923.796650000004</v>
      </c>
      <c r="P73" s="397">
        <f t="shared" si="9"/>
        <v>0</v>
      </c>
      <c r="Q73" s="397">
        <f t="shared" si="1"/>
        <v>230665.67174000002</v>
      </c>
      <c r="R73" s="397">
        <f t="shared" si="9"/>
        <v>36329.346749999997</v>
      </c>
      <c r="S73" s="397">
        <f t="shared" si="9"/>
        <v>203705.105010814</v>
      </c>
      <c r="T73" s="397">
        <f t="shared" si="9"/>
        <v>96320.047690000007</v>
      </c>
      <c r="U73" s="397">
        <f t="shared" si="9"/>
        <v>0</v>
      </c>
      <c r="V73" s="397">
        <f t="shared" si="2"/>
        <v>336354.49945081398</v>
      </c>
      <c r="W73" s="397">
        <f t="shared" si="9"/>
        <v>1409319.88163</v>
      </c>
      <c r="X73" s="397">
        <f t="shared" si="9"/>
        <v>1342994.4704596177</v>
      </c>
      <c r="Y73" s="397">
        <f t="shared" si="9"/>
        <v>500564.43492956815</v>
      </c>
      <c r="Z73" s="397">
        <f t="shared" si="9"/>
        <v>0</v>
      </c>
      <c r="AA73" s="397">
        <f t="shared" si="3"/>
        <v>3252878.7870191857</v>
      </c>
      <c r="AB73" s="397">
        <f t="shared" si="4"/>
        <v>3819898.9582099998</v>
      </c>
      <c r="AC73" s="393"/>
      <c r="AD73" s="393"/>
      <c r="AE73" s="393"/>
      <c r="AF73" s="393"/>
    </row>
    <row r="75" spans="1:32" x14ac:dyDescent="0.2">
      <c r="A75" s="2" t="s">
        <v>1806</v>
      </c>
    </row>
    <row r="76" spans="1:32" x14ac:dyDescent="0.2">
      <c r="A76" s="2" t="s">
        <v>1807</v>
      </c>
    </row>
  </sheetData>
  <mergeCells count="30">
    <mergeCell ref="M8:AB8"/>
    <mergeCell ref="B8:L8"/>
    <mergeCell ref="AB9:AB12"/>
    <mergeCell ref="W10:W12"/>
    <mergeCell ref="X10:X12"/>
    <mergeCell ref="J9:K11"/>
    <mergeCell ref="L9:L12"/>
    <mergeCell ref="M9:Q9"/>
    <mergeCell ref="R9:V9"/>
    <mergeCell ref="V10:V12"/>
    <mergeCell ref="A5:K6"/>
    <mergeCell ref="M5:Z6"/>
    <mergeCell ref="A8:A12"/>
    <mergeCell ref="M10:M12"/>
    <mergeCell ref="T10:T12"/>
    <mergeCell ref="D9:E11"/>
    <mergeCell ref="F9:G11"/>
    <mergeCell ref="H9:I11"/>
    <mergeCell ref="B9:C11"/>
    <mergeCell ref="U10:U12"/>
    <mergeCell ref="W9:AA9"/>
    <mergeCell ref="AA10:AA12"/>
    <mergeCell ref="Z10:Z12"/>
    <mergeCell ref="N10:N12"/>
    <mergeCell ref="P10:P12"/>
    <mergeCell ref="O10:O12"/>
    <mergeCell ref="R10:R12"/>
    <mergeCell ref="Q10:Q12"/>
    <mergeCell ref="Y10:Y12"/>
    <mergeCell ref="S10:S12"/>
  </mergeCells>
  <phoneticPr fontId="2" type="noConversion"/>
  <conditionalFormatting sqref="B14:AB73">
    <cfRule type="expression" dxfId="145" priority="1" stopIfTrue="1">
      <formula>$AZ14=1</formula>
    </cfRule>
  </conditionalFormatting>
  <conditionalFormatting sqref="A14:A73">
    <cfRule type="expression" dxfId="144" priority="3" stopIfTrue="1">
      <formula>$BA14=1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55118110236220474" right="0.59055118110236227" top="0.74803149606299213" bottom="1.1023622047244095" header="0.51181102362204722" footer="0.51181102362204722"/>
  <pageSetup paperSize="8" scale="65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F77"/>
  <sheetViews>
    <sheetView showGridLines="0" workbookViewId="0">
      <selection activeCell="A5" sqref="A5:G6"/>
    </sheetView>
  </sheetViews>
  <sheetFormatPr defaultRowHeight="12.75" x14ac:dyDescent="0.2"/>
  <cols>
    <col min="1" max="1" width="29.140625" style="2" customWidth="1"/>
    <col min="2" max="2" width="14.5703125" style="2" customWidth="1"/>
    <col min="3" max="3" width="14.28515625" style="2" customWidth="1"/>
    <col min="4" max="4" width="15.5703125" style="2" customWidth="1"/>
    <col min="5" max="5" width="12.140625" style="2" customWidth="1"/>
    <col min="6" max="6" width="14.28515625" style="2" customWidth="1"/>
    <col min="7" max="7" width="15.7109375" style="2" customWidth="1"/>
    <col min="8" max="8" width="15.5703125" style="2" customWidth="1"/>
    <col min="9" max="9" width="12.140625" style="2" customWidth="1"/>
    <col min="10" max="10" width="13" style="2" customWidth="1"/>
    <col min="11" max="11" width="14.85546875" style="2" customWidth="1"/>
    <col min="12" max="12" width="15.5703125" style="2" customWidth="1"/>
    <col min="13" max="14" width="13.28515625" style="2" customWidth="1"/>
    <col min="15" max="15" width="14.7109375" style="2" customWidth="1"/>
    <col min="16" max="16" width="13.5703125" style="2" customWidth="1"/>
    <col min="17" max="17" width="10.7109375" style="2" customWidth="1"/>
    <col min="18" max="18" width="11.85546875" style="2" customWidth="1"/>
    <col min="19" max="16384" width="9.140625" style="2"/>
  </cols>
  <sheetData>
    <row r="1" spans="1:32" x14ac:dyDescent="0.2">
      <c r="A1" s="583" t="s">
        <v>1595</v>
      </c>
    </row>
    <row r="2" spans="1:32" x14ac:dyDescent="0.2">
      <c r="A2" s="583" t="s">
        <v>300</v>
      </c>
    </row>
    <row r="3" spans="1:32" x14ac:dyDescent="0.2">
      <c r="A3" s="19" t="s">
        <v>2930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R3" s="140" t="s">
        <v>2931</v>
      </c>
    </row>
    <row r="4" spans="1:32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32" ht="15.75" customHeight="1" x14ac:dyDescent="0.2">
      <c r="A5" s="718" t="s">
        <v>2932</v>
      </c>
      <c r="B5" s="718"/>
      <c r="C5" s="718"/>
      <c r="D5" s="718"/>
      <c r="E5" s="718"/>
      <c r="F5" s="718"/>
      <c r="G5" s="718"/>
      <c r="H5" s="718"/>
      <c r="I5" s="718"/>
      <c r="J5" s="719" t="s">
        <v>1613</v>
      </c>
      <c r="K5" s="719"/>
      <c r="L5" s="719"/>
      <c r="M5" s="719"/>
      <c r="N5" s="719"/>
      <c r="O5" s="719"/>
      <c r="P5" s="719"/>
      <c r="Q5" s="719"/>
      <c r="R5" s="719"/>
    </row>
    <row r="6" spans="1:32" ht="15.75" customHeight="1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9"/>
      <c r="K6" s="719"/>
      <c r="L6" s="719"/>
      <c r="M6" s="719"/>
      <c r="N6" s="719"/>
      <c r="O6" s="719"/>
      <c r="P6" s="719"/>
      <c r="Q6" s="719"/>
      <c r="R6" s="719"/>
    </row>
    <row r="7" spans="1:32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31"/>
      <c r="R7" s="31" t="s">
        <v>1896</v>
      </c>
    </row>
    <row r="8" spans="1:32" ht="16.5" customHeight="1" x14ac:dyDescent="0.2">
      <c r="A8" s="713" t="s">
        <v>2329</v>
      </c>
      <c r="B8" s="737" t="s">
        <v>2249</v>
      </c>
      <c r="C8" s="738"/>
      <c r="D8" s="738"/>
      <c r="E8" s="739"/>
      <c r="F8" s="737" t="s">
        <v>2250</v>
      </c>
      <c r="G8" s="738"/>
      <c r="H8" s="738"/>
      <c r="I8" s="739"/>
      <c r="J8" s="737" t="s">
        <v>2251</v>
      </c>
      <c r="K8" s="738"/>
      <c r="L8" s="738"/>
      <c r="M8" s="739"/>
      <c r="N8" s="737" t="s">
        <v>2252</v>
      </c>
      <c r="O8" s="738"/>
      <c r="P8" s="738"/>
      <c r="Q8" s="739"/>
      <c r="R8" s="743" t="s">
        <v>867</v>
      </c>
    </row>
    <row r="9" spans="1:32" ht="16.5" customHeight="1" thickBot="1" x14ac:dyDescent="0.25">
      <c r="A9" s="714"/>
      <c r="B9" s="740"/>
      <c r="C9" s="741"/>
      <c r="D9" s="741"/>
      <c r="E9" s="742"/>
      <c r="F9" s="740"/>
      <c r="G9" s="741"/>
      <c r="H9" s="741"/>
      <c r="I9" s="742"/>
      <c r="J9" s="740"/>
      <c r="K9" s="741"/>
      <c r="L9" s="741"/>
      <c r="M9" s="742"/>
      <c r="N9" s="740"/>
      <c r="O9" s="741"/>
      <c r="P9" s="741"/>
      <c r="Q9" s="742"/>
      <c r="R9" s="744"/>
    </row>
    <row r="10" spans="1:32" ht="21.75" customHeight="1" thickBot="1" x14ac:dyDescent="0.25">
      <c r="A10" s="714"/>
      <c r="B10" s="717" t="s">
        <v>2450</v>
      </c>
      <c r="C10" s="717" t="s">
        <v>2451</v>
      </c>
      <c r="D10" s="717" t="s">
        <v>2452</v>
      </c>
      <c r="E10" s="717" t="s">
        <v>771</v>
      </c>
      <c r="F10" s="717" t="s">
        <v>2453</v>
      </c>
      <c r="G10" s="717" t="s">
        <v>2454</v>
      </c>
      <c r="H10" s="717" t="s">
        <v>2736</v>
      </c>
      <c r="I10" s="717" t="s">
        <v>771</v>
      </c>
      <c r="J10" s="717" t="s">
        <v>2737</v>
      </c>
      <c r="K10" s="717" t="s">
        <v>2738</v>
      </c>
      <c r="L10" s="717" t="s">
        <v>1417</v>
      </c>
      <c r="M10" s="717" t="s">
        <v>771</v>
      </c>
      <c r="N10" s="717" t="s">
        <v>3328</v>
      </c>
      <c r="O10" s="717" t="s">
        <v>1418</v>
      </c>
      <c r="P10" s="717" t="s">
        <v>1419</v>
      </c>
      <c r="Q10" s="717" t="s">
        <v>771</v>
      </c>
      <c r="R10" s="744"/>
    </row>
    <row r="11" spans="1:32" ht="21.75" customHeight="1" thickBot="1" x14ac:dyDescent="0.25">
      <c r="A11" s="714"/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  <c r="N11" s="725"/>
      <c r="O11" s="717"/>
      <c r="P11" s="717"/>
      <c r="Q11" s="717"/>
      <c r="R11" s="744"/>
    </row>
    <row r="12" spans="1:32" ht="36" customHeight="1" thickBot="1" x14ac:dyDescent="0.25">
      <c r="A12" s="715"/>
      <c r="B12" s="717"/>
      <c r="C12" s="717"/>
      <c r="D12" s="717"/>
      <c r="E12" s="717"/>
      <c r="F12" s="717"/>
      <c r="G12" s="717"/>
      <c r="H12" s="717"/>
      <c r="I12" s="717"/>
      <c r="J12" s="717"/>
      <c r="K12" s="717"/>
      <c r="L12" s="717"/>
      <c r="M12" s="717"/>
      <c r="N12" s="725"/>
      <c r="O12" s="717"/>
      <c r="P12" s="717"/>
      <c r="Q12" s="717"/>
      <c r="R12" s="745"/>
    </row>
    <row r="13" spans="1:32" x14ac:dyDescent="0.2">
      <c r="A13" s="434" t="s">
        <v>871</v>
      </c>
      <c r="B13" s="40"/>
      <c r="C13" s="41"/>
      <c r="D13" s="40"/>
      <c r="E13" s="40"/>
      <c r="F13" s="41"/>
      <c r="G13" s="40"/>
      <c r="H13" s="40"/>
      <c r="I13" s="40"/>
      <c r="J13" s="41"/>
      <c r="K13" s="40"/>
      <c r="L13" s="41"/>
      <c r="M13" s="40"/>
      <c r="N13" s="40"/>
      <c r="O13" s="41"/>
      <c r="P13" s="40"/>
      <c r="Q13" s="40"/>
      <c r="R13" s="40"/>
    </row>
    <row r="14" spans="1:32" x14ac:dyDescent="0.2">
      <c r="A14" s="381" t="s">
        <v>282</v>
      </c>
      <c r="B14" s="392">
        <v>2117.5537999999997</v>
      </c>
      <c r="C14" s="392">
        <v>0</v>
      </c>
      <c r="D14" s="392">
        <v>0</v>
      </c>
      <c r="E14" s="392">
        <f>SUM(B14:D14)</f>
        <v>2117.5537999999997</v>
      </c>
      <c r="F14" s="392">
        <v>45051.668319999997</v>
      </c>
      <c r="G14" s="392">
        <v>-3336.8119999999999</v>
      </c>
      <c r="H14" s="392">
        <v>-163.17157</v>
      </c>
      <c r="I14" s="392">
        <f>SUM(F14:H14)</f>
        <v>41551.68475</v>
      </c>
      <c r="J14" s="392">
        <v>0</v>
      </c>
      <c r="K14" s="392">
        <v>0</v>
      </c>
      <c r="L14" s="392">
        <v>0</v>
      </c>
      <c r="M14" s="392">
        <f>SUM(J14:L14)</f>
        <v>0</v>
      </c>
      <c r="N14" s="392">
        <v>0</v>
      </c>
      <c r="O14" s="392">
        <v>0</v>
      </c>
      <c r="P14" s="392">
        <v>0</v>
      </c>
      <c r="Q14" s="392">
        <f>SUM(N14:P14)</f>
        <v>0</v>
      </c>
      <c r="R14" s="392">
        <f>Q14+M14+I14+E14</f>
        <v>43669.238550000002</v>
      </c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</row>
    <row r="15" spans="1:32" x14ac:dyDescent="0.2">
      <c r="A15" s="381" t="s">
        <v>283</v>
      </c>
      <c r="B15" s="392">
        <v>63.169179999999997</v>
      </c>
      <c r="C15" s="392">
        <v>0</v>
      </c>
      <c r="D15" s="392">
        <v>0</v>
      </c>
      <c r="E15" s="392">
        <f t="shared" ref="E15:E73" si="0">SUM(B15:D15)</f>
        <v>63.169179999999997</v>
      </c>
      <c r="F15" s="392">
        <v>272816.74522000004</v>
      </c>
      <c r="G15" s="392">
        <v>0</v>
      </c>
      <c r="H15" s="392">
        <v>0</v>
      </c>
      <c r="I15" s="392">
        <f t="shared" ref="I15:I73" si="1">SUM(F15:H15)</f>
        <v>272816.74522000004</v>
      </c>
      <c r="J15" s="392">
        <v>23210.75878</v>
      </c>
      <c r="K15" s="392">
        <v>0</v>
      </c>
      <c r="L15" s="392">
        <v>0</v>
      </c>
      <c r="M15" s="392">
        <f t="shared" ref="M15:M73" si="2">SUM(J15:L15)</f>
        <v>23210.75878</v>
      </c>
      <c r="N15" s="392">
        <v>3532.9354500000004</v>
      </c>
      <c r="O15" s="392">
        <v>0</v>
      </c>
      <c r="P15" s="392">
        <v>0</v>
      </c>
      <c r="Q15" s="392">
        <f t="shared" ref="Q15:Q73" si="3">SUM(N15:P15)</f>
        <v>3532.9354500000004</v>
      </c>
      <c r="R15" s="392">
        <f t="shared" ref="R15:R73" si="4">Q15+M15+I15+E15</f>
        <v>299623.60863000009</v>
      </c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  <c r="AD15" s="393"/>
      <c r="AE15" s="393"/>
      <c r="AF15" s="393"/>
    </row>
    <row r="16" spans="1:32" x14ac:dyDescent="0.2">
      <c r="A16" s="381" t="s">
        <v>284</v>
      </c>
      <c r="B16" s="392">
        <v>15311.956320000007</v>
      </c>
      <c r="C16" s="392">
        <v>-207.12498000000002</v>
      </c>
      <c r="D16" s="392">
        <v>0</v>
      </c>
      <c r="E16" s="392">
        <f t="shared" si="0"/>
        <v>15104.831340000006</v>
      </c>
      <c r="F16" s="392">
        <v>353660.83782999992</v>
      </c>
      <c r="G16" s="392">
        <v>-10638.96709</v>
      </c>
      <c r="H16" s="392">
        <v>0</v>
      </c>
      <c r="I16" s="392">
        <f t="shared" si="1"/>
        <v>343021.87073999993</v>
      </c>
      <c r="J16" s="392">
        <v>0</v>
      </c>
      <c r="K16" s="392">
        <v>0</v>
      </c>
      <c r="L16" s="392">
        <v>0</v>
      </c>
      <c r="M16" s="392">
        <f t="shared" si="2"/>
        <v>0</v>
      </c>
      <c r="N16" s="392">
        <v>77582.419720000005</v>
      </c>
      <c r="O16" s="392">
        <v>0</v>
      </c>
      <c r="P16" s="392">
        <v>0</v>
      </c>
      <c r="Q16" s="392">
        <f t="shared" si="3"/>
        <v>77582.419720000005</v>
      </c>
      <c r="R16" s="392">
        <f t="shared" si="4"/>
        <v>435709.12179999996</v>
      </c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  <c r="AD16" s="393"/>
      <c r="AE16" s="393"/>
      <c r="AF16" s="393"/>
    </row>
    <row r="17" spans="1:32" x14ac:dyDescent="0.2">
      <c r="A17" s="381" t="s">
        <v>285</v>
      </c>
      <c r="B17" s="392">
        <v>10819.389499999999</v>
      </c>
      <c r="C17" s="392">
        <v>0</v>
      </c>
      <c r="D17" s="392">
        <v>0</v>
      </c>
      <c r="E17" s="392">
        <f t="shared" si="0"/>
        <v>10819.389499999999</v>
      </c>
      <c r="F17" s="392">
        <v>55623.76655</v>
      </c>
      <c r="G17" s="392">
        <v>0</v>
      </c>
      <c r="H17" s="392">
        <v>0</v>
      </c>
      <c r="I17" s="392">
        <f t="shared" si="1"/>
        <v>55623.76655</v>
      </c>
      <c r="J17" s="392">
        <v>7751.93786</v>
      </c>
      <c r="K17" s="392">
        <v>0</v>
      </c>
      <c r="L17" s="392">
        <v>0</v>
      </c>
      <c r="M17" s="392">
        <f t="shared" si="2"/>
        <v>7751.93786</v>
      </c>
      <c r="N17" s="392">
        <v>17.439989999999998</v>
      </c>
      <c r="O17" s="392">
        <v>0</v>
      </c>
      <c r="P17" s="392">
        <v>0</v>
      </c>
      <c r="Q17" s="392">
        <f t="shared" si="3"/>
        <v>17.439989999999998</v>
      </c>
      <c r="R17" s="392">
        <f t="shared" si="4"/>
        <v>74212.533899999995</v>
      </c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  <c r="AD17" s="393"/>
      <c r="AE17" s="393"/>
      <c r="AF17" s="393"/>
    </row>
    <row r="18" spans="1:32" x14ac:dyDescent="0.2">
      <c r="A18" s="382" t="s">
        <v>2612</v>
      </c>
      <c r="B18" s="394">
        <v>955.33500000000004</v>
      </c>
      <c r="C18" s="394">
        <v>0</v>
      </c>
      <c r="D18" s="394">
        <v>0</v>
      </c>
      <c r="E18" s="394">
        <f t="shared" si="0"/>
        <v>955.33500000000004</v>
      </c>
      <c r="F18" s="394">
        <v>0</v>
      </c>
      <c r="G18" s="394">
        <v>0</v>
      </c>
      <c r="H18" s="394">
        <v>0</v>
      </c>
      <c r="I18" s="394">
        <f t="shared" si="1"/>
        <v>0</v>
      </c>
      <c r="J18" s="394">
        <v>0</v>
      </c>
      <c r="K18" s="394">
        <v>0</v>
      </c>
      <c r="L18" s="394">
        <v>0</v>
      </c>
      <c r="M18" s="394">
        <f t="shared" si="2"/>
        <v>0</v>
      </c>
      <c r="N18" s="394">
        <v>0</v>
      </c>
      <c r="O18" s="394">
        <v>0</v>
      </c>
      <c r="P18" s="394">
        <v>0</v>
      </c>
      <c r="Q18" s="394">
        <f t="shared" si="3"/>
        <v>0</v>
      </c>
      <c r="R18" s="394">
        <f t="shared" si="4"/>
        <v>955.33500000000004</v>
      </c>
      <c r="S18" s="393"/>
      <c r="T18" s="393"/>
      <c r="U18" s="393"/>
      <c r="V18" s="393"/>
      <c r="W18" s="393"/>
      <c r="X18" s="393"/>
      <c r="Y18" s="393"/>
      <c r="Z18" s="393"/>
      <c r="AA18" s="393"/>
      <c r="AB18" s="393"/>
      <c r="AC18" s="393"/>
      <c r="AD18" s="393"/>
      <c r="AE18" s="393"/>
      <c r="AF18" s="393"/>
    </row>
    <row r="19" spans="1:32" x14ac:dyDescent="0.2">
      <c r="A19" s="381" t="s">
        <v>2227</v>
      </c>
      <c r="B19" s="392">
        <v>4289.1192199999996</v>
      </c>
      <c r="C19" s="392">
        <v>-56.517339999999997</v>
      </c>
      <c r="D19" s="392">
        <v>-3124.8538799999997</v>
      </c>
      <c r="E19" s="392">
        <f t="shared" si="0"/>
        <v>1107.7479999999996</v>
      </c>
      <c r="F19" s="392">
        <v>62960.614999999991</v>
      </c>
      <c r="G19" s="392">
        <v>-2009.3163200000001</v>
      </c>
      <c r="H19" s="392">
        <v>0</v>
      </c>
      <c r="I19" s="392">
        <f t="shared" si="1"/>
        <v>60951.298679999993</v>
      </c>
      <c r="J19" s="392">
        <v>1920.1308300000001</v>
      </c>
      <c r="K19" s="392">
        <v>-31.852250000000002</v>
      </c>
      <c r="L19" s="392">
        <v>0</v>
      </c>
      <c r="M19" s="392">
        <f t="shared" si="2"/>
        <v>1888.2785800000001</v>
      </c>
      <c r="N19" s="392">
        <v>5959.29018</v>
      </c>
      <c r="O19" s="392">
        <v>0</v>
      </c>
      <c r="P19" s="392">
        <v>0</v>
      </c>
      <c r="Q19" s="392">
        <f t="shared" si="3"/>
        <v>5959.29018</v>
      </c>
      <c r="R19" s="392">
        <f t="shared" si="4"/>
        <v>69906.615439999994</v>
      </c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</row>
    <row r="20" spans="1:32" x14ac:dyDescent="0.2">
      <c r="A20" s="381" t="s">
        <v>2228</v>
      </c>
      <c r="B20" s="392">
        <v>1897.59824</v>
      </c>
      <c r="C20" s="392">
        <v>0</v>
      </c>
      <c r="D20" s="392">
        <v>0</v>
      </c>
      <c r="E20" s="392">
        <f t="shared" si="0"/>
        <v>1897.59824</v>
      </c>
      <c r="F20" s="392">
        <v>238896.14804</v>
      </c>
      <c r="G20" s="392">
        <v>0</v>
      </c>
      <c r="H20" s="392">
        <v>-1146.4690900000001</v>
      </c>
      <c r="I20" s="392">
        <f t="shared" si="1"/>
        <v>237749.67895</v>
      </c>
      <c r="J20" s="392">
        <v>971.1410800000001</v>
      </c>
      <c r="K20" s="392">
        <v>0</v>
      </c>
      <c r="L20" s="392">
        <v>0</v>
      </c>
      <c r="M20" s="392">
        <f t="shared" si="2"/>
        <v>971.1410800000001</v>
      </c>
      <c r="N20" s="392">
        <v>28549.44598</v>
      </c>
      <c r="O20" s="392">
        <v>0</v>
      </c>
      <c r="P20" s="392">
        <v>0</v>
      </c>
      <c r="Q20" s="392">
        <f t="shared" si="3"/>
        <v>28549.44598</v>
      </c>
      <c r="R20" s="392">
        <f t="shared" si="4"/>
        <v>269167.86425000004</v>
      </c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</row>
    <row r="21" spans="1:32" x14ac:dyDescent="0.2">
      <c r="A21" s="381" t="s">
        <v>1607</v>
      </c>
      <c r="B21" s="392">
        <v>2010.1406999999999</v>
      </c>
      <c r="C21" s="392">
        <v>0</v>
      </c>
      <c r="D21" s="392">
        <v>-321.36384000000004</v>
      </c>
      <c r="E21" s="392">
        <f t="shared" si="0"/>
        <v>1688.7768599999999</v>
      </c>
      <c r="F21" s="392">
        <v>119360.96485000006</v>
      </c>
      <c r="G21" s="392">
        <v>0</v>
      </c>
      <c r="H21" s="392">
        <v>-16214.148139999979</v>
      </c>
      <c r="I21" s="392">
        <f t="shared" si="1"/>
        <v>103146.81671000009</v>
      </c>
      <c r="J21" s="392">
        <v>813.67168000000004</v>
      </c>
      <c r="K21" s="392">
        <v>0</v>
      </c>
      <c r="L21" s="392">
        <v>-410.21767</v>
      </c>
      <c r="M21" s="392">
        <f t="shared" si="2"/>
        <v>403.45401000000004</v>
      </c>
      <c r="N21" s="392">
        <v>5261.0162599999994</v>
      </c>
      <c r="O21" s="392">
        <v>0</v>
      </c>
      <c r="P21" s="392">
        <v>0</v>
      </c>
      <c r="Q21" s="392">
        <f t="shared" si="3"/>
        <v>5261.0162599999994</v>
      </c>
      <c r="R21" s="392">
        <f t="shared" si="4"/>
        <v>110500.06384000009</v>
      </c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</row>
    <row r="22" spans="1:32" x14ac:dyDescent="0.2">
      <c r="A22" s="381" t="s">
        <v>2230</v>
      </c>
      <c r="B22" s="392">
        <v>2666.8615199999999</v>
      </c>
      <c r="C22" s="392">
        <v>0</v>
      </c>
      <c r="D22" s="392">
        <v>-1798.9457500000001</v>
      </c>
      <c r="E22" s="392">
        <f t="shared" si="0"/>
        <v>867.91576999999984</v>
      </c>
      <c r="F22" s="392">
        <v>31147.884228999999</v>
      </c>
      <c r="G22" s="392">
        <v>0</v>
      </c>
      <c r="H22" s="392">
        <v>0</v>
      </c>
      <c r="I22" s="392">
        <f t="shared" si="1"/>
        <v>31147.884228999999</v>
      </c>
      <c r="J22" s="392">
        <v>2.9200699999999995</v>
      </c>
      <c r="K22" s="392">
        <v>0</v>
      </c>
      <c r="L22" s="392">
        <v>0</v>
      </c>
      <c r="M22" s="392">
        <f t="shared" si="2"/>
        <v>2.9200699999999995</v>
      </c>
      <c r="N22" s="392">
        <v>1215.846</v>
      </c>
      <c r="O22" s="392">
        <v>0</v>
      </c>
      <c r="P22" s="392">
        <v>0</v>
      </c>
      <c r="Q22" s="392">
        <f t="shared" si="3"/>
        <v>1215.846</v>
      </c>
      <c r="R22" s="392">
        <f t="shared" si="4"/>
        <v>33234.566069</v>
      </c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</row>
    <row r="23" spans="1:32" x14ac:dyDescent="0.2">
      <c r="A23" s="381" t="s">
        <v>2613</v>
      </c>
      <c r="B23" s="392">
        <v>2216.6489999999999</v>
      </c>
      <c r="C23" s="392">
        <v>0</v>
      </c>
      <c r="D23" s="392">
        <v>0</v>
      </c>
      <c r="E23" s="392">
        <f t="shared" si="0"/>
        <v>2216.6489999999999</v>
      </c>
      <c r="F23" s="392">
        <v>0</v>
      </c>
      <c r="G23" s="392">
        <v>0</v>
      </c>
      <c r="H23" s="392">
        <v>0</v>
      </c>
      <c r="I23" s="392">
        <f t="shared" si="1"/>
        <v>0</v>
      </c>
      <c r="J23" s="392">
        <v>0</v>
      </c>
      <c r="K23" s="392">
        <v>0</v>
      </c>
      <c r="L23" s="392">
        <v>0</v>
      </c>
      <c r="M23" s="392">
        <f t="shared" si="2"/>
        <v>0</v>
      </c>
      <c r="N23" s="392">
        <v>0</v>
      </c>
      <c r="O23" s="392">
        <v>0</v>
      </c>
      <c r="P23" s="392">
        <v>0</v>
      </c>
      <c r="Q23" s="392">
        <f t="shared" si="3"/>
        <v>0</v>
      </c>
      <c r="R23" s="392">
        <f t="shared" si="4"/>
        <v>2216.6489999999999</v>
      </c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  <c r="AD23" s="393"/>
      <c r="AE23" s="393"/>
      <c r="AF23" s="393"/>
    </row>
    <row r="24" spans="1:32" x14ac:dyDescent="0.2">
      <c r="A24" s="387" t="s">
        <v>1608</v>
      </c>
      <c r="B24" s="398">
        <v>2299.5063599999999</v>
      </c>
      <c r="C24" s="398">
        <v>0</v>
      </c>
      <c r="D24" s="398">
        <v>0</v>
      </c>
      <c r="E24" s="398">
        <f t="shared" si="0"/>
        <v>2299.5063599999999</v>
      </c>
      <c r="F24" s="398">
        <v>157178.49300999998</v>
      </c>
      <c r="G24" s="398">
        <v>0</v>
      </c>
      <c r="H24" s="398">
        <v>0</v>
      </c>
      <c r="I24" s="398">
        <f t="shared" si="1"/>
        <v>157178.49300999998</v>
      </c>
      <c r="J24" s="398">
        <v>1112.82224</v>
      </c>
      <c r="K24" s="398">
        <v>0</v>
      </c>
      <c r="L24" s="398">
        <v>0</v>
      </c>
      <c r="M24" s="398">
        <f t="shared" si="2"/>
        <v>1112.82224</v>
      </c>
      <c r="N24" s="398">
        <v>10330.401589999999</v>
      </c>
      <c r="O24" s="398">
        <v>0</v>
      </c>
      <c r="P24" s="398">
        <v>0</v>
      </c>
      <c r="Q24" s="398">
        <f t="shared" si="3"/>
        <v>10330.401589999999</v>
      </c>
      <c r="R24" s="398">
        <f t="shared" si="4"/>
        <v>170921.22319999998</v>
      </c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</row>
    <row r="25" spans="1:32" x14ac:dyDescent="0.2">
      <c r="A25" s="381" t="s">
        <v>2614</v>
      </c>
      <c r="B25" s="392">
        <v>477.12387999999999</v>
      </c>
      <c r="C25" s="392">
        <v>0</v>
      </c>
      <c r="D25" s="392">
        <v>0</v>
      </c>
      <c r="E25" s="392">
        <f t="shared" si="0"/>
        <v>477.12387999999999</v>
      </c>
      <c r="F25" s="392">
        <v>117300.15883</v>
      </c>
      <c r="G25" s="392">
        <v>0</v>
      </c>
      <c r="H25" s="392">
        <v>-1488.34527</v>
      </c>
      <c r="I25" s="392">
        <f t="shared" si="1"/>
        <v>115811.81356</v>
      </c>
      <c r="J25" s="392">
        <v>9183.6219299999993</v>
      </c>
      <c r="K25" s="392">
        <v>0</v>
      </c>
      <c r="L25" s="392">
        <v>0</v>
      </c>
      <c r="M25" s="392">
        <f t="shared" si="2"/>
        <v>9183.6219299999993</v>
      </c>
      <c r="N25" s="392">
        <v>1117.9259999999999</v>
      </c>
      <c r="O25" s="392">
        <v>0</v>
      </c>
      <c r="P25" s="392">
        <v>0</v>
      </c>
      <c r="Q25" s="392">
        <f t="shared" si="3"/>
        <v>1117.9259999999999</v>
      </c>
      <c r="R25" s="392">
        <f t="shared" si="4"/>
        <v>126590.48536999999</v>
      </c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</row>
    <row r="26" spans="1:32" x14ac:dyDescent="0.2">
      <c r="A26" s="381" t="s">
        <v>2615</v>
      </c>
      <c r="B26" s="392">
        <v>959.41219999999998</v>
      </c>
      <c r="C26" s="392">
        <v>0</v>
      </c>
      <c r="D26" s="392">
        <v>0</v>
      </c>
      <c r="E26" s="392">
        <f t="shared" si="0"/>
        <v>959.41219999999998</v>
      </c>
      <c r="F26" s="392">
        <v>56184.271050000003</v>
      </c>
      <c r="G26" s="392">
        <v>0</v>
      </c>
      <c r="H26" s="392">
        <v>0</v>
      </c>
      <c r="I26" s="392">
        <f t="shared" si="1"/>
        <v>56184.271050000003</v>
      </c>
      <c r="J26" s="392">
        <v>163.05055000000002</v>
      </c>
      <c r="K26" s="392">
        <v>0</v>
      </c>
      <c r="L26" s="392">
        <v>0</v>
      </c>
      <c r="M26" s="392">
        <f t="shared" si="2"/>
        <v>163.05055000000002</v>
      </c>
      <c r="N26" s="392">
        <v>3256.625</v>
      </c>
      <c r="O26" s="392">
        <v>0</v>
      </c>
      <c r="P26" s="392">
        <v>0</v>
      </c>
      <c r="Q26" s="392">
        <f t="shared" si="3"/>
        <v>3256.625</v>
      </c>
      <c r="R26" s="392">
        <f t="shared" si="4"/>
        <v>60563.358800000002</v>
      </c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</row>
    <row r="27" spans="1:32" x14ac:dyDescent="0.2">
      <c r="A27" s="381" t="s">
        <v>2231</v>
      </c>
      <c r="B27" s="392">
        <v>871.13393999999994</v>
      </c>
      <c r="C27" s="392">
        <v>0</v>
      </c>
      <c r="D27" s="392">
        <v>0</v>
      </c>
      <c r="E27" s="392">
        <f t="shared" si="0"/>
        <v>871.13393999999994</v>
      </c>
      <c r="F27" s="392">
        <v>25282.341680000001</v>
      </c>
      <c r="G27" s="392">
        <v>0</v>
      </c>
      <c r="H27" s="392">
        <v>0</v>
      </c>
      <c r="I27" s="392">
        <f t="shared" si="1"/>
        <v>25282.341680000001</v>
      </c>
      <c r="J27" s="392">
        <v>0</v>
      </c>
      <c r="K27" s="392">
        <v>0</v>
      </c>
      <c r="L27" s="392">
        <v>0</v>
      </c>
      <c r="M27" s="392">
        <f t="shared" si="2"/>
        <v>0</v>
      </c>
      <c r="N27" s="392">
        <v>0</v>
      </c>
      <c r="O27" s="392">
        <v>0</v>
      </c>
      <c r="P27" s="392">
        <v>0</v>
      </c>
      <c r="Q27" s="392">
        <f t="shared" si="3"/>
        <v>0</v>
      </c>
      <c r="R27" s="392">
        <f t="shared" si="4"/>
        <v>26153.475620000001</v>
      </c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</row>
    <row r="28" spans="1:32" x14ac:dyDescent="0.2">
      <c r="A28" s="382" t="s">
        <v>2232</v>
      </c>
      <c r="B28" s="394">
        <v>11041.71931</v>
      </c>
      <c r="C28" s="394">
        <v>0</v>
      </c>
      <c r="D28" s="394">
        <v>0</v>
      </c>
      <c r="E28" s="394">
        <f t="shared" si="0"/>
        <v>11041.71931</v>
      </c>
      <c r="F28" s="394">
        <v>161011.74768999999</v>
      </c>
      <c r="G28" s="394">
        <v>-3326.2490200000002</v>
      </c>
      <c r="H28" s="394">
        <v>0</v>
      </c>
      <c r="I28" s="394">
        <f t="shared" si="1"/>
        <v>157685.49867</v>
      </c>
      <c r="J28" s="394">
        <v>0</v>
      </c>
      <c r="K28" s="394">
        <v>0</v>
      </c>
      <c r="L28" s="394">
        <v>0</v>
      </c>
      <c r="M28" s="394">
        <f t="shared" si="2"/>
        <v>0</v>
      </c>
      <c r="N28" s="394">
        <v>3685.4204900000004</v>
      </c>
      <c r="O28" s="394">
        <v>0</v>
      </c>
      <c r="P28" s="394">
        <v>0</v>
      </c>
      <c r="Q28" s="394">
        <f t="shared" si="3"/>
        <v>3685.4204900000004</v>
      </c>
      <c r="R28" s="394">
        <f t="shared" si="4"/>
        <v>172412.63847000001</v>
      </c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</row>
    <row r="29" spans="1:32" x14ac:dyDescent="0.2">
      <c r="A29" s="381" t="s">
        <v>2233</v>
      </c>
      <c r="B29" s="392">
        <v>6208.7246599999999</v>
      </c>
      <c r="C29" s="392">
        <v>0</v>
      </c>
      <c r="D29" s="392">
        <v>0</v>
      </c>
      <c r="E29" s="392">
        <f t="shared" si="0"/>
        <v>6208.7246599999999</v>
      </c>
      <c r="F29" s="392">
        <v>49304.632859999998</v>
      </c>
      <c r="G29" s="392">
        <v>0</v>
      </c>
      <c r="H29" s="392">
        <v>-910.74540999999999</v>
      </c>
      <c r="I29" s="392">
        <f t="shared" si="1"/>
        <v>48393.887449999995</v>
      </c>
      <c r="J29" s="392">
        <v>18631.599010000002</v>
      </c>
      <c r="K29" s="392">
        <v>0</v>
      </c>
      <c r="L29" s="392">
        <v>0</v>
      </c>
      <c r="M29" s="392">
        <f t="shared" si="2"/>
        <v>18631.599010000002</v>
      </c>
      <c r="N29" s="392">
        <v>3494.3583900000003</v>
      </c>
      <c r="O29" s="392">
        <v>0</v>
      </c>
      <c r="P29" s="392">
        <v>0</v>
      </c>
      <c r="Q29" s="392">
        <f t="shared" si="3"/>
        <v>3494.3583900000003</v>
      </c>
      <c r="R29" s="392">
        <f t="shared" si="4"/>
        <v>76728.569510000001</v>
      </c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</row>
    <row r="30" spans="1:32" x14ac:dyDescent="0.2">
      <c r="A30" s="381" t="s">
        <v>1609</v>
      </c>
      <c r="B30" s="392">
        <v>251.15192999999999</v>
      </c>
      <c r="C30" s="392">
        <v>-3.58432</v>
      </c>
      <c r="D30" s="392">
        <v>0</v>
      </c>
      <c r="E30" s="392">
        <f t="shared" si="0"/>
        <v>247.56761</v>
      </c>
      <c r="F30" s="392">
        <v>36136.111830000002</v>
      </c>
      <c r="G30" s="392">
        <v>-466.35030999999998</v>
      </c>
      <c r="H30" s="392">
        <v>0</v>
      </c>
      <c r="I30" s="392">
        <f t="shared" si="1"/>
        <v>35669.76152</v>
      </c>
      <c r="J30" s="392">
        <v>0</v>
      </c>
      <c r="K30" s="392">
        <v>0</v>
      </c>
      <c r="L30" s="392">
        <v>0</v>
      </c>
      <c r="M30" s="392">
        <f t="shared" si="2"/>
        <v>0</v>
      </c>
      <c r="N30" s="392">
        <v>2433.8425299999999</v>
      </c>
      <c r="O30" s="392">
        <v>0</v>
      </c>
      <c r="P30" s="392">
        <v>0</v>
      </c>
      <c r="Q30" s="392">
        <f t="shared" si="3"/>
        <v>2433.8425299999999</v>
      </c>
      <c r="R30" s="392">
        <f t="shared" si="4"/>
        <v>38351.17166</v>
      </c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</row>
    <row r="31" spans="1:32" x14ac:dyDescent="0.2">
      <c r="A31" s="381" t="s">
        <v>2234</v>
      </c>
      <c r="B31" s="392">
        <v>105.73671</v>
      </c>
      <c r="C31" s="392">
        <v>0</v>
      </c>
      <c r="D31" s="392">
        <v>0</v>
      </c>
      <c r="E31" s="392">
        <f t="shared" si="0"/>
        <v>105.73671</v>
      </c>
      <c r="F31" s="392">
        <v>8366.2795999999998</v>
      </c>
      <c r="G31" s="392">
        <v>0</v>
      </c>
      <c r="H31" s="392">
        <v>0</v>
      </c>
      <c r="I31" s="392">
        <f t="shared" si="1"/>
        <v>8366.2795999999998</v>
      </c>
      <c r="J31" s="392">
        <v>1346.66318</v>
      </c>
      <c r="K31" s="392">
        <v>0</v>
      </c>
      <c r="L31" s="392">
        <v>0</v>
      </c>
      <c r="M31" s="392">
        <f t="shared" si="2"/>
        <v>1346.66318</v>
      </c>
      <c r="N31" s="392">
        <v>251.08019000000002</v>
      </c>
      <c r="O31" s="392">
        <v>0</v>
      </c>
      <c r="P31" s="392">
        <v>0</v>
      </c>
      <c r="Q31" s="392">
        <f t="shared" si="3"/>
        <v>251.08019000000002</v>
      </c>
      <c r="R31" s="392">
        <f t="shared" si="4"/>
        <v>10069.759679999999</v>
      </c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  <c r="AD31" s="393"/>
      <c r="AE31" s="393"/>
      <c r="AF31" s="393"/>
    </row>
    <row r="32" spans="1:32" x14ac:dyDescent="0.2">
      <c r="A32" s="381" t="s">
        <v>2235</v>
      </c>
      <c r="B32" s="392">
        <v>1205.69913</v>
      </c>
      <c r="C32" s="392">
        <v>0</v>
      </c>
      <c r="D32" s="392">
        <v>0</v>
      </c>
      <c r="E32" s="392">
        <f t="shared" si="0"/>
        <v>1205.69913</v>
      </c>
      <c r="F32" s="392">
        <v>23636.845890000001</v>
      </c>
      <c r="G32" s="392">
        <v>0</v>
      </c>
      <c r="H32" s="392">
        <v>0</v>
      </c>
      <c r="I32" s="392">
        <f t="shared" si="1"/>
        <v>23636.845890000001</v>
      </c>
      <c r="J32" s="392">
        <v>1595.6173100000001</v>
      </c>
      <c r="K32" s="392">
        <v>0</v>
      </c>
      <c r="L32" s="392">
        <v>0</v>
      </c>
      <c r="M32" s="392">
        <f t="shared" si="2"/>
        <v>1595.6173100000001</v>
      </c>
      <c r="N32" s="392">
        <v>931.16453999999999</v>
      </c>
      <c r="O32" s="392">
        <v>0</v>
      </c>
      <c r="P32" s="392">
        <v>0</v>
      </c>
      <c r="Q32" s="392">
        <f t="shared" si="3"/>
        <v>931.16453999999999</v>
      </c>
      <c r="R32" s="392">
        <f t="shared" si="4"/>
        <v>27369.326870000001</v>
      </c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</row>
    <row r="33" spans="1:32" x14ac:dyDescent="0.2">
      <c r="A33" s="381" t="s">
        <v>2236</v>
      </c>
      <c r="B33" s="392">
        <v>73044.301219999994</v>
      </c>
      <c r="C33" s="392">
        <v>0</v>
      </c>
      <c r="D33" s="392">
        <v>-234.48998</v>
      </c>
      <c r="E33" s="392">
        <f t="shared" si="0"/>
        <v>72809.811239999995</v>
      </c>
      <c r="F33" s="392">
        <v>168258.32449299996</v>
      </c>
      <c r="G33" s="392">
        <v>0</v>
      </c>
      <c r="H33" s="392">
        <v>-750.44371000000001</v>
      </c>
      <c r="I33" s="392">
        <f t="shared" si="1"/>
        <v>167507.88078299997</v>
      </c>
      <c r="J33" s="392">
        <v>0</v>
      </c>
      <c r="K33" s="392">
        <v>0</v>
      </c>
      <c r="L33" s="392">
        <v>0</v>
      </c>
      <c r="M33" s="392">
        <f t="shared" si="2"/>
        <v>0</v>
      </c>
      <c r="N33" s="392">
        <v>10350.244500000001</v>
      </c>
      <c r="O33" s="392">
        <v>0</v>
      </c>
      <c r="P33" s="392">
        <v>0</v>
      </c>
      <c r="Q33" s="392">
        <f t="shared" si="3"/>
        <v>10350.244500000001</v>
      </c>
      <c r="R33" s="392">
        <f t="shared" si="4"/>
        <v>250667.93652299995</v>
      </c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</row>
    <row r="34" spans="1:32" x14ac:dyDescent="0.2">
      <c r="A34" s="387" t="s">
        <v>2616</v>
      </c>
      <c r="B34" s="398">
        <v>660.26575000000003</v>
      </c>
      <c r="C34" s="398">
        <v>0</v>
      </c>
      <c r="D34" s="398">
        <v>0</v>
      </c>
      <c r="E34" s="398">
        <f t="shared" si="0"/>
        <v>660.26575000000003</v>
      </c>
      <c r="F34" s="398">
        <v>36372.805850000004</v>
      </c>
      <c r="G34" s="398">
        <v>0</v>
      </c>
      <c r="H34" s="398">
        <v>-2663.9876400000003</v>
      </c>
      <c r="I34" s="398">
        <f t="shared" si="1"/>
        <v>33708.818210000005</v>
      </c>
      <c r="J34" s="398">
        <v>870.49629000000004</v>
      </c>
      <c r="K34" s="398">
        <v>0</v>
      </c>
      <c r="L34" s="398">
        <v>0</v>
      </c>
      <c r="M34" s="398">
        <f t="shared" si="2"/>
        <v>870.49629000000004</v>
      </c>
      <c r="N34" s="398">
        <v>4347.1719999999996</v>
      </c>
      <c r="O34" s="398">
        <v>0</v>
      </c>
      <c r="P34" s="398">
        <v>0</v>
      </c>
      <c r="Q34" s="398">
        <f t="shared" si="3"/>
        <v>4347.1719999999996</v>
      </c>
      <c r="R34" s="398">
        <f t="shared" si="4"/>
        <v>39586.752250000005</v>
      </c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</row>
    <row r="35" spans="1:32" x14ac:dyDescent="0.2">
      <c r="A35" s="381" t="s">
        <v>2238</v>
      </c>
      <c r="B35" s="392">
        <v>15312.42275</v>
      </c>
      <c r="C35" s="392">
        <v>-41.515349999999998</v>
      </c>
      <c r="D35" s="392">
        <v>0</v>
      </c>
      <c r="E35" s="392">
        <f t="shared" si="0"/>
        <v>15270.9074</v>
      </c>
      <c r="F35" s="392">
        <v>75540.378049999999</v>
      </c>
      <c r="G35" s="392">
        <v>-2552.1685499999999</v>
      </c>
      <c r="H35" s="392">
        <v>-2453.8470000000002</v>
      </c>
      <c r="I35" s="392">
        <f t="shared" si="1"/>
        <v>70534.362500000003</v>
      </c>
      <c r="J35" s="392">
        <v>1664.9880900000001</v>
      </c>
      <c r="K35" s="392">
        <v>0</v>
      </c>
      <c r="L35" s="392">
        <v>0</v>
      </c>
      <c r="M35" s="392">
        <f t="shared" si="2"/>
        <v>1664.9880900000001</v>
      </c>
      <c r="N35" s="392">
        <v>2556.6712400000001</v>
      </c>
      <c r="O35" s="392">
        <v>0</v>
      </c>
      <c r="P35" s="392">
        <v>0</v>
      </c>
      <c r="Q35" s="392">
        <f t="shared" si="3"/>
        <v>2556.6712400000001</v>
      </c>
      <c r="R35" s="392">
        <f t="shared" si="4"/>
        <v>90026.929229999994</v>
      </c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</row>
    <row r="36" spans="1:32" x14ac:dyDescent="0.2">
      <c r="A36" s="381" t="s">
        <v>1878</v>
      </c>
      <c r="B36" s="392">
        <v>9081.2724399999988</v>
      </c>
      <c r="C36" s="392">
        <v>0</v>
      </c>
      <c r="D36" s="392">
        <v>0</v>
      </c>
      <c r="E36" s="392">
        <f t="shared" si="0"/>
        <v>9081.2724399999988</v>
      </c>
      <c r="F36" s="392">
        <v>47623.073729999996</v>
      </c>
      <c r="G36" s="392">
        <v>0</v>
      </c>
      <c r="H36" s="392">
        <v>0</v>
      </c>
      <c r="I36" s="392">
        <f t="shared" si="1"/>
        <v>47623.073729999996</v>
      </c>
      <c r="J36" s="392">
        <v>1719.12032</v>
      </c>
      <c r="K36" s="392">
        <v>0</v>
      </c>
      <c r="L36" s="392">
        <v>0</v>
      </c>
      <c r="M36" s="392">
        <f t="shared" si="2"/>
        <v>1719.12032</v>
      </c>
      <c r="N36" s="392">
        <v>836.21618000000001</v>
      </c>
      <c r="O36" s="392">
        <v>0</v>
      </c>
      <c r="P36" s="392">
        <v>0</v>
      </c>
      <c r="Q36" s="392">
        <f t="shared" si="3"/>
        <v>836.21618000000001</v>
      </c>
      <c r="R36" s="392">
        <f t="shared" si="4"/>
        <v>59259.682669999995</v>
      </c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</row>
    <row r="37" spans="1:32" x14ac:dyDescent="0.2">
      <c r="A37" s="381" t="s">
        <v>1879</v>
      </c>
      <c r="B37" s="392">
        <v>8.9389500000000002</v>
      </c>
      <c r="C37" s="392">
        <v>0</v>
      </c>
      <c r="D37" s="392">
        <v>0</v>
      </c>
      <c r="E37" s="392">
        <f t="shared" si="0"/>
        <v>8.9389500000000002</v>
      </c>
      <c r="F37" s="392">
        <v>1958.30385</v>
      </c>
      <c r="G37" s="392">
        <v>0</v>
      </c>
      <c r="H37" s="392">
        <v>0</v>
      </c>
      <c r="I37" s="392">
        <f t="shared" si="1"/>
        <v>1958.30385</v>
      </c>
      <c r="J37" s="392">
        <v>0</v>
      </c>
      <c r="K37" s="392">
        <v>0</v>
      </c>
      <c r="L37" s="392">
        <v>0</v>
      </c>
      <c r="M37" s="392">
        <f t="shared" si="2"/>
        <v>0</v>
      </c>
      <c r="N37" s="392">
        <v>3.6384499999999997</v>
      </c>
      <c r="O37" s="392">
        <v>0</v>
      </c>
      <c r="P37" s="392">
        <v>0</v>
      </c>
      <c r="Q37" s="392">
        <f t="shared" si="3"/>
        <v>3.6384499999999997</v>
      </c>
      <c r="R37" s="392">
        <f t="shared" si="4"/>
        <v>1970.8812499999999</v>
      </c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</row>
    <row r="38" spans="1:32" x14ac:dyDescent="0.2">
      <c r="A38" s="382" t="s">
        <v>1880</v>
      </c>
      <c r="B38" s="394">
        <v>55.190940000000005</v>
      </c>
      <c r="C38" s="394">
        <v>0</v>
      </c>
      <c r="D38" s="394">
        <v>0</v>
      </c>
      <c r="E38" s="394">
        <f t="shared" si="0"/>
        <v>55.190940000000005</v>
      </c>
      <c r="F38" s="394">
        <v>3208.4182799999999</v>
      </c>
      <c r="G38" s="394">
        <v>-20.86572</v>
      </c>
      <c r="H38" s="394">
        <v>-1390.8290500000001</v>
      </c>
      <c r="I38" s="394">
        <f t="shared" si="1"/>
        <v>1796.72351</v>
      </c>
      <c r="J38" s="394">
        <v>398.52368999999999</v>
      </c>
      <c r="K38" s="394">
        <v>-2.3842099999999999</v>
      </c>
      <c r="L38" s="394">
        <v>0</v>
      </c>
      <c r="M38" s="394">
        <f t="shared" si="2"/>
        <v>396.13947999999999</v>
      </c>
      <c r="N38" s="394">
        <v>0</v>
      </c>
      <c r="O38" s="394">
        <v>0</v>
      </c>
      <c r="P38" s="394">
        <v>0</v>
      </c>
      <c r="Q38" s="394">
        <f t="shared" si="3"/>
        <v>0</v>
      </c>
      <c r="R38" s="394">
        <f t="shared" si="4"/>
        <v>2248.05393</v>
      </c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</row>
    <row r="39" spans="1:32" x14ac:dyDescent="0.2">
      <c r="A39" s="381" t="s">
        <v>2617</v>
      </c>
      <c r="B39" s="392">
        <v>33088.234649999999</v>
      </c>
      <c r="C39" s="392">
        <v>0</v>
      </c>
      <c r="D39" s="392">
        <v>0</v>
      </c>
      <c r="E39" s="392">
        <f t="shared" si="0"/>
        <v>33088.234649999999</v>
      </c>
      <c r="F39" s="392">
        <v>79332.168659999996</v>
      </c>
      <c r="G39" s="392">
        <v>0</v>
      </c>
      <c r="H39" s="392">
        <v>0</v>
      </c>
      <c r="I39" s="392">
        <f t="shared" si="1"/>
        <v>79332.168659999996</v>
      </c>
      <c r="J39" s="392">
        <v>0</v>
      </c>
      <c r="K39" s="392">
        <v>0</v>
      </c>
      <c r="L39" s="392">
        <v>0</v>
      </c>
      <c r="M39" s="392">
        <f t="shared" si="2"/>
        <v>0</v>
      </c>
      <c r="N39" s="392">
        <v>245.02914999999999</v>
      </c>
      <c r="O39" s="392">
        <v>0</v>
      </c>
      <c r="P39" s="392">
        <v>0</v>
      </c>
      <c r="Q39" s="392">
        <f t="shared" si="3"/>
        <v>245.02914999999999</v>
      </c>
      <c r="R39" s="392">
        <f t="shared" si="4"/>
        <v>112665.43246</v>
      </c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</row>
    <row r="40" spans="1:32" x14ac:dyDescent="0.2">
      <c r="A40" s="381" t="s">
        <v>599</v>
      </c>
      <c r="B40" s="392">
        <v>79592.301430000007</v>
      </c>
      <c r="C40" s="392">
        <v>-4302.6080499999998</v>
      </c>
      <c r="D40" s="392">
        <v>0</v>
      </c>
      <c r="E40" s="392">
        <f t="shared" si="0"/>
        <v>75289.693380000012</v>
      </c>
      <c r="F40" s="392">
        <v>103148.37544999999</v>
      </c>
      <c r="G40" s="392">
        <v>0</v>
      </c>
      <c r="H40" s="392">
        <v>-802.71243000000004</v>
      </c>
      <c r="I40" s="392">
        <f t="shared" si="1"/>
        <v>102345.66301999999</v>
      </c>
      <c r="J40" s="392">
        <v>0</v>
      </c>
      <c r="K40" s="392">
        <v>0</v>
      </c>
      <c r="L40" s="392">
        <v>0</v>
      </c>
      <c r="M40" s="392">
        <f t="shared" si="2"/>
        <v>0</v>
      </c>
      <c r="N40" s="392">
        <v>43826.927470000002</v>
      </c>
      <c r="O40" s="392">
        <v>0</v>
      </c>
      <c r="P40" s="392">
        <v>-19853.377499999999</v>
      </c>
      <c r="Q40" s="392">
        <f t="shared" si="3"/>
        <v>23973.549970000004</v>
      </c>
      <c r="R40" s="392">
        <f t="shared" si="4"/>
        <v>201608.90637000001</v>
      </c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</row>
    <row r="41" spans="1:32" x14ac:dyDescent="0.2">
      <c r="A41" s="381" t="s">
        <v>3011</v>
      </c>
      <c r="B41" s="392">
        <v>921.11289999999997</v>
      </c>
      <c r="C41" s="392">
        <v>0</v>
      </c>
      <c r="D41" s="392">
        <v>-920.3146099999999</v>
      </c>
      <c r="E41" s="392">
        <f t="shared" si="0"/>
        <v>0.79829000000006545</v>
      </c>
      <c r="F41" s="392">
        <v>489.91239999999999</v>
      </c>
      <c r="G41" s="392">
        <v>0</v>
      </c>
      <c r="H41" s="392">
        <v>-491.34046000000001</v>
      </c>
      <c r="I41" s="392">
        <f t="shared" si="1"/>
        <v>-1.4280600000000163</v>
      </c>
      <c r="J41" s="392">
        <v>982.48712</v>
      </c>
      <c r="K41" s="392">
        <v>0</v>
      </c>
      <c r="L41" s="392">
        <v>-452.28237000000001</v>
      </c>
      <c r="M41" s="392">
        <f t="shared" si="2"/>
        <v>530.20474999999999</v>
      </c>
      <c r="N41" s="392">
        <v>1664.4350599999998</v>
      </c>
      <c r="O41" s="392">
        <v>1272.6193500000002</v>
      </c>
      <c r="P41" s="392">
        <v>-1433.90193</v>
      </c>
      <c r="Q41" s="392">
        <f t="shared" si="3"/>
        <v>1503.1524799999997</v>
      </c>
      <c r="R41" s="392">
        <f t="shared" si="4"/>
        <v>2032.7274599999996</v>
      </c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</row>
    <row r="42" spans="1:32" x14ac:dyDescent="0.2">
      <c r="A42" s="383" t="s">
        <v>2479</v>
      </c>
      <c r="B42" s="395">
        <f>SUM(B14:B41)</f>
        <v>277532.02162999997</v>
      </c>
      <c r="C42" s="395">
        <f t="shared" ref="C42:P42" si="5">SUM(C14:C41)</f>
        <v>-4611.3500400000003</v>
      </c>
      <c r="D42" s="395">
        <f t="shared" si="5"/>
        <v>-6399.9680599999992</v>
      </c>
      <c r="E42" s="395">
        <f t="shared" si="0"/>
        <v>266520.70353</v>
      </c>
      <c r="F42" s="395">
        <f t="shared" si="5"/>
        <v>2329851.2732419996</v>
      </c>
      <c r="G42" s="395">
        <f t="shared" si="5"/>
        <v>-22350.729010000003</v>
      </c>
      <c r="H42" s="395">
        <f t="shared" si="5"/>
        <v>-28476.039769999981</v>
      </c>
      <c r="I42" s="395">
        <f t="shared" si="1"/>
        <v>2279024.5044619995</v>
      </c>
      <c r="J42" s="395">
        <f t="shared" si="5"/>
        <v>72339.550030000013</v>
      </c>
      <c r="K42" s="395">
        <f t="shared" si="5"/>
        <v>-34.236460000000001</v>
      </c>
      <c r="L42" s="395">
        <f t="shared" si="5"/>
        <v>-862.50004000000001</v>
      </c>
      <c r="M42" s="395">
        <f t="shared" si="2"/>
        <v>71442.813530000014</v>
      </c>
      <c r="N42" s="395">
        <f t="shared" si="5"/>
        <v>211449.54635999998</v>
      </c>
      <c r="O42" s="395">
        <f t="shared" si="5"/>
        <v>1272.6193500000002</v>
      </c>
      <c r="P42" s="395">
        <f t="shared" si="5"/>
        <v>-21287.279429999999</v>
      </c>
      <c r="Q42" s="395">
        <f t="shared" si="3"/>
        <v>191434.88627999998</v>
      </c>
      <c r="R42" s="395">
        <f t="shared" si="4"/>
        <v>2808422.9078019997</v>
      </c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</row>
    <row r="43" spans="1:32" x14ac:dyDescent="0.2">
      <c r="A43" s="384" t="s">
        <v>2241</v>
      </c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</row>
    <row r="44" spans="1:32" x14ac:dyDescent="0.2">
      <c r="A44" s="381" t="s">
        <v>1882</v>
      </c>
      <c r="B44" s="392">
        <v>20035.41691</v>
      </c>
      <c r="C44" s="392">
        <v>0</v>
      </c>
      <c r="D44" s="392">
        <v>-334.84044</v>
      </c>
      <c r="E44" s="392">
        <f t="shared" si="0"/>
        <v>19700.57647</v>
      </c>
      <c r="F44" s="392">
        <v>0</v>
      </c>
      <c r="G44" s="392">
        <v>0</v>
      </c>
      <c r="H44" s="392">
        <v>0</v>
      </c>
      <c r="I44" s="392">
        <f t="shared" si="1"/>
        <v>0</v>
      </c>
      <c r="J44" s="392">
        <v>0</v>
      </c>
      <c r="K44" s="392">
        <v>0</v>
      </c>
      <c r="L44" s="392">
        <v>0</v>
      </c>
      <c r="M44" s="392">
        <f t="shared" si="2"/>
        <v>0</v>
      </c>
      <c r="N44" s="392">
        <v>108.42729</v>
      </c>
      <c r="O44" s="392">
        <v>0</v>
      </c>
      <c r="P44" s="392">
        <v>0</v>
      </c>
      <c r="Q44" s="392">
        <f t="shared" si="3"/>
        <v>108.42729</v>
      </c>
      <c r="R44" s="392">
        <f t="shared" si="4"/>
        <v>19809.00376</v>
      </c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</row>
    <row r="45" spans="1:32" x14ac:dyDescent="0.2">
      <c r="A45" s="381" t="s">
        <v>153</v>
      </c>
      <c r="B45" s="392">
        <v>7514.66</v>
      </c>
      <c r="C45" s="392">
        <v>0</v>
      </c>
      <c r="D45" s="392">
        <v>0</v>
      </c>
      <c r="E45" s="392">
        <f t="shared" si="0"/>
        <v>7514.66</v>
      </c>
      <c r="F45" s="392">
        <v>112.529</v>
      </c>
      <c r="G45" s="392">
        <v>0</v>
      </c>
      <c r="H45" s="392">
        <v>0</v>
      </c>
      <c r="I45" s="392">
        <f t="shared" si="1"/>
        <v>112.529</v>
      </c>
      <c r="J45" s="392">
        <v>0</v>
      </c>
      <c r="K45" s="392">
        <v>0</v>
      </c>
      <c r="L45" s="392">
        <v>0</v>
      </c>
      <c r="M45" s="392">
        <f t="shared" si="2"/>
        <v>0</v>
      </c>
      <c r="N45" s="392">
        <v>0</v>
      </c>
      <c r="O45" s="392">
        <v>0</v>
      </c>
      <c r="P45" s="392">
        <v>0</v>
      </c>
      <c r="Q45" s="392">
        <f t="shared" si="3"/>
        <v>0</v>
      </c>
      <c r="R45" s="392">
        <f t="shared" si="4"/>
        <v>7627.1890000000003</v>
      </c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</row>
    <row r="46" spans="1:32" x14ac:dyDescent="0.2">
      <c r="A46" s="381" t="s">
        <v>1886</v>
      </c>
      <c r="B46" s="392">
        <v>4014.2904600000002</v>
      </c>
      <c r="C46" s="392">
        <v>0</v>
      </c>
      <c r="D46" s="392">
        <v>-64.086879999999994</v>
      </c>
      <c r="E46" s="392">
        <f t="shared" si="0"/>
        <v>3950.2035800000003</v>
      </c>
      <c r="F46" s="392">
        <v>7206.6586699999998</v>
      </c>
      <c r="G46" s="392">
        <v>0</v>
      </c>
      <c r="H46" s="392">
        <v>-162.80597</v>
      </c>
      <c r="I46" s="392">
        <f t="shared" si="1"/>
        <v>7043.8526999999995</v>
      </c>
      <c r="J46" s="392">
        <v>7142.6829900000002</v>
      </c>
      <c r="K46" s="392">
        <v>0</v>
      </c>
      <c r="L46" s="392">
        <v>0</v>
      </c>
      <c r="M46" s="392">
        <f t="shared" si="2"/>
        <v>7142.6829900000002</v>
      </c>
      <c r="N46" s="392">
        <v>41.35998</v>
      </c>
      <c r="O46" s="392">
        <v>0</v>
      </c>
      <c r="P46" s="392">
        <v>0</v>
      </c>
      <c r="Q46" s="392">
        <f t="shared" si="3"/>
        <v>41.35998</v>
      </c>
      <c r="R46" s="392">
        <f t="shared" si="4"/>
        <v>18178.099249999999</v>
      </c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3"/>
      <c r="AD46" s="393"/>
      <c r="AE46" s="393"/>
      <c r="AF46" s="393"/>
    </row>
    <row r="47" spans="1:32" x14ac:dyDescent="0.2">
      <c r="A47" s="381" t="s">
        <v>1887</v>
      </c>
      <c r="B47" s="392">
        <v>553.68133</v>
      </c>
      <c r="C47" s="392">
        <v>0</v>
      </c>
      <c r="D47" s="392">
        <v>-156.80260000000001</v>
      </c>
      <c r="E47" s="392">
        <f t="shared" si="0"/>
        <v>396.87873000000002</v>
      </c>
      <c r="F47" s="392">
        <v>100.09764</v>
      </c>
      <c r="G47" s="392">
        <v>0</v>
      </c>
      <c r="H47" s="392">
        <v>-11.201610000000001</v>
      </c>
      <c r="I47" s="392">
        <f t="shared" si="1"/>
        <v>88.896029999999996</v>
      </c>
      <c r="J47" s="392">
        <v>0</v>
      </c>
      <c r="K47" s="392">
        <v>0</v>
      </c>
      <c r="L47" s="392">
        <v>0</v>
      </c>
      <c r="M47" s="392">
        <f t="shared" si="2"/>
        <v>0</v>
      </c>
      <c r="N47" s="392">
        <v>0</v>
      </c>
      <c r="O47" s="392">
        <v>0</v>
      </c>
      <c r="P47" s="392">
        <v>0</v>
      </c>
      <c r="Q47" s="392">
        <f t="shared" si="3"/>
        <v>0</v>
      </c>
      <c r="R47" s="392">
        <f t="shared" si="4"/>
        <v>485.77476000000001</v>
      </c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  <c r="AD47" s="393"/>
      <c r="AE47" s="393"/>
      <c r="AF47" s="393"/>
    </row>
    <row r="48" spans="1:32" x14ac:dyDescent="0.2">
      <c r="A48" s="387" t="s">
        <v>1888</v>
      </c>
      <c r="B48" s="398">
        <v>7513.1302699999997</v>
      </c>
      <c r="C48" s="398">
        <v>0</v>
      </c>
      <c r="D48" s="398">
        <v>0</v>
      </c>
      <c r="E48" s="398">
        <f t="shared" si="0"/>
        <v>7513.1302699999997</v>
      </c>
      <c r="F48" s="398">
        <v>0</v>
      </c>
      <c r="G48" s="398">
        <v>0</v>
      </c>
      <c r="H48" s="398">
        <v>0</v>
      </c>
      <c r="I48" s="398">
        <f t="shared" si="1"/>
        <v>0</v>
      </c>
      <c r="J48" s="398">
        <v>0</v>
      </c>
      <c r="K48" s="398">
        <v>0</v>
      </c>
      <c r="L48" s="398">
        <v>0</v>
      </c>
      <c r="M48" s="398">
        <f t="shared" si="2"/>
        <v>0</v>
      </c>
      <c r="N48" s="398">
        <v>0</v>
      </c>
      <c r="O48" s="398">
        <v>0</v>
      </c>
      <c r="P48" s="398">
        <v>0</v>
      </c>
      <c r="Q48" s="398">
        <f t="shared" si="3"/>
        <v>0</v>
      </c>
      <c r="R48" s="398">
        <f t="shared" si="4"/>
        <v>7513.1302699999997</v>
      </c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  <c r="AD48" s="393"/>
      <c r="AE48" s="393"/>
      <c r="AF48" s="393"/>
    </row>
    <row r="49" spans="1:32" x14ac:dyDescent="0.2">
      <c r="A49" s="381" t="s">
        <v>2620</v>
      </c>
      <c r="B49" s="392">
        <v>98.798729999999992</v>
      </c>
      <c r="C49" s="392">
        <v>0</v>
      </c>
      <c r="D49" s="392">
        <v>0</v>
      </c>
      <c r="E49" s="392">
        <f t="shared" si="0"/>
        <v>98.798729999999992</v>
      </c>
      <c r="F49" s="392">
        <v>684.40949999999998</v>
      </c>
      <c r="G49" s="392">
        <v>0</v>
      </c>
      <c r="H49" s="392">
        <v>0</v>
      </c>
      <c r="I49" s="392">
        <f t="shared" si="1"/>
        <v>684.40949999999998</v>
      </c>
      <c r="J49" s="392">
        <v>0</v>
      </c>
      <c r="K49" s="392">
        <v>0</v>
      </c>
      <c r="L49" s="392">
        <v>0</v>
      </c>
      <c r="M49" s="392">
        <f t="shared" si="2"/>
        <v>0</v>
      </c>
      <c r="N49" s="392">
        <v>0</v>
      </c>
      <c r="O49" s="392">
        <v>0</v>
      </c>
      <c r="P49" s="392">
        <v>0</v>
      </c>
      <c r="Q49" s="392">
        <f t="shared" si="3"/>
        <v>0</v>
      </c>
      <c r="R49" s="392">
        <f t="shared" si="4"/>
        <v>783.20822999999996</v>
      </c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</row>
    <row r="50" spans="1:32" x14ac:dyDescent="0.2">
      <c r="A50" s="381" t="s">
        <v>1611</v>
      </c>
      <c r="B50" s="392">
        <v>8720.52232</v>
      </c>
      <c r="C50" s="392">
        <v>0</v>
      </c>
      <c r="D50" s="392">
        <v>-17.499839999999999</v>
      </c>
      <c r="E50" s="392">
        <f t="shared" si="0"/>
        <v>8703.0224799999996</v>
      </c>
      <c r="F50" s="392">
        <v>1423.71649</v>
      </c>
      <c r="G50" s="392">
        <v>0</v>
      </c>
      <c r="H50" s="392">
        <v>0</v>
      </c>
      <c r="I50" s="392">
        <f t="shared" si="1"/>
        <v>1423.71649</v>
      </c>
      <c r="J50" s="392">
        <v>4066.8384300000002</v>
      </c>
      <c r="K50" s="392">
        <v>0</v>
      </c>
      <c r="L50" s="392">
        <v>0</v>
      </c>
      <c r="M50" s="392">
        <f t="shared" si="2"/>
        <v>4066.8384300000002</v>
      </c>
      <c r="N50" s="392">
        <v>0</v>
      </c>
      <c r="O50" s="392">
        <v>0</v>
      </c>
      <c r="P50" s="392">
        <v>0</v>
      </c>
      <c r="Q50" s="392">
        <f t="shared" si="3"/>
        <v>0</v>
      </c>
      <c r="R50" s="392">
        <f t="shared" si="4"/>
        <v>14193.5774</v>
      </c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3"/>
      <c r="AD50" s="393"/>
      <c r="AE50" s="393"/>
      <c r="AF50" s="393"/>
    </row>
    <row r="51" spans="1:32" x14ac:dyDescent="0.2">
      <c r="A51" s="382" t="s">
        <v>2621</v>
      </c>
      <c r="B51" s="394">
        <v>513.505</v>
      </c>
      <c r="C51" s="394">
        <v>0</v>
      </c>
      <c r="D51" s="394">
        <v>0</v>
      </c>
      <c r="E51" s="394">
        <f t="shared" si="0"/>
        <v>513.505</v>
      </c>
      <c r="F51" s="394">
        <v>0</v>
      </c>
      <c r="G51" s="394">
        <v>0</v>
      </c>
      <c r="H51" s="394">
        <v>0</v>
      </c>
      <c r="I51" s="394">
        <f t="shared" si="1"/>
        <v>0</v>
      </c>
      <c r="J51" s="394">
        <v>0</v>
      </c>
      <c r="K51" s="394">
        <v>0</v>
      </c>
      <c r="L51" s="394">
        <v>0</v>
      </c>
      <c r="M51" s="394">
        <f t="shared" si="2"/>
        <v>0</v>
      </c>
      <c r="N51" s="394">
        <v>0</v>
      </c>
      <c r="O51" s="394">
        <v>0</v>
      </c>
      <c r="P51" s="394">
        <v>0</v>
      </c>
      <c r="Q51" s="394">
        <f t="shared" si="3"/>
        <v>0</v>
      </c>
      <c r="R51" s="394">
        <f t="shared" si="4"/>
        <v>513.505</v>
      </c>
      <c r="S51" s="393"/>
      <c r="T51" s="393"/>
      <c r="U51" s="393"/>
      <c r="V51" s="393"/>
      <c r="W51" s="393"/>
      <c r="X51" s="393"/>
      <c r="Y51" s="393"/>
      <c r="Z51" s="393"/>
      <c r="AA51" s="393"/>
      <c r="AB51" s="393"/>
      <c r="AC51" s="393"/>
      <c r="AD51" s="393"/>
      <c r="AE51" s="393"/>
      <c r="AF51" s="393"/>
    </row>
    <row r="52" spans="1:32" x14ac:dyDescent="0.2">
      <c r="A52" s="381" t="s">
        <v>1890</v>
      </c>
      <c r="B52" s="392">
        <v>37121.383289999998</v>
      </c>
      <c r="C52" s="392">
        <v>0</v>
      </c>
      <c r="D52" s="392">
        <v>0</v>
      </c>
      <c r="E52" s="392">
        <f t="shared" si="0"/>
        <v>37121.383289999998</v>
      </c>
      <c r="F52" s="392">
        <v>0</v>
      </c>
      <c r="G52" s="392">
        <v>0</v>
      </c>
      <c r="H52" s="392">
        <v>0</v>
      </c>
      <c r="I52" s="392">
        <f t="shared" si="1"/>
        <v>0</v>
      </c>
      <c r="J52" s="392">
        <v>2574.3495600000001</v>
      </c>
      <c r="K52" s="392">
        <v>0</v>
      </c>
      <c r="L52" s="392">
        <v>0</v>
      </c>
      <c r="M52" s="392">
        <f t="shared" si="2"/>
        <v>2574.3495600000001</v>
      </c>
      <c r="N52" s="392">
        <v>553.58978000000002</v>
      </c>
      <c r="O52" s="392">
        <v>0</v>
      </c>
      <c r="P52" s="392">
        <v>0</v>
      </c>
      <c r="Q52" s="392">
        <f t="shared" si="3"/>
        <v>553.58978000000002</v>
      </c>
      <c r="R52" s="392">
        <f t="shared" si="4"/>
        <v>40249.322629999995</v>
      </c>
      <c r="S52" s="393"/>
      <c r="T52" s="393"/>
      <c r="U52" s="393"/>
      <c r="V52" s="393"/>
      <c r="W52" s="393"/>
      <c r="X52" s="393"/>
      <c r="Y52" s="393"/>
      <c r="Z52" s="393"/>
      <c r="AA52" s="393"/>
      <c r="AB52" s="393"/>
      <c r="AC52" s="393"/>
      <c r="AD52" s="393"/>
      <c r="AE52" s="393"/>
      <c r="AF52" s="393"/>
    </row>
    <row r="53" spans="1:32" x14ac:dyDescent="0.2">
      <c r="A53" s="381" t="s">
        <v>1891</v>
      </c>
      <c r="B53" s="392">
        <v>314.97775999999993</v>
      </c>
      <c r="C53" s="392">
        <v>0</v>
      </c>
      <c r="D53" s="392">
        <v>0</v>
      </c>
      <c r="E53" s="392">
        <f t="shared" si="0"/>
        <v>314.97775999999993</v>
      </c>
      <c r="F53" s="392">
        <v>6727.0849900000003</v>
      </c>
      <c r="G53" s="392">
        <v>0</v>
      </c>
      <c r="H53" s="392">
        <v>-574.35691000000008</v>
      </c>
      <c r="I53" s="392">
        <f t="shared" si="1"/>
        <v>6152.7280799999999</v>
      </c>
      <c r="J53" s="392">
        <v>741.57460000000003</v>
      </c>
      <c r="K53" s="392">
        <v>0</v>
      </c>
      <c r="L53" s="392">
        <v>0</v>
      </c>
      <c r="M53" s="392">
        <f t="shared" si="2"/>
        <v>741.57460000000003</v>
      </c>
      <c r="N53" s="392">
        <v>0</v>
      </c>
      <c r="O53" s="392">
        <v>0</v>
      </c>
      <c r="P53" s="392">
        <v>0</v>
      </c>
      <c r="Q53" s="392">
        <f t="shared" si="3"/>
        <v>0</v>
      </c>
      <c r="R53" s="392">
        <f t="shared" si="4"/>
        <v>7209.2804399999995</v>
      </c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</row>
    <row r="54" spans="1:32" x14ac:dyDescent="0.2">
      <c r="A54" s="381" t="s">
        <v>2624</v>
      </c>
      <c r="B54" s="392">
        <v>1234.3589999999999</v>
      </c>
      <c r="C54" s="392">
        <v>0</v>
      </c>
      <c r="D54" s="392">
        <v>0</v>
      </c>
      <c r="E54" s="392">
        <f t="shared" si="0"/>
        <v>1234.3589999999999</v>
      </c>
      <c r="F54" s="392">
        <v>0.79200000000000004</v>
      </c>
      <c r="G54" s="392">
        <v>0</v>
      </c>
      <c r="H54" s="392">
        <v>0</v>
      </c>
      <c r="I54" s="392">
        <f t="shared" si="1"/>
        <v>0.79200000000000004</v>
      </c>
      <c r="J54" s="392">
        <v>0</v>
      </c>
      <c r="K54" s="392">
        <v>0</v>
      </c>
      <c r="L54" s="392">
        <v>0</v>
      </c>
      <c r="M54" s="392">
        <f t="shared" si="2"/>
        <v>0</v>
      </c>
      <c r="N54" s="392">
        <v>0</v>
      </c>
      <c r="O54" s="392">
        <v>0</v>
      </c>
      <c r="P54" s="392">
        <v>0</v>
      </c>
      <c r="Q54" s="392">
        <f t="shared" si="3"/>
        <v>0</v>
      </c>
      <c r="R54" s="392">
        <f t="shared" si="4"/>
        <v>1235.1509999999998</v>
      </c>
      <c r="S54" s="393"/>
      <c r="T54" s="393"/>
      <c r="U54" s="393"/>
      <c r="V54" s="393"/>
      <c r="W54" s="393"/>
      <c r="X54" s="393"/>
      <c r="Y54" s="393"/>
      <c r="Z54" s="393"/>
      <c r="AA54" s="393"/>
      <c r="AB54" s="393"/>
      <c r="AC54" s="393"/>
      <c r="AD54" s="393"/>
      <c r="AE54" s="393"/>
      <c r="AF54" s="393"/>
    </row>
    <row r="55" spans="1:32" x14ac:dyDescent="0.2">
      <c r="A55" s="382" t="s">
        <v>1809</v>
      </c>
      <c r="B55" s="394">
        <v>5.7900100000000005</v>
      </c>
      <c r="C55" s="394">
        <v>0</v>
      </c>
      <c r="D55" s="394">
        <v>-5.7900100000000005</v>
      </c>
      <c r="E55" s="394">
        <f t="shared" si="0"/>
        <v>0</v>
      </c>
      <c r="F55" s="394">
        <v>0</v>
      </c>
      <c r="G55" s="394">
        <v>0</v>
      </c>
      <c r="H55" s="394">
        <v>0</v>
      </c>
      <c r="I55" s="394">
        <f t="shared" si="1"/>
        <v>0</v>
      </c>
      <c r="J55" s="394">
        <v>0</v>
      </c>
      <c r="K55" s="394">
        <v>0</v>
      </c>
      <c r="L55" s="394">
        <v>0</v>
      </c>
      <c r="M55" s="394">
        <f t="shared" si="2"/>
        <v>0</v>
      </c>
      <c r="N55" s="394">
        <v>0</v>
      </c>
      <c r="O55" s="394">
        <v>0</v>
      </c>
      <c r="P55" s="394">
        <v>0</v>
      </c>
      <c r="Q55" s="394">
        <f t="shared" si="3"/>
        <v>0</v>
      </c>
      <c r="R55" s="394">
        <f t="shared" si="4"/>
        <v>0</v>
      </c>
      <c r="S55" s="393"/>
      <c r="T55" s="393"/>
      <c r="U55" s="393"/>
      <c r="V55" s="393"/>
      <c r="W55" s="393"/>
      <c r="X55" s="393"/>
      <c r="Y55" s="393"/>
      <c r="Z55" s="393"/>
      <c r="AA55" s="393"/>
      <c r="AB55" s="393"/>
      <c r="AC55" s="393"/>
      <c r="AD55" s="393"/>
      <c r="AE55" s="393"/>
      <c r="AF55" s="393"/>
    </row>
    <row r="56" spans="1:32" x14ac:dyDescent="0.2">
      <c r="A56" s="384" t="s">
        <v>2480</v>
      </c>
      <c r="B56" s="396">
        <f>SUM(B44:B55)</f>
        <v>87640.515079999997</v>
      </c>
      <c r="C56" s="396">
        <f t="shared" ref="C56:P56" si="6">SUM(C44:C55)</f>
        <v>0</v>
      </c>
      <c r="D56" s="396">
        <f t="shared" si="6"/>
        <v>-579.01976999999999</v>
      </c>
      <c r="E56" s="396">
        <f t="shared" si="0"/>
        <v>87061.495309999998</v>
      </c>
      <c r="F56" s="396">
        <f t="shared" si="6"/>
        <v>16255.288289999999</v>
      </c>
      <c r="G56" s="396">
        <f t="shared" si="6"/>
        <v>0</v>
      </c>
      <c r="H56" s="396">
        <f t="shared" si="6"/>
        <v>-748.36449000000005</v>
      </c>
      <c r="I56" s="396">
        <f t="shared" si="1"/>
        <v>15506.923799999999</v>
      </c>
      <c r="J56" s="396">
        <f t="shared" si="6"/>
        <v>14525.445580000001</v>
      </c>
      <c r="K56" s="396">
        <f t="shared" si="6"/>
        <v>0</v>
      </c>
      <c r="L56" s="396">
        <f t="shared" si="6"/>
        <v>0</v>
      </c>
      <c r="M56" s="396">
        <f t="shared" si="2"/>
        <v>14525.445580000001</v>
      </c>
      <c r="N56" s="396">
        <f t="shared" si="6"/>
        <v>703.37705000000005</v>
      </c>
      <c r="O56" s="396">
        <f t="shared" si="6"/>
        <v>0</v>
      </c>
      <c r="P56" s="396">
        <f t="shared" si="6"/>
        <v>0</v>
      </c>
      <c r="Q56" s="396">
        <f t="shared" si="3"/>
        <v>703.37705000000005</v>
      </c>
      <c r="R56" s="396">
        <f t="shared" si="4"/>
        <v>117797.24174</v>
      </c>
      <c r="S56" s="393"/>
      <c r="T56" s="393"/>
      <c r="U56" s="393"/>
      <c r="V56" s="393"/>
      <c r="W56" s="393"/>
      <c r="X56" s="393"/>
      <c r="Y56" s="393"/>
      <c r="Z56" s="393"/>
      <c r="AA56" s="393"/>
      <c r="AB56" s="393"/>
      <c r="AC56" s="393"/>
      <c r="AD56" s="393"/>
      <c r="AE56" s="393"/>
      <c r="AF56" s="393"/>
    </row>
    <row r="57" spans="1:32" x14ac:dyDescent="0.2">
      <c r="A57" s="388" t="s">
        <v>2044</v>
      </c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</row>
    <row r="58" spans="1:32" x14ac:dyDescent="0.2">
      <c r="A58" s="381" t="s">
        <v>1884</v>
      </c>
      <c r="B58" s="392">
        <v>7998.2183499999992</v>
      </c>
      <c r="C58" s="392">
        <v>0</v>
      </c>
      <c r="D58" s="392">
        <v>0</v>
      </c>
      <c r="E58" s="392">
        <f t="shared" si="0"/>
        <v>7998.2183499999992</v>
      </c>
      <c r="F58" s="392">
        <v>30.488479999999999</v>
      </c>
      <c r="G58" s="392">
        <v>0</v>
      </c>
      <c r="H58" s="392">
        <v>0</v>
      </c>
      <c r="I58" s="392">
        <f t="shared" si="1"/>
        <v>30.488479999999999</v>
      </c>
      <c r="J58" s="392">
        <v>173.20180999999999</v>
      </c>
      <c r="K58" s="392">
        <v>0</v>
      </c>
      <c r="L58" s="392">
        <v>0</v>
      </c>
      <c r="M58" s="392">
        <f t="shared" si="2"/>
        <v>173.20180999999999</v>
      </c>
      <c r="N58" s="392">
        <v>0</v>
      </c>
      <c r="O58" s="392">
        <v>0</v>
      </c>
      <c r="P58" s="392">
        <v>-244.73601000000002</v>
      </c>
      <c r="Q58" s="392">
        <f t="shared" si="3"/>
        <v>-244.73601000000002</v>
      </c>
      <c r="R58" s="392">
        <f t="shared" si="4"/>
        <v>7957.1726299999991</v>
      </c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3"/>
      <c r="AD58" s="393"/>
      <c r="AE58" s="393"/>
      <c r="AF58" s="393"/>
    </row>
    <row r="59" spans="1:32" x14ac:dyDescent="0.2">
      <c r="A59" s="381" t="s">
        <v>1885</v>
      </c>
      <c r="B59" s="392">
        <v>381.76193999999998</v>
      </c>
      <c r="C59" s="392">
        <v>0</v>
      </c>
      <c r="D59" s="392">
        <v>0</v>
      </c>
      <c r="E59" s="392">
        <f t="shared" si="0"/>
        <v>381.76193999999998</v>
      </c>
      <c r="F59" s="392">
        <v>357.49653999999998</v>
      </c>
      <c r="G59" s="392">
        <v>0</v>
      </c>
      <c r="H59" s="392">
        <v>0</v>
      </c>
      <c r="I59" s="392">
        <f t="shared" si="1"/>
        <v>357.49653999999998</v>
      </c>
      <c r="J59" s="392">
        <v>42.751760000000004</v>
      </c>
      <c r="K59" s="392">
        <v>0</v>
      </c>
      <c r="L59" s="392">
        <v>0</v>
      </c>
      <c r="M59" s="392">
        <f t="shared" si="2"/>
        <v>42.751760000000004</v>
      </c>
      <c r="N59" s="392">
        <v>1.5</v>
      </c>
      <c r="O59" s="392">
        <v>0</v>
      </c>
      <c r="P59" s="392">
        <v>0</v>
      </c>
      <c r="Q59" s="392">
        <f t="shared" si="3"/>
        <v>1.5</v>
      </c>
      <c r="R59" s="392">
        <f t="shared" si="4"/>
        <v>783.51023999999995</v>
      </c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  <c r="AD59" s="393"/>
      <c r="AE59" s="393"/>
      <c r="AF59" s="393"/>
    </row>
    <row r="60" spans="1:32" x14ac:dyDescent="0.2">
      <c r="A60" s="381" t="s">
        <v>2619</v>
      </c>
      <c r="B60" s="392">
        <v>3949.31014</v>
      </c>
      <c r="C60" s="392">
        <v>0</v>
      </c>
      <c r="D60" s="392">
        <v>0</v>
      </c>
      <c r="E60" s="392">
        <f t="shared" si="0"/>
        <v>3949.31014</v>
      </c>
      <c r="F60" s="392">
        <v>0</v>
      </c>
      <c r="G60" s="392">
        <v>0</v>
      </c>
      <c r="H60" s="392">
        <v>0</v>
      </c>
      <c r="I60" s="392">
        <f t="shared" si="1"/>
        <v>0</v>
      </c>
      <c r="J60" s="392">
        <v>503.61255</v>
      </c>
      <c r="K60" s="392">
        <v>0</v>
      </c>
      <c r="L60" s="392">
        <v>0</v>
      </c>
      <c r="M60" s="392">
        <f t="shared" si="2"/>
        <v>503.61255</v>
      </c>
      <c r="N60" s="392">
        <v>0</v>
      </c>
      <c r="O60" s="392">
        <v>0</v>
      </c>
      <c r="P60" s="392">
        <v>0</v>
      </c>
      <c r="Q60" s="392">
        <f t="shared" si="3"/>
        <v>0</v>
      </c>
      <c r="R60" s="392">
        <f t="shared" si="4"/>
        <v>4452.9226900000003</v>
      </c>
      <c r="S60" s="393"/>
      <c r="T60" s="393"/>
      <c r="U60" s="393"/>
      <c r="V60" s="393"/>
      <c r="W60" s="393"/>
      <c r="X60" s="393"/>
      <c r="Y60" s="393"/>
      <c r="Z60" s="393"/>
      <c r="AA60" s="393"/>
      <c r="AB60" s="393"/>
      <c r="AC60" s="393"/>
      <c r="AD60" s="393"/>
      <c r="AE60" s="393"/>
      <c r="AF60" s="393"/>
    </row>
    <row r="61" spans="1:32" x14ac:dyDescent="0.2">
      <c r="A61" s="381" t="s">
        <v>1610</v>
      </c>
      <c r="B61" s="392">
        <v>1346.1384800000001</v>
      </c>
      <c r="C61" s="392">
        <v>0</v>
      </c>
      <c r="D61" s="392">
        <v>-147.85214999999999</v>
      </c>
      <c r="E61" s="392">
        <f t="shared" si="0"/>
        <v>1198.2863300000001</v>
      </c>
      <c r="F61" s="392">
        <v>3.9883899999999999</v>
      </c>
      <c r="G61" s="392">
        <v>0</v>
      </c>
      <c r="H61" s="392">
        <v>-0.78503999999999996</v>
      </c>
      <c r="I61" s="392">
        <f t="shared" si="1"/>
        <v>3.2033499999999999</v>
      </c>
      <c r="J61" s="392">
        <v>5.0965600000000002</v>
      </c>
      <c r="K61" s="392">
        <v>0</v>
      </c>
      <c r="L61" s="392">
        <v>0</v>
      </c>
      <c r="M61" s="392">
        <f t="shared" si="2"/>
        <v>5.0965600000000002</v>
      </c>
      <c r="N61" s="392">
        <v>0</v>
      </c>
      <c r="O61" s="392">
        <v>0</v>
      </c>
      <c r="P61" s="392">
        <v>0</v>
      </c>
      <c r="Q61" s="392">
        <f t="shared" si="3"/>
        <v>0</v>
      </c>
      <c r="R61" s="392">
        <f t="shared" si="4"/>
        <v>1206.5862400000001</v>
      </c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</row>
    <row r="62" spans="1:32" x14ac:dyDescent="0.2">
      <c r="A62" s="381" t="s">
        <v>2622</v>
      </c>
      <c r="B62" s="392">
        <v>2129.1641199997048</v>
      </c>
      <c r="C62" s="392">
        <v>0</v>
      </c>
      <c r="D62" s="392">
        <v>-1180.49171</v>
      </c>
      <c r="E62" s="392">
        <f t="shared" si="0"/>
        <v>948.67240999970477</v>
      </c>
      <c r="F62" s="392">
        <v>0</v>
      </c>
      <c r="G62" s="392">
        <v>0</v>
      </c>
      <c r="H62" s="392">
        <v>0</v>
      </c>
      <c r="I62" s="392">
        <f t="shared" si="1"/>
        <v>0</v>
      </c>
      <c r="J62" s="392">
        <v>0</v>
      </c>
      <c r="K62" s="392">
        <v>0</v>
      </c>
      <c r="L62" s="392">
        <v>0</v>
      </c>
      <c r="M62" s="392">
        <f t="shared" si="2"/>
        <v>0</v>
      </c>
      <c r="N62" s="392">
        <v>0</v>
      </c>
      <c r="O62" s="392">
        <v>0</v>
      </c>
      <c r="P62" s="392">
        <v>0</v>
      </c>
      <c r="Q62" s="392">
        <f t="shared" si="3"/>
        <v>0</v>
      </c>
      <c r="R62" s="392">
        <f t="shared" si="4"/>
        <v>948.67240999970477</v>
      </c>
      <c r="S62" s="393"/>
      <c r="T62" s="393"/>
      <c r="U62" s="393"/>
      <c r="V62" s="393"/>
      <c r="W62" s="393"/>
      <c r="X62" s="393"/>
      <c r="Y62" s="393"/>
      <c r="Z62" s="393"/>
      <c r="AA62" s="393"/>
      <c r="AB62" s="393"/>
      <c r="AC62" s="393"/>
      <c r="AD62" s="393"/>
      <c r="AE62" s="393"/>
      <c r="AF62" s="393"/>
    </row>
    <row r="63" spans="1:32" x14ac:dyDescent="0.2">
      <c r="A63" s="387" t="s">
        <v>2623</v>
      </c>
      <c r="B63" s="398">
        <v>7559.57845</v>
      </c>
      <c r="C63" s="398">
        <v>0</v>
      </c>
      <c r="D63" s="398">
        <v>-481.72924999999998</v>
      </c>
      <c r="E63" s="398">
        <f t="shared" si="0"/>
        <v>7077.8491999999997</v>
      </c>
      <c r="F63" s="398">
        <v>0</v>
      </c>
      <c r="G63" s="398">
        <v>0</v>
      </c>
      <c r="H63" s="398">
        <v>0</v>
      </c>
      <c r="I63" s="398">
        <f t="shared" si="1"/>
        <v>0</v>
      </c>
      <c r="J63" s="398">
        <v>640.98306000000002</v>
      </c>
      <c r="K63" s="398">
        <v>0</v>
      </c>
      <c r="L63" s="398">
        <v>0</v>
      </c>
      <c r="M63" s="398">
        <f t="shared" si="2"/>
        <v>640.98306000000002</v>
      </c>
      <c r="N63" s="398">
        <v>0</v>
      </c>
      <c r="O63" s="398">
        <v>0</v>
      </c>
      <c r="P63" s="398">
        <v>0</v>
      </c>
      <c r="Q63" s="398">
        <f t="shared" si="3"/>
        <v>0</v>
      </c>
      <c r="R63" s="398">
        <f t="shared" si="4"/>
        <v>7718.8322599999992</v>
      </c>
      <c r="S63" s="393"/>
      <c r="T63" s="393"/>
      <c r="U63" s="393"/>
      <c r="V63" s="393"/>
      <c r="W63" s="393"/>
      <c r="X63" s="393"/>
      <c r="Y63" s="393"/>
      <c r="Z63" s="393"/>
      <c r="AA63" s="393"/>
      <c r="AB63" s="393"/>
      <c r="AC63" s="393"/>
      <c r="AD63" s="393"/>
      <c r="AE63" s="393"/>
      <c r="AF63" s="393"/>
    </row>
    <row r="64" spans="1:32" x14ac:dyDescent="0.2">
      <c r="A64" s="381" t="s">
        <v>1892</v>
      </c>
      <c r="B64" s="392">
        <v>2780.4757100000002</v>
      </c>
      <c r="C64" s="392">
        <v>0</v>
      </c>
      <c r="D64" s="392">
        <v>0</v>
      </c>
      <c r="E64" s="392">
        <f t="shared" si="0"/>
        <v>2780.4757100000002</v>
      </c>
      <c r="F64" s="392">
        <v>-29.785930000000167</v>
      </c>
      <c r="G64" s="392">
        <v>0</v>
      </c>
      <c r="H64" s="392">
        <v>0</v>
      </c>
      <c r="I64" s="392">
        <f t="shared" si="1"/>
        <v>-29.785930000000167</v>
      </c>
      <c r="J64" s="392">
        <v>256.98748000000001</v>
      </c>
      <c r="K64" s="392">
        <v>0</v>
      </c>
      <c r="L64" s="392">
        <v>0</v>
      </c>
      <c r="M64" s="392">
        <f t="shared" si="2"/>
        <v>256.98748000000001</v>
      </c>
      <c r="N64" s="392">
        <v>0</v>
      </c>
      <c r="O64" s="392">
        <v>0</v>
      </c>
      <c r="P64" s="392">
        <v>0</v>
      </c>
      <c r="Q64" s="392">
        <f t="shared" si="3"/>
        <v>0</v>
      </c>
      <c r="R64" s="392">
        <f t="shared" si="4"/>
        <v>3007.6772599999999</v>
      </c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</row>
    <row r="65" spans="1:32" x14ac:dyDescent="0.2">
      <c r="A65" s="381" t="s">
        <v>1893</v>
      </c>
      <c r="B65" s="392">
        <v>0</v>
      </c>
      <c r="C65" s="392">
        <v>0</v>
      </c>
      <c r="D65" s="392">
        <v>0</v>
      </c>
      <c r="E65" s="392">
        <f t="shared" si="0"/>
        <v>0</v>
      </c>
      <c r="F65" s="392">
        <v>0</v>
      </c>
      <c r="G65" s="392">
        <v>0</v>
      </c>
      <c r="H65" s="392">
        <v>0</v>
      </c>
      <c r="I65" s="392">
        <f t="shared" si="1"/>
        <v>0</v>
      </c>
      <c r="J65" s="392">
        <v>0</v>
      </c>
      <c r="K65" s="392">
        <v>0</v>
      </c>
      <c r="L65" s="392">
        <v>0</v>
      </c>
      <c r="M65" s="392">
        <f t="shared" si="2"/>
        <v>0</v>
      </c>
      <c r="N65" s="392">
        <v>0</v>
      </c>
      <c r="O65" s="392">
        <v>0</v>
      </c>
      <c r="P65" s="392">
        <v>0</v>
      </c>
      <c r="Q65" s="392">
        <f t="shared" si="3"/>
        <v>0</v>
      </c>
      <c r="R65" s="392">
        <f t="shared" si="4"/>
        <v>0</v>
      </c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</row>
    <row r="66" spans="1:32" x14ac:dyDescent="0.2">
      <c r="A66" s="381" t="s">
        <v>1895</v>
      </c>
      <c r="B66" s="392">
        <v>17287.383100000003</v>
      </c>
      <c r="C66" s="392">
        <v>0</v>
      </c>
      <c r="D66" s="392">
        <v>-0.75900000000000001</v>
      </c>
      <c r="E66" s="392">
        <f t="shared" si="0"/>
        <v>17286.624100000005</v>
      </c>
      <c r="F66" s="392">
        <v>177.34832999999998</v>
      </c>
      <c r="G66" s="392">
        <v>0</v>
      </c>
      <c r="H66" s="392">
        <v>0</v>
      </c>
      <c r="I66" s="392">
        <f t="shared" si="1"/>
        <v>177.34832999999998</v>
      </c>
      <c r="J66" s="392">
        <v>1345.9786100000001</v>
      </c>
      <c r="K66" s="392">
        <v>0</v>
      </c>
      <c r="L66" s="392">
        <v>0</v>
      </c>
      <c r="M66" s="392">
        <f t="shared" si="2"/>
        <v>1345.9786100000001</v>
      </c>
      <c r="N66" s="392">
        <v>12.016620000000001</v>
      </c>
      <c r="O66" s="392">
        <v>0</v>
      </c>
      <c r="P66" s="392">
        <v>-12.016620000000001</v>
      </c>
      <c r="Q66" s="392">
        <f t="shared" si="3"/>
        <v>0</v>
      </c>
      <c r="R66" s="392">
        <f t="shared" si="4"/>
        <v>18809.951040000004</v>
      </c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</row>
    <row r="67" spans="1:32" x14ac:dyDescent="0.2">
      <c r="A67" s="381" t="s">
        <v>600</v>
      </c>
      <c r="B67" s="392">
        <v>2785.5500499999998</v>
      </c>
      <c r="C67" s="392">
        <v>0</v>
      </c>
      <c r="D67" s="392">
        <v>0</v>
      </c>
      <c r="E67" s="392">
        <f t="shared" si="0"/>
        <v>2785.5500499999998</v>
      </c>
      <c r="F67" s="392">
        <v>0</v>
      </c>
      <c r="G67" s="392">
        <v>0</v>
      </c>
      <c r="H67" s="392">
        <v>0</v>
      </c>
      <c r="I67" s="392">
        <f t="shared" si="1"/>
        <v>0</v>
      </c>
      <c r="J67" s="392">
        <v>70.968000000000004</v>
      </c>
      <c r="K67" s="392">
        <v>0</v>
      </c>
      <c r="L67" s="392">
        <v>0</v>
      </c>
      <c r="M67" s="392">
        <f t="shared" si="2"/>
        <v>70.968000000000004</v>
      </c>
      <c r="N67" s="392">
        <v>0</v>
      </c>
      <c r="O67" s="392">
        <v>0</v>
      </c>
      <c r="P67" s="392">
        <v>0</v>
      </c>
      <c r="Q67" s="392">
        <f t="shared" si="3"/>
        <v>0</v>
      </c>
      <c r="R67" s="392">
        <f t="shared" si="4"/>
        <v>2856.5180499999997</v>
      </c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  <c r="AD67" s="393"/>
      <c r="AE67" s="393"/>
      <c r="AF67" s="393"/>
    </row>
    <row r="68" spans="1:32" x14ac:dyDescent="0.2">
      <c r="A68" s="383" t="s">
        <v>2045</v>
      </c>
      <c r="B68" s="395">
        <f>SUM(B58:B67)</f>
        <v>46217.580339999702</v>
      </c>
      <c r="C68" s="395">
        <f t="shared" ref="C68:P68" si="7">SUM(C58:C67)</f>
        <v>0</v>
      </c>
      <c r="D68" s="395">
        <f t="shared" si="7"/>
        <v>-1810.8321099999998</v>
      </c>
      <c r="E68" s="395">
        <f t="shared" si="0"/>
        <v>44406.748229999699</v>
      </c>
      <c r="F68" s="395">
        <f t="shared" si="7"/>
        <v>539.53580999999974</v>
      </c>
      <c r="G68" s="395">
        <f t="shared" si="7"/>
        <v>0</v>
      </c>
      <c r="H68" s="395">
        <f t="shared" si="7"/>
        <v>-0.78503999999999996</v>
      </c>
      <c r="I68" s="395">
        <f t="shared" si="1"/>
        <v>538.75076999999976</v>
      </c>
      <c r="J68" s="395">
        <f t="shared" si="7"/>
        <v>3039.5798299999997</v>
      </c>
      <c r="K68" s="395">
        <f t="shared" si="7"/>
        <v>0</v>
      </c>
      <c r="L68" s="395">
        <f t="shared" si="7"/>
        <v>0</v>
      </c>
      <c r="M68" s="395">
        <f t="shared" si="2"/>
        <v>3039.5798299999997</v>
      </c>
      <c r="N68" s="395">
        <f t="shared" si="7"/>
        <v>13.516620000000001</v>
      </c>
      <c r="O68" s="395">
        <f t="shared" si="7"/>
        <v>0</v>
      </c>
      <c r="P68" s="395">
        <f t="shared" si="7"/>
        <v>-256.75263000000001</v>
      </c>
      <c r="Q68" s="395">
        <f t="shared" si="3"/>
        <v>-243.23601000000002</v>
      </c>
      <c r="R68" s="395">
        <f t="shared" si="4"/>
        <v>47741.8428199997</v>
      </c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  <c r="AD68" s="393"/>
      <c r="AE68" s="393"/>
      <c r="AF68" s="393"/>
    </row>
    <row r="69" spans="1:32" x14ac:dyDescent="0.2">
      <c r="A69" s="384" t="s">
        <v>2046</v>
      </c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</row>
    <row r="70" spans="1:32" x14ac:dyDescent="0.2">
      <c r="A70" s="381" t="s">
        <v>2625</v>
      </c>
      <c r="B70" s="392">
        <v>0</v>
      </c>
      <c r="C70" s="392">
        <v>0</v>
      </c>
      <c r="D70" s="392">
        <v>0</v>
      </c>
      <c r="E70" s="392">
        <f t="shared" si="0"/>
        <v>0</v>
      </c>
      <c r="F70" s="392">
        <v>0</v>
      </c>
      <c r="G70" s="392">
        <v>0</v>
      </c>
      <c r="H70" s="392">
        <v>0</v>
      </c>
      <c r="I70" s="392">
        <f t="shared" si="1"/>
        <v>0</v>
      </c>
      <c r="J70" s="392">
        <v>1.5907500000000001</v>
      </c>
      <c r="K70" s="392">
        <v>0</v>
      </c>
      <c r="L70" s="392">
        <v>0</v>
      </c>
      <c r="M70" s="392">
        <f t="shared" si="2"/>
        <v>1.5907500000000001</v>
      </c>
      <c r="N70" s="392">
        <v>0</v>
      </c>
      <c r="O70" s="392">
        <v>0</v>
      </c>
      <c r="P70" s="392">
        <v>0</v>
      </c>
      <c r="Q70" s="392">
        <f t="shared" si="3"/>
        <v>0</v>
      </c>
      <c r="R70" s="392">
        <f t="shared" si="4"/>
        <v>1.5907500000000001</v>
      </c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3"/>
      <c r="AD70" s="393"/>
      <c r="AE70" s="393"/>
      <c r="AF70" s="393"/>
    </row>
    <row r="71" spans="1:32" x14ac:dyDescent="0.2">
      <c r="A71" s="381" t="s">
        <v>2626</v>
      </c>
      <c r="B71" s="392">
        <v>0</v>
      </c>
      <c r="C71" s="392">
        <v>0</v>
      </c>
      <c r="D71" s="392">
        <v>0</v>
      </c>
      <c r="E71" s="392">
        <f t="shared" si="0"/>
        <v>0</v>
      </c>
      <c r="F71" s="392">
        <v>0</v>
      </c>
      <c r="G71" s="392">
        <v>0</v>
      </c>
      <c r="H71" s="392">
        <v>0</v>
      </c>
      <c r="I71" s="392">
        <f t="shared" si="1"/>
        <v>0</v>
      </c>
      <c r="J71" s="392">
        <v>0</v>
      </c>
      <c r="K71" s="392">
        <v>0</v>
      </c>
      <c r="L71" s="392">
        <v>0</v>
      </c>
      <c r="M71" s="392">
        <f t="shared" si="2"/>
        <v>0</v>
      </c>
      <c r="N71" s="392">
        <v>0</v>
      </c>
      <c r="O71" s="392">
        <v>0</v>
      </c>
      <c r="P71" s="392">
        <v>0</v>
      </c>
      <c r="Q71" s="392">
        <f t="shared" si="3"/>
        <v>0</v>
      </c>
      <c r="R71" s="392">
        <f t="shared" si="4"/>
        <v>0</v>
      </c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  <c r="AD71" s="393"/>
      <c r="AE71" s="393"/>
      <c r="AF71" s="393"/>
    </row>
    <row r="72" spans="1:32" ht="15.75" customHeight="1" x14ac:dyDescent="0.2">
      <c r="A72" s="383" t="s">
        <v>2047</v>
      </c>
      <c r="B72" s="395">
        <f>SUM(B70:B71)</f>
        <v>0</v>
      </c>
      <c r="C72" s="395">
        <f t="shared" ref="C72:P72" si="8">SUM(C70:C71)</f>
        <v>0</v>
      </c>
      <c r="D72" s="395">
        <f t="shared" si="8"/>
        <v>0</v>
      </c>
      <c r="E72" s="395">
        <f t="shared" si="0"/>
        <v>0</v>
      </c>
      <c r="F72" s="395">
        <f t="shared" si="8"/>
        <v>0</v>
      </c>
      <c r="G72" s="395">
        <f t="shared" si="8"/>
        <v>0</v>
      </c>
      <c r="H72" s="395">
        <f t="shared" si="8"/>
        <v>0</v>
      </c>
      <c r="I72" s="395">
        <f t="shared" si="1"/>
        <v>0</v>
      </c>
      <c r="J72" s="395">
        <f t="shared" si="8"/>
        <v>1.5907500000000001</v>
      </c>
      <c r="K72" s="395">
        <f t="shared" si="8"/>
        <v>0</v>
      </c>
      <c r="L72" s="395">
        <f t="shared" si="8"/>
        <v>0</v>
      </c>
      <c r="M72" s="395">
        <f t="shared" si="2"/>
        <v>1.5907500000000001</v>
      </c>
      <c r="N72" s="395">
        <f t="shared" si="8"/>
        <v>0</v>
      </c>
      <c r="O72" s="395">
        <f t="shared" si="8"/>
        <v>0</v>
      </c>
      <c r="P72" s="395">
        <f t="shared" si="8"/>
        <v>0</v>
      </c>
      <c r="Q72" s="395">
        <f t="shared" si="3"/>
        <v>0</v>
      </c>
      <c r="R72" s="395">
        <f t="shared" si="4"/>
        <v>1.5907500000000001</v>
      </c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  <c r="AD72" s="393"/>
      <c r="AE72" s="393"/>
      <c r="AF72" s="393"/>
    </row>
    <row r="73" spans="1:32" ht="13.5" thickBot="1" x14ac:dyDescent="0.25">
      <c r="A73" s="386" t="s">
        <v>2629</v>
      </c>
      <c r="B73" s="397">
        <f t="shared" ref="B73:P73" si="9">+B42+B56+B68+B72</f>
        <v>411390.11704999965</v>
      </c>
      <c r="C73" s="397">
        <f t="shared" si="9"/>
        <v>-4611.3500400000003</v>
      </c>
      <c r="D73" s="397">
        <f t="shared" si="9"/>
        <v>-8789.8199399999994</v>
      </c>
      <c r="E73" s="397">
        <f t="shared" si="0"/>
        <v>397988.94706999965</v>
      </c>
      <c r="F73" s="397">
        <f t="shared" si="9"/>
        <v>2346646.0973419994</v>
      </c>
      <c r="G73" s="397">
        <f t="shared" si="9"/>
        <v>-22350.729010000003</v>
      </c>
      <c r="H73" s="397">
        <f t="shared" si="9"/>
        <v>-29225.18929999998</v>
      </c>
      <c r="I73" s="397">
        <f t="shared" si="1"/>
        <v>2295070.1790319993</v>
      </c>
      <c r="J73" s="397">
        <f t="shared" si="9"/>
        <v>89906.166190000018</v>
      </c>
      <c r="K73" s="397">
        <f t="shared" si="9"/>
        <v>-34.236460000000001</v>
      </c>
      <c r="L73" s="397">
        <f t="shared" si="9"/>
        <v>-862.50004000000001</v>
      </c>
      <c r="M73" s="397">
        <f t="shared" si="2"/>
        <v>89009.429690000019</v>
      </c>
      <c r="N73" s="397">
        <f t="shared" si="9"/>
        <v>212166.44003</v>
      </c>
      <c r="O73" s="397">
        <f t="shared" si="9"/>
        <v>1272.6193500000002</v>
      </c>
      <c r="P73" s="397">
        <f t="shared" si="9"/>
        <v>-21544.032059999998</v>
      </c>
      <c r="Q73" s="397">
        <f t="shared" si="3"/>
        <v>191895.02731999999</v>
      </c>
      <c r="R73" s="397">
        <f t="shared" si="4"/>
        <v>2973963.5831119991</v>
      </c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</row>
    <row r="75" spans="1:32" x14ac:dyDescent="0.2">
      <c r="A75" s="198" t="s">
        <v>1614</v>
      </c>
    </row>
    <row r="76" spans="1:32" x14ac:dyDescent="0.2">
      <c r="A76" s="2" t="s">
        <v>1810</v>
      </c>
    </row>
    <row r="77" spans="1:32" x14ac:dyDescent="0.2">
      <c r="A77" s="2" t="s">
        <v>1811</v>
      </c>
    </row>
  </sheetData>
  <mergeCells count="24">
    <mergeCell ref="R8:R12"/>
    <mergeCell ref="J5:R6"/>
    <mergeCell ref="A5:I6"/>
    <mergeCell ref="J8:M9"/>
    <mergeCell ref="M10:M12"/>
    <mergeCell ref="N8:Q9"/>
    <mergeCell ref="Q10:Q12"/>
    <mergeCell ref="A8:A12"/>
    <mergeCell ref="B10:B12"/>
    <mergeCell ref="C10:C12"/>
    <mergeCell ref="J10:J12"/>
    <mergeCell ref="P10:P12"/>
    <mergeCell ref="K10:K12"/>
    <mergeCell ref="L10:L12"/>
    <mergeCell ref="N10:N12"/>
    <mergeCell ref="O10:O12"/>
    <mergeCell ref="B8:E9"/>
    <mergeCell ref="E10:E12"/>
    <mergeCell ref="F8:I9"/>
    <mergeCell ref="I10:I12"/>
    <mergeCell ref="D10:D12"/>
    <mergeCell ref="F10:F12"/>
    <mergeCell ref="G10:G12"/>
    <mergeCell ref="H10:H12"/>
  </mergeCells>
  <phoneticPr fontId="2" type="noConversion"/>
  <conditionalFormatting sqref="B14:R73">
    <cfRule type="expression" dxfId="143" priority="1" stopIfTrue="1">
      <formula>$Q14=1</formula>
    </cfRule>
  </conditionalFormatting>
  <conditionalFormatting sqref="A14:A73">
    <cfRule type="expression" dxfId="142" priority="3" stopIfTrue="1">
      <formula>$BA14=1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8"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C77"/>
  <sheetViews>
    <sheetView showGridLines="0" workbookViewId="0">
      <selection activeCell="A5" sqref="A5:G6"/>
    </sheetView>
  </sheetViews>
  <sheetFormatPr defaultRowHeight="12.75" x14ac:dyDescent="0.2"/>
  <cols>
    <col min="1" max="1" width="27" style="2" customWidth="1"/>
    <col min="2" max="2" width="17" style="2" customWidth="1"/>
    <col min="3" max="3" width="19.85546875" style="2" customWidth="1"/>
    <col min="4" max="4" width="18.140625" style="2" customWidth="1"/>
    <col min="5" max="5" width="19.140625" style="2" customWidth="1"/>
    <col min="6" max="6" width="18.7109375" style="2" customWidth="1"/>
    <col min="7" max="7" width="16.42578125" style="2" customWidth="1"/>
    <col min="8" max="8" width="18.28515625" style="2" customWidth="1"/>
    <col min="9" max="9" width="18.5703125" style="2" customWidth="1"/>
    <col min="10" max="10" width="18.7109375" style="2" customWidth="1"/>
    <col min="11" max="11" width="14.42578125" style="2" customWidth="1"/>
    <col min="12" max="16384" width="9.140625" style="2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19" t="s">
        <v>2933</v>
      </c>
      <c r="B3" s="11"/>
      <c r="C3" s="11"/>
      <c r="D3" s="11"/>
      <c r="E3" s="11"/>
      <c r="F3" s="11"/>
      <c r="G3" s="11"/>
      <c r="H3" s="11"/>
      <c r="I3" s="11"/>
      <c r="K3" s="140" t="s">
        <v>2934</v>
      </c>
    </row>
    <row r="4" spans="1:29" x14ac:dyDescent="0.2">
      <c r="A4" s="19"/>
      <c r="B4" s="11"/>
      <c r="C4" s="11"/>
      <c r="D4" s="11"/>
      <c r="E4" s="11"/>
      <c r="F4" s="11"/>
      <c r="G4" s="11"/>
      <c r="H4" s="11"/>
      <c r="I4" s="11"/>
      <c r="J4" s="11"/>
    </row>
    <row r="5" spans="1:29" ht="15" customHeight="1" x14ac:dyDescent="0.2">
      <c r="A5" s="718" t="s">
        <v>2935</v>
      </c>
      <c r="B5" s="718"/>
      <c r="C5" s="718"/>
      <c r="D5" s="718"/>
      <c r="E5" s="718"/>
      <c r="F5" s="719" t="s">
        <v>2522</v>
      </c>
      <c r="G5" s="719"/>
      <c r="H5" s="719"/>
      <c r="I5" s="719"/>
      <c r="J5" s="719"/>
    </row>
    <row r="6" spans="1:29" ht="15" customHeight="1" x14ac:dyDescent="0.2">
      <c r="A6" s="718"/>
      <c r="B6" s="718"/>
      <c r="C6" s="718"/>
      <c r="D6" s="718"/>
      <c r="E6" s="718"/>
      <c r="F6" s="719"/>
      <c r="G6" s="719"/>
      <c r="H6" s="719"/>
      <c r="I6" s="719"/>
      <c r="J6" s="719"/>
    </row>
    <row r="7" spans="1:29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31"/>
      <c r="K7" s="31" t="s">
        <v>1896</v>
      </c>
    </row>
    <row r="8" spans="1:29" ht="12.75" customHeight="1" x14ac:dyDescent="0.2">
      <c r="A8" s="713" t="s">
        <v>2329</v>
      </c>
      <c r="B8" s="746" t="s">
        <v>2253</v>
      </c>
      <c r="C8" s="746"/>
      <c r="D8" s="746" t="s">
        <v>1421</v>
      </c>
      <c r="E8" s="749" t="s">
        <v>2255</v>
      </c>
      <c r="F8" s="752" t="s">
        <v>2256</v>
      </c>
      <c r="G8" s="746" t="s">
        <v>2257</v>
      </c>
      <c r="H8" s="746" t="s">
        <v>2258</v>
      </c>
      <c r="I8" s="746" t="s">
        <v>2883</v>
      </c>
      <c r="J8" s="746" t="s">
        <v>2884</v>
      </c>
      <c r="K8" s="746" t="s">
        <v>771</v>
      </c>
    </row>
    <row r="9" spans="1:29" x14ac:dyDescent="0.2">
      <c r="A9" s="714"/>
      <c r="B9" s="747"/>
      <c r="C9" s="747"/>
      <c r="D9" s="747"/>
      <c r="E9" s="750"/>
      <c r="F9" s="753"/>
      <c r="G9" s="747"/>
      <c r="H9" s="747"/>
      <c r="I9" s="747"/>
      <c r="J9" s="747"/>
      <c r="K9" s="747"/>
    </row>
    <row r="10" spans="1:29" x14ac:dyDescent="0.2">
      <c r="A10" s="714"/>
      <c r="B10" s="747" t="s">
        <v>2254</v>
      </c>
      <c r="C10" s="747" t="s">
        <v>1420</v>
      </c>
      <c r="D10" s="747"/>
      <c r="E10" s="750"/>
      <c r="F10" s="753"/>
      <c r="G10" s="747"/>
      <c r="H10" s="747"/>
      <c r="I10" s="747"/>
      <c r="J10" s="747"/>
      <c r="K10" s="747"/>
    </row>
    <row r="11" spans="1:29" x14ac:dyDescent="0.2">
      <c r="A11" s="714"/>
      <c r="B11" s="747"/>
      <c r="C11" s="747"/>
      <c r="D11" s="747"/>
      <c r="E11" s="750"/>
      <c r="F11" s="753"/>
      <c r="G11" s="747"/>
      <c r="H11" s="747"/>
      <c r="I11" s="747"/>
      <c r="J11" s="747"/>
      <c r="K11" s="747"/>
    </row>
    <row r="12" spans="1:29" ht="13.5" thickBot="1" x14ac:dyDescent="0.25">
      <c r="A12" s="715"/>
      <c r="B12" s="748"/>
      <c r="C12" s="748"/>
      <c r="D12" s="748"/>
      <c r="E12" s="751"/>
      <c r="F12" s="754"/>
      <c r="G12" s="748"/>
      <c r="H12" s="748"/>
      <c r="I12" s="748"/>
      <c r="J12" s="748"/>
      <c r="K12" s="748"/>
    </row>
    <row r="13" spans="1:29" x14ac:dyDescent="0.2">
      <c r="A13" s="434" t="s">
        <v>871</v>
      </c>
      <c r="B13" s="40"/>
      <c r="C13" s="41"/>
      <c r="D13" s="40"/>
      <c r="E13" s="42"/>
      <c r="F13" s="42"/>
      <c r="G13" s="40"/>
      <c r="H13" s="41"/>
      <c r="I13" s="40"/>
      <c r="J13" s="42"/>
      <c r="K13" s="42"/>
    </row>
    <row r="14" spans="1:29" x14ac:dyDescent="0.2">
      <c r="A14" s="381" t="s">
        <v>282</v>
      </c>
      <c r="B14" s="392">
        <v>0</v>
      </c>
      <c r="C14" s="392">
        <v>0</v>
      </c>
      <c r="D14" s="392">
        <v>0</v>
      </c>
      <c r="E14" s="392">
        <v>0</v>
      </c>
      <c r="F14" s="420">
        <v>1126.7423499999995</v>
      </c>
      <c r="G14" s="392">
        <v>253.44415000000004</v>
      </c>
      <c r="H14" s="392">
        <v>129.96413000000001</v>
      </c>
      <c r="I14" s="392">
        <v>339.69171</v>
      </c>
      <c r="J14" s="392">
        <v>0</v>
      </c>
      <c r="K14" s="392">
        <f>SUM(B14:J14)</f>
        <v>1849.8423399999997</v>
      </c>
      <c r="L14" s="393"/>
      <c r="M14" s="393"/>
      <c r="N14" s="393"/>
      <c r="O14" s="393"/>
      <c r="P14" s="393"/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</row>
    <row r="15" spans="1:29" x14ac:dyDescent="0.2">
      <c r="A15" s="381" t="s">
        <v>283</v>
      </c>
      <c r="B15" s="392">
        <v>-452.85555000000022</v>
      </c>
      <c r="C15" s="392">
        <v>0</v>
      </c>
      <c r="D15" s="392">
        <v>40491.006699999998</v>
      </c>
      <c r="E15" s="392">
        <v>0</v>
      </c>
      <c r="F15" s="420">
        <v>8733.5160599999999</v>
      </c>
      <c r="G15" s="392">
        <v>34.090600000000009</v>
      </c>
      <c r="H15" s="392">
        <v>652.49400000000003</v>
      </c>
      <c r="I15" s="392">
        <v>278.18752000000001</v>
      </c>
      <c r="J15" s="392">
        <v>0</v>
      </c>
      <c r="K15" s="392">
        <f t="shared" ref="K15:K73" si="0">SUM(B15:J15)</f>
        <v>49736.439330000001</v>
      </c>
      <c r="L15" s="393"/>
      <c r="M15" s="393"/>
      <c r="N15" s="393"/>
      <c r="O15" s="393"/>
      <c r="P15" s="393"/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</row>
    <row r="16" spans="1:29" x14ac:dyDescent="0.2">
      <c r="A16" s="381" t="s">
        <v>284</v>
      </c>
      <c r="B16" s="392">
        <v>0</v>
      </c>
      <c r="C16" s="392">
        <v>0</v>
      </c>
      <c r="D16" s="392">
        <v>11544.18246</v>
      </c>
      <c r="E16" s="392">
        <v>1304.1119499999993</v>
      </c>
      <c r="F16" s="420">
        <v>2032.0450000000001</v>
      </c>
      <c r="G16" s="392">
        <v>371.32310000000001</v>
      </c>
      <c r="H16" s="392">
        <v>3330.4615899999999</v>
      </c>
      <c r="I16" s="392">
        <v>1841.3035099999997</v>
      </c>
      <c r="J16" s="392">
        <v>0</v>
      </c>
      <c r="K16" s="392">
        <f t="shared" si="0"/>
        <v>20423.427609999999</v>
      </c>
      <c r="L16" s="393"/>
      <c r="M16" s="393"/>
      <c r="N16" s="393"/>
      <c r="O16" s="393"/>
      <c r="P16" s="393"/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</row>
    <row r="17" spans="1:29" x14ac:dyDescent="0.2">
      <c r="A17" s="381" t="s">
        <v>285</v>
      </c>
      <c r="B17" s="392">
        <v>19.45898</v>
      </c>
      <c r="C17" s="392">
        <v>0</v>
      </c>
      <c r="D17" s="392">
        <v>1178.7593900000002</v>
      </c>
      <c r="E17" s="392">
        <v>0</v>
      </c>
      <c r="F17" s="420">
        <v>932.38048000000003</v>
      </c>
      <c r="G17" s="392">
        <v>262.24660000000006</v>
      </c>
      <c r="H17" s="392">
        <v>336.89315999999991</v>
      </c>
      <c r="I17" s="392">
        <v>0</v>
      </c>
      <c r="J17" s="392">
        <v>0</v>
      </c>
      <c r="K17" s="392">
        <f t="shared" si="0"/>
        <v>2729.7386100000003</v>
      </c>
      <c r="L17" s="393"/>
      <c r="M17" s="393"/>
      <c r="N17" s="393"/>
      <c r="O17" s="393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</row>
    <row r="18" spans="1:29" x14ac:dyDescent="0.2">
      <c r="A18" s="381" t="s">
        <v>2612</v>
      </c>
      <c r="B18" s="392">
        <v>0</v>
      </c>
      <c r="C18" s="392">
        <v>0</v>
      </c>
      <c r="D18" s="392">
        <v>0</v>
      </c>
      <c r="E18" s="392">
        <v>0</v>
      </c>
      <c r="F18" s="420">
        <v>-28.777999999999999</v>
      </c>
      <c r="G18" s="392">
        <v>0</v>
      </c>
      <c r="H18" s="392">
        <v>0</v>
      </c>
      <c r="I18" s="392">
        <v>116.723</v>
      </c>
      <c r="J18" s="392">
        <v>0</v>
      </c>
      <c r="K18" s="392">
        <f t="shared" si="0"/>
        <v>87.944999999999993</v>
      </c>
      <c r="L18" s="393"/>
      <c r="M18" s="393"/>
      <c r="N18" s="393"/>
      <c r="O18" s="393"/>
      <c r="P18" s="393"/>
      <c r="Q18" s="393"/>
      <c r="R18" s="393"/>
      <c r="S18" s="393"/>
      <c r="T18" s="393"/>
      <c r="U18" s="393"/>
      <c r="V18" s="393"/>
      <c r="W18" s="393"/>
      <c r="X18" s="393"/>
      <c r="Y18" s="393"/>
      <c r="Z18" s="393"/>
      <c r="AA18" s="393"/>
      <c r="AB18" s="393"/>
      <c r="AC18" s="393"/>
    </row>
    <row r="19" spans="1:29" x14ac:dyDescent="0.2">
      <c r="A19" s="387" t="s">
        <v>2227</v>
      </c>
      <c r="B19" s="398">
        <v>0</v>
      </c>
      <c r="C19" s="398">
        <v>0</v>
      </c>
      <c r="D19" s="398">
        <v>0</v>
      </c>
      <c r="E19" s="398">
        <v>0</v>
      </c>
      <c r="F19" s="421">
        <v>584.18764999999996</v>
      </c>
      <c r="G19" s="398">
        <v>313.29798000000005</v>
      </c>
      <c r="H19" s="398">
        <v>54.479609999999873</v>
      </c>
      <c r="I19" s="398">
        <v>254.446</v>
      </c>
      <c r="J19" s="398">
        <v>0</v>
      </c>
      <c r="K19" s="398">
        <f t="shared" si="0"/>
        <v>1206.4112399999999</v>
      </c>
      <c r="L19" s="393"/>
      <c r="M19" s="393"/>
      <c r="N19" s="393"/>
      <c r="O19" s="393"/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</row>
    <row r="20" spans="1:29" x14ac:dyDescent="0.2">
      <c r="A20" s="381" t="s">
        <v>2228</v>
      </c>
      <c r="B20" s="392">
        <v>7571.0214499999993</v>
      </c>
      <c r="C20" s="392">
        <v>-876.75509999999997</v>
      </c>
      <c r="D20" s="392">
        <v>20151.019059999999</v>
      </c>
      <c r="E20" s="392">
        <v>995.2825500000007</v>
      </c>
      <c r="F20" s="420">
        <v>558.36329999999987</v>
      </c>
      <c r="G20" s="392">
        <v>26.502059999999997</v>
      </c>
      <c r="H20" s="392">
        <v>2417.67074</v>
      </c>
      <c r="I20" s="392">
        <v>1757.0296699999999</v>
      </c>
      <c r="J20" s="392">
        <v>0</v>
      </c>
      <c r="K20" s="392">
        <f t="shared" si="0"/>
        <v>32600.133729999998</v>
      </c>
      <c r="L20" s="393"/>
      <c r="M20" s="393"/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</row>
    <row r="21" spans="1:29" x14ac:dyDescent="0.2">
      <c r="A21" s="381" t="s">
        <v>1607</v>
      </c>
      <c r="B21" s="392">
        <v>4248.8418599999995</v>
      </c>
      <c r="C21" s="392">
        <v>0</v>
      </c>
      <c r="D21" s="392">
        <v>10131.098940000003</v>
      </c>
      <c r="E21" s="392">
        <v>0</v>
      </c>
      <c r="F21" s="420">
        <v>-13876.4768</v>
      </c>
      <c r="G21" s="392">
        <v>-616.75217000000009</v>
      </c>
      <c r="H21" s="392">
        <v>-1366.7626499999999</v>
      </c>
      <c r="I21" s="392">
        <v>17221.070970000004</v>
      </c>
      <c r="J21" s="392">
        <v>678.22715000000005</v>
      </c>
      <c r="K21" s="392">
        <f t="shared" si="0"/>
        <v>16419.247300000006</v>
      </c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</row>
    <row r="22" spans="1:29" x14ac:dyDescent="0.2">
      <c r="A22" s="381" t="s">
        <v>2230</v>
      </c>
      <c r="B22" s="392">
        <v>1044.2988799999998</v>
      </c>
      <c r="C22" s="392">
        <v>0</v>
      </c>
      <c r="D22" s="392">
        <v>0</v>
      </c>
      <c r="E22" s="392">
        <v>13.986300000000018</v>
      </c>
      <c r="F22" s="420">
        <v>456.67127999999991</v>
      </c>
      <c r="G22" s="392">
        <v>66.57916999999992</v>
      </c>
      <c r="H22" s="392">
        <v>9.836409999999999</v>
      </c>
      <c r="I22" s="392">
        <v>0</v>
      </c>
      <c r="J22" s="392">
        <v>0</v>
      </c>
      <c r="K22" s="392">
        <f t="shared" si="0"/>
        <v>1591.3720399999997</v>
      </c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</row>
    <row r="23" spans="1:29" x14ac:dyDescent="0.2">
      <c r="A23" s="382" t="s">
        <v>2613</v>
      </c>
      <c r="B23" s="394">
        <v>0</v>
      </c>
      <c r="C23" s="394">
        <v>0</v>
      </c>
      <c r="D23" s="394">
        <v>0</v>
      </c>
      <c r="E23" s="394">
        <v>24.522386728291586</v>
      </c>
      <c r="F23" s="422">
        <v>6.7631422242444561</v>
      </c>
      <c r="G23" s="394">
        <v>0</v>
      </c>
      <c r="H23" s="394">
        <v>0</v>
      </c>
      <c r="I23" s="394">
        <v>136.02147104746393</v>
      </c>
      <c r="J23" s="394">
        <v>0</v>
      </c>
      <c r="K23" s="394">
        <f t="shared" si="0"/>
        <v>167.30699999999996</v>
      </c>
      <c r="L23" s="393"/>
      <c r="M23" s="393"/>
      <c r="N23" s="393"/>
      <c r="O23" s="393"/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</row>
    <row r="24" spans="1:29" x14ac:dyDescent="0.2">
      <c r="A24" s="381" t="s">
        <v>1608</v>
      </c>
      <c r="B24" s="392">
        <v>11456.317140000001</v>
      </c>
      <c r="C24" s="392">
        <v>0</v>
      </c>
      <c r="D24" s="392">
        <v>5065.4841999999999</v>
      </c>
      <c r="E24" s="392">
        <v>0</v>
      </c>
      <c r="F24" s="420">
        <v>1212.1895400000001</v>
      </c>
      <c r="G24" s="392">
        <v>943.02648999999997</v>
      </c>
      <c r="H24" s="392">
        <v>182.50045</v>
      </c>
      <c r="I24" s="392">
        <v>134.36041</v>
      </c>
      <c r="J24" s="392">
        <v>0</v>
      </c>
      <c r="K24" s="392">
        <f t="shared" si="0"/>
        <v>18993.878230000002</v>
      </c>
      <c r="L24" s="393"/>
      <c r="M24" s="393"/>
      <c r="N24" s="393"/>
      <c r="O24" s="393"/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29" x14ac:dyDescent="0.2">
      <c r="A25" s="381" t="s">
        <v>2614</v>
      </c>
      <c r="B25" s="392">
        <v>0</v>
      </c>
      <c r="C25" s="392">
        <v>0</v>
      </c>
      <c r="D25" s="392">
        <v>11151.02599</v>
      </c>
      <c r="E25" s="392">
        <v>0</v>
      </c>
      <c r="F25" s="420">
        <v>1410.5796400000006</v>
      </c>
      <c r="G25" s="392">
        <v>32.600490000000001</v>
      </c>
      <c r="H25" s="392">
        <v>93.996280000000027</v>
      </c>
      <c r="I25" s="392">
        <v>0</v>
      </c>
      <c r="J25" s="392">
        <v>0</v>
      </c>
      <c r="K25" s="392">
        <f t="shared" si="0"/>
        <v>12688.2024</v>
      </c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</row>
    <row r="26" spans="1:29" x14ac:dyDescent="0.2">
      <c r="A26" s="381" t="s">
        <v>2615</v>
      </c>
      <c r="B26" s="392">
        <v>443.88348000000002</v>
      </c>
      <c r="C26" s="392">
        <v>0</v>
      </c>
      <c r="D26" s="392">
        <v>0</v>
      </c>
      <c r="E26" s="392">
        <v>0</v>
      </c>
      <c r="F26" s="420">
        <v>518.1270199999999</v>
      </c>
      <c r="G26" s="392">
        <v>381.15143999999992</v>
      </c>
      <c r="H26" s="392">
        <v>458.02753999999993</v>
      </c>
      <c r="I26" s="392">
        <v>505.5813500000001</v>
      </c>
      <c r="J26" s="392">
        <v>0</v>
      </c>
      <c r="K26" s="392">
        <f t="shared" si="0"/>
        <v>2306.7708299999995</v>
      </c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</row>
    <row r="27" spans="1:29" x14ac:dyDescent="0.2">
      <c r="A27" s="381" t="s">
        <v>2231</v>
      </c>
      <c r="B27" s="392">
        <v>0.2</v>
      </c>
      <c r="C27" s="392">
        <v>0</v>
      </c>
      <c r="D27" s="392">
        <v>3706.4588800000001</v>
      </c>
      <c r="E27" s="392">
        <v>0</v>
      </c>
      <c r="F27" s="420">
        <v>530.31848000000002</v>
      </c>
      <c r="G27" s="392">
        <v>150.26865000000004</v>
      </c>
      <c r="H27" s="392">
        <v>21.513340000000003</v>
      </c>
      <c r="I27" s="392">
        <v>0</v>
      </c>
      <c r="J27" s="392">
        <v>0</v>
      </c>
      <c r="K27" s="392">
        <f t="shared" si="0"/>
        <v>4408.7593500000003</v>
      </c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</row>
    <row r="28" spans="1:29" x14ac:dyDescent="0.2">
      <c r="A28" s="381" t="s">
        <v>2232</v>
      </c>
      <c r="B28" s="392">
        <v>16292.035980000001</v>
      </c>
      <c r="C28" s="392">
        <v>0</v>
      </c>
      <c r="D28" s="392">
        <v>46777.826449999993</v>
      </c>
      <c r="E28" s="392">
        <v>5277.4422199999999</v>
      </c>
      <c r="F28" s="420">
        <v>-3341.8652299999999</v>
      </c>
      <c r="G28" s="392">
        <v>417.86854000000005</v>
      </c>
      <c r="H28" s="392">
        <v>267.67403000000002</v>
      </c>
      <c r="I28" s="392">
        <v>106.17182999999999</v>
      </c>
      <c r="J28" s="392">
        <v>0</v>
      </c>
      <c r="K28" s="392">
        <f t="shared" si="0"/>
        <v>65797.153819999992</v>
      </c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</row>
    <row r="29" spans="1:29" x14ac:dyDescent="0.2">
      <c r="A29" s="387" t="s">
        <v>2233</v>
      </c>
      <c r="B29" s="398">
        <v>0</v>
      </c>
      <c r="C29" s="398">
        <v>0</v>
      </c>
      <c r="D29" s="398">
        <v>15248.629729999997</v>
      </c>
      <c r="E29" s="398">
        <v>513.31938000000014</v>
      </c>
      <c r="F29" s="421">
        <v>276.19774999999998</v>
      </c>
      <c r="G29" s="398">
        <v>605.87889000000007</v>
      </c>
      <c r="H29" s="398">
        <v>348.80089000000004</v>
      </c>
      <c r="I29" s="398">
        <v>97.517320000000012</v>
      </c>
      <c r="J29" s="398">
        <v>0</v>
      </c>
      <c r="K29" s="398">
        <f t="shared" si="0"/>
        <v>17090.343959999995</v>
      </c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</row>
    <row r="30" spans="1:29" x14ac:dyDescent="0.2">
      <c r="A30" s="381" t="s">
        <v>1609</v>
      </c>
      <c r="B30" s="392">
        <v>1239.3702800000003</v>
      </c>
      <c r="C30" s="392">
        <v>-74.313880000000012</v>
      </c>
      <c r="D30" s="392">
        <v>0</v>
      </c>
      <c r="E30" s="392">
        <v>1391.8329100000001</v>
      </c>
      <c r="F30" s="420">
        <v>1257.32023</v>
      </c>
      <c r="G30" s="392">
        <v>390.21121000000005</v>
      </c>
      <c r="H30" s="392">
        <v>1124.16554</v>
      </c>
      <c r="I30" s="392">
        <v>0</v>
      </c>
      <c r="J30" s="392">
        <v>0</v>
      </c>
      <c r="K30" s="392">
        <f t="shared" si="0"/>
        <v>5328.5862900000011</v>
      </c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</row>
    <row r="31" spans="1:29" x14ac:dyDescent="0.2">
      <c r="A31" s="381" t="s">
        <v>2234</v>
      </c>
      <c r="B31" s="392">
        <v>227.21408000000002</v>
      </c>
      <c r="C31" s="392">
        <v>0</v>
      </c>
      <c r="D31" s="392">
        <v>2578.91084</v>
      </c>
      <c r="E31" s="392">
        <v>0</v>
      </c>
      <c r="F31" s="420">
        <v>618.94586000000015</v>
      </c>
      <c r="G31" s="392">
        <v>510.88877000000002</v>
      </c>
      <c r="H31" s="392">
        <v>150.03509</v>
      </c>
      <c r="I31" s="392">
        <v>0</v>
      </c>
      <c r="J31" s="392">
        <v>0</v>
      </c>
      <c r="K31" s="392">
        <f t="shared" si="0"/>
        <v>4085.9946400000003</v>
      </c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</row>
    <row r="32" spans="1:29" x14ac:dyDescent="0.2">
      <c r="A32" s="381" t="s">
        <v>2235</v>
      </c>
      <c r="B32" s="392">
        <v>1373.8638099999998</v>
      </c>
      <c r="C32" s="392">
        <v>-656.16117000000008</v>
      </c>
      <c r="D32" s="392">
        <v>214.57380999999998</v>
      </c>
      <c r="E32" s="392">
        <v>0</v>
      </c>
      <c r="F32" s="420">
        <v>318.09201999999999</v>
      </c>
      <c r="G32" s="392">
        <v>134.50218000000001</v>
      </c>
      <c r="H32" s="392">
        <v>2.1661299999999999</v>
      </c>
      <c r="I32" s="392">
        <v>31.462620000000001</v>
      </c>
      <c r="J32" s="392">
        <v>0</v>
      </c>
      <c r="K32" s="392">
        <f t="shared" si="0"/>
        <v>1418.4993999999997</v>
      </c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</row>
    <row r="33" spans="1:29" x14ac:dyDescent="0.2">
      <c r="A33" s="382" t="s">
        <v>2236</v>
      </c>
      <c r="B33" s="394">
        <v>7060.4273500000018</v>
      </c>
      <c r="C33" s="394">
        <v>0</v>
      </c>
      <c r="D33" s="394">
        <v>22799.076700000001</v>
      </c>
      <c r="E33" s="394">
        <v>0</v>
      </c>
      <c r="F33" s="422">
        <v>221.64458000000008</v>
      </c>
      <c r="G33" s="394">
        <v>46.633330000000001</v>
      </c>
      <c r="H33" s="394">
        <v>45.913859999999985</v>
      </c>
      <c r="I33" s="394">
        <v>1678.3107300000004</v>
      </c>
      <c r="J33" s="394">
        <v>0</v>
      </c>
      <c r="K33" s="394">
        <f t="shared" si="0"/>
        <v>31852.006550000006</v>
      </c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</row>
    <row r="34" spans="1:29" x14ac:dyDescent="0.2">
      <c r="A34" s="381" t="s">
        <v>2616</v>
      </c>
      <c r="B34" s="392">
        <v>0</v>
      </c>
      <c r="C34" s="392">
        <v>0</v>
      </c>
      <c r="D34" s="392">
        <v>9582.3924999999999</v>
      </c>
      <c r="E34" s="392">
        <v>984.59286999999961</v>
      </c>
      <c r="F34" s="420">
        <v>426.24954000000002</v>
      </c>
      <c r="G34" s="392">
        <v>76.801469999999995</v>
      </c>
      <c r="H34" s="392">
        <v>247.16773999999998</v>
      </c>
      <c r="I34" s="392">
        <v>443.86584999999997</v>
      </c>
      <c r="J34" s="392">
        <v>103.73362</v>
      </c>
      <c r="K34" s="392">
        <f t="shared" si="0"/>
        <v>11864.803590000003</v>
      </c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</row>
    <row r="35" spans="1:29" x14ac:dyDescent="0.2">
      <c r="A35" s="381" t="s">
        <v>2238</v>
      </c>
      <c r="B35" s="392">
        <v>0.13800000000000001</v>
      </c>
      <c r="C35" s="392">
        <v>0</v>
      </c>
      <c r="D35" s="392">
        <v>14103.683499999999</v>
      </c>
      <c r="E35" s="392">
        <v>0</v>
      </c>
      <c r="F35" s="420">
        <v>965.35308000000009</v>
      </c>
      <c r="G35" s="392">
        <v>426.64136000000002</v>
      </c>
      <c r="H35" s="392">
        <v>1538.0201299999999</v>
      </c>
      <c r="I35" s="392">
        <v>292.26828999999998</v>
      </c>
      <c r="J35" s="392">
        <v>0</v>
      </c>
      <c r="K35" s="392">
        <f t="shared" si="0"/>
        <v>17326.104360000001</v>
      </c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</row>
    <row r="36" spans="1:29" x14ac:dyDescent="0.2">
      <c r="A36" s="381" t="s">
        <v>1878</v>
      </c>
      <c r="B36" s="392">
        <v>0</v>
      </c>
      <c r="C36" s="392">
        <v>0</v>
      </c>
      <c r="D36" s="392">
        <v>0</v>
      </c>
      <c r="E36" s="392">
        <v>322.84668999999997</v>
      </c>
      <c r="F36" s="420">
        <v>-2486.4900899999998</v>
      </c>
      <c r="G36" s="392">
        <v>0</v>
      </c>
      <c r="H36" s="392">
        <v>659.53978000000018</v>
      </c>
      <c r="I36" s="392">
        <v>0.18180000000000002</v>
      </c>
      <c r="J36" s="392">
        <v>0</v>
      </c>
      <c r="K36" s="392">
        <f t="shared" si="0"/>
        <v>-1503.9218199999998</v>
      </c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</row>
    <row r="37" spans="1:29" x14ac:dyDescent="0.2">
      <c r="A37" s="381" t="s">
        <v>1879</v>
      </c>
      <c r="B37" s="392">
        <v>0</v>
      </c>
      <c r="C37" s="392">
        <v>0</v>
      </c>
      <c r="D37" s="392">
        <v>0</v>
      </c>
      <c r="E37" s="392">
        <v>111.34562</v>
      </c>
      <c r="F37" s="420">
        <v>141.26854</v>
      </c>
      <c r="G37" s="392">
        <v>19.072500000000002</v>
      </c>
      <c r="H37" s="392">
        <v>650.22914000000014</v>
      </c>
      <c r="I37" s="392">
        <v>287.27451000000002</v>
      </c>
      <c r="J37" s="392">
        <v>0</v>
      </c>
      <c r="K37" s="392">
        <f t="shared" si="0"/>
        <v>1209.1903100000002</v>
      </c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</row>
    <row r="38" spans="1:29" x14ac:dyDescent="0.2">
      <c r="A38" s="381" t="s">
        <v>1880</v>
      </c>
      <c r="B38" s="392">
        <v>0</v>
      </c>
      <c r="C38" s="392">
        <v>0</v>
      </c>
      <c r="D38" s="392">
        <v>0</v>
      </c>
      <c r="E38" s="392">
        <v>0</v>
      </c>
      <c r="F38" s="420">
        <v>23.637229999999981</v>
      </c>
      <c r="G38" s="392">
        <v>52.474329999999995</v>
      </c>
      <c r="H38" s="392">
        <v>2.3999999999068676E-4</v>
      </c>
      <c r="I38" s="392">
        <v>0</v>
      </c>
      <c r="J38" s="392">
        <v>0</v>
      </c>
      <c r="K38" s="392">
        <f t="shared" si="0"/>
        <v>76.11179999999996</v>
      </c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</row>
    <row r="39" spans="1:29" x14ac:dyDescent="0.2">
      <c r="A39" s="387" t="s">
        <v>2617</v>
      </c>
      <c r="B39" s="398">
        <v>32466.69771</v>
      </c>
      <c r="C39" s="398">
        <v>0</v>
      </c>
      <c r="D39" s="398">
        <v>11546.102659999999</v>
      </c>
      <c r="E39" s="398">
        <v>425.39224999999999</v>
      </c>
      <c r="F39" s="421">
        <v>0</v>
      </c>
      <c r="G39" s="398">
        <v>727.65017999999975</v>
      </c>
      <c r="H39" s="398">
        <v>10.75026000000001</v>
      </c>
      <c r="I39" s="398">
        <v>0</v>
      </c>
      <c r="J39" s="398">
        <v>16873.356250000001</v>
      </c>
      <c r="K39" s="398">
        <f t="shared" si="0"/>
        <v>62049.949309999996</v>
      </c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</row>
    <row r="40" spans="1:29" x14ac:dyDescent="0.2">
      <c r="A40" s="381" t="s">
        <v>599</v>
      </c>
      <c r="B40" s="392">
        <v>0</v>
      </c>
      <c r="C40" s="392">
        <v>0</v>
      </c>
      <c r="D40" s="392">
        <v>26603.887500000004</v>
      </c>
      <c r="E40" s="392">
        <v>0</v>
      </c>
      <c r="F40" s="420">
        <v>1329.4999900000021</v>
      </c>
      <c r="G40" s="392">
        <v>31.28820000000001</v>
      </c>
      <c r="H40" s="392">
        <v>1578.6662099999999</v>
      </c>
      <c r="I40" s="392">
        <v>0</v>
      </c>
      <c r="J40" s="392">
        <v>1172.5028200000002</v>
      </c>
      <c r="K40" s="392">
        <f t="shared" si="0"/>
        <v>30715.844720000008</v>
      </c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</row>
    <row r="41" spans="1:29" x14ac:dyDescent="0.2">
      <c r="A41" s="382" t="s">
        <v>3010</v>
      </c>
      <c r="B41" s="394">
        <v>906.41661999999997</v>
      </c>
      <c r="C41" s="394">
        <v>0</v>
      </c>
      <c r="D41" s="394">
        <v>-473.93741999999997</v>
      </c>
      <c r="E41" s="394">
        <v>0.93103000000002789</v>
      </c>
      <c r="F41" s="422">
        <v>-200.88202000000021</v>
      </c>
      <c r="G41" s="394">
        <v>53.420249999999996</v>
      </c>
      <c r="H41" s="394">
        <v>205.47683000000001</v>
      </c>
      <c r="I41" s="394">
        <v>227.90049999999999</v>
      </c>
      <c r="J41" s="394">
        <v>0</v>
      </c>
      <c r="K41" s="394">
        <f t="shared" si="0"/>
        <v>719.32578999999976</v>
      </c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29" x14ac:dyDescent="0.2">
      <c r="A42" s="383" t="s">
        <v>2479</v>
      </c>
      <c r="B42" s="395">
        <f>SUM(B14:B41)</f>
        <v>83897.330070000011</v>
      </c>
      <c r="C42" s="395">
        <f t="shared" ref="C42:J42" si="1">SUM(C14:C41)</f>
        <v>-1607.2301500000001</v>
      </c>
      <c r="D42" s="395">
        <f t="shared" si="1"/>
        <v>252400.18188999995</v>
      </c>
      <c r="E42" s="395">
        <f t="shared" si="1"/>
        <v>11365.606156728292</v>
      </c>
      <c r="F42" s="395">
        <f t="shared" si="1"/>
        <v>3745.6006222242449</v>
      </c>
      <c r="G42" s="395">
        <f t="shared" si="1"/>
        <v>5711.1097699999991</v>
      </c>
      <c r="H42" s="395">
        <f t="shared" si="1"/>
        <v>13149.680470000003</v>
      </c>
      <c r="I42" s="395">
        <f t="shared" si="1"/>
        <v>25749.369061047462</v>
      </c>
      <c r="J42" s="395">
        <f t="shared" si="1"/>
        <v>18827.819840000004</v>
      </c>
      <c r="K42" s="395">
        <f t="shared" si="0"/>
        <v>413239.46772999997</v>
      </c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</row>
    <row r="43" spans="1:29" x14ac:dyDescent="0.2">
      <c r="A43" s="384" t="s">
        <v>2241</v>
      </c>
      <c r="B43" s="392"/>
      <c r="C43" s="392"/>
      <c r="D43" s="392"/>
      <c r="E43" s="392"/>
      <c r="F43" s="420"/>
      <c r="G43" s="392"/>
      <c r="H43" s="392"/>
      <c r="I43" s="392"/>
      <c r="J43" s="392"/>
      <c r="K43" s="392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</row>
    <row r="44" spans="1:29" x14ac:dyDescent="0.2">
      <c r="A44" s="381" t="s">
        <v>1882</v>
      </c>
      <c r="B44" s="392">
        <v>0</v>
      </c>
      <c r="C44" s="392">
        <v>0</v>
      </c>
      <c r="D44" s="392">
        <v>4302.4538199999997</v>
      </c>
      <c r="E44" s="392">
        <v>0</v>
      </c>
      <c r="F44" s="420">
        <v>502.53946999999977</v>
      </c>
      <c r="G44" s="392">
        <v>0</v>
      </c>
      <c r="H44" s="392">
        <v>362.04384999999996</v>
      </c>
      <c r="I44" s="392">
        <v>111.94271999999999</v>
      </c>
      <c r="J44" s="392">
        <v>0</v>
      </c>
      <c r="K44" s="392">
        <f t="shared" si="0"/>
        <v>5278.9798599999995</v>
      </c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</row>
    <row r="45" spans="1:29" x14ac:dyDescent="0.2">
      <c r="A45" s="381" t="s">
        <v>153</v>
      </c>
      <c r="B45" s="396">
        <v>0</v>
      </c>
      <c r="C45" s="396">
        <v>0</v>
      </c>
      <c r="D45" s="396">
        <v>0</v>
      </c>
      <c r="E45" s="396">
        <v>273.02600000000001</v>
      </c>
      <c r="F45" s="423">
        <v>452.86500000000001</v>
      </c>
      <c r="G45" s="396">
        <v>33.148000000000003</v>
      </c>
      <c r="H45" s="396">
        <v>299.04700000000003</v>
      </c>
      <c r="I45" s="396">
        <v>0</v>
      </c>
      <c r="J45" s="396">
        <v>0</v>
      </c>
      <c r="K45" s="396">
        <f t="shared" si="0"/>
        <v>1058.0860000000002</v>
      </c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</row>
    <row r="46" spans="1:29" x14ac:dyDescent="0.2">
      <c r="A46" s="381" t="s">
        <v>1886</v>
      </c>
      <c r="B46" s="392">
        <v>0</v>
      </c>
      <c r="C46" s="392">
        <v>0</v>
      </c>
      <c r="D46" s="392">
        <v>2638.6897499999995</v>
      </c>
      <c r="E46" s="392">
        <v>0</v>
      </c>
      <c r="F46" s="420">
        <v>-47.345969999999973</v>
      </c>
      <c r="G46" s="392">
        <v>-2.0000000000436559E-5</v>
      </c>
      <c r="H46" s="392">
        <v>0</v>
      </c>
      <c r="I46" s="392">
        <v>0</v>
      </c>
      <c r="J46" s="392">
        <v>0</v>
      </c>
      <c r="K46" s="392">
        <f t="shared" si="0"/>
        <v>2591.3437599999997</v>
      </c>
      <c r="L46" s="393"/>
      <c r="M46" s="393"/>
      <c r="N46" s="393"/>
      <c r="O46" s="393"/>
      <c r="P46" s="393"/>
      <c r="Q46" s="393"/>
      <c r="R46" s="393"/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3"/>
    </row>
    <row r="47" spans="1:29" x14ac:dyDescent="0.2">
      <c r="A47" s="381" t="s">
        <v>1887</v>
      </c>
      <c r="B47" s="392">
        <v>0</v>
      </c>
      <c r="C47" s="392">
        <v>0</v>
      </c>
      <c r="D47" s="392">
        <v>0</v>
      </c>
      <c r="E47" s="392">
        <v>0</v>
      </c>
      <c r="F47" s="420">
        <v>183.45899000000003</v>
      </c>
      <c r="G47" s="392">
        <v>0</v>
      </c>
      <c r="H47" s="392">
        <v>119.91990999999997</v>
      </c>
      <c r="I47" s="392">
        <v>0</v>
      </c>
      <c r="J47" s="392">
        <v>0</v>
      </c>
      <c r="K47" s="392">
        <f t="shared" si="0"/>
        <v>303.37889999999999</v>
      </c>
      <c r="L47" s="393"/>
      <c r="M47" s="393"/>
      <c r="N47" s="393"/>
      <c r="O47" s="393"/>
      <c r="P47" s="393"/>
      <c r="Q47" s="393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</row>
    <row r="48" spans="1:29" x14ac:dyDescent="0.2">
      <c r="A48" s="387" t="s">
        <v>1888</v>
      </c>
      <c r="B48" s="398">
        <v>2034.8836000000001</v>
      </c>
      <c r="C48" s="398">
        <v>0</v>
      </c>
      <c r="D48" s="398">
        <v>0</v>
      </c>
      <c r="E48" s="398">
        <v>0</v>
      </c>
      <c r="F48" s="421">
        <v>143.35476000000025</v>
      </c>
      <c r="G48" s="398">
        <v>56.983620000000002</v>
      </c>
      <c r="H48" s="398">
        <v>16.598480000000041</v>
      </c>
      <c r="I48" s="398">
        <v>0</v>
      </c>
      <c r="J48" s="398">
        <v>0</v>
      </c>
      <c r="K48" s="398">
        <f t="shared" si="0"/>
        <v>2251.8204600000004</v>
      </c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</row>
    <row r="49" spans="1:29" x14ac:dyDescent="0.2">
      <c r="A49" s="381" t="s">
        <v>2620</v>
      </c>
      <c r="B49" s="392">
        <v>0</v>
      </c>
      <c r="C49" s="392">
        <v>0</v>
      </c>
      <c r="D49" s="392">
        <v>0</v>
      </c>
      <c r="E49" s="392">
        <v>0</v>
      </c>
      <c r="F49" s="420">
        <v>124.69079000000004</v>
      </c>
      <c r="G49" s="392">
        <v>14.798139999999998</v>
      </c>
      <c r="H49" s="392">
        <v>80.353150000000014</v>
      </c>
      <c r="I49" s="392">
        <v>0</v>
      </c>
      <c r="J49" s="392">
        <v>0</v>
      </c>
      <c r="K49" s="392">
        <f t="shared" si="0"/>
        <v>219.84208000000007</v>
      </c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</row>
    <row r="50" spans="1:29" x14ac:dyDescent="0.2">
      <c r="A50" s="381" t="s">
        <v>1611</v>
      </c>
      <c r="B50" s="392">
        <v>0</v>
      </c>
      <c r="C50" s="392">
        <v>0</v>
      </c>
      <c r="D50" s="392">
        <v>4369.4797500000004</v>
      </c>
      <c r="E50" s="392">
        <v>42.639499999999998</v>
      </c>
      <c r="F50" s="420">
        <v>345.98342999999994</v>
      </c>
      <c r="G50" s="392">
        <v>3.2361900000000023</v>
      </c>
      <c r="H50" s="392">
        <v>3.5105</v>
      </c>
      <c r="I50" s="392">
        <v>5.632960000000006</v>
      </c>
      <c r="J50" s="392">
        <v>0</v>
      </c>
      <c r="K50" s="392">
        <f t="shared" si="0"/>
        <v>4770.4823300000007</v>
      </c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3"/>
    </row>
    <row r="51" spans="1:29" x14ac:dyDescent="0.2">
      <c r="A51" s="382" t="s">
        <v>2621</v>
      </c>
      <c r="B51" s="394">
        <v>0</v>
      </c>
      <c r="C51" s="394">
        <v>0</v>
      </c>
      <c r="D51" s="394">
        <v>0</v>
      </c>
      <c r="E51" s="394">
        <v>0</v>
      </c>
      <c r="F51" s="422">
        <v>228.53518</v>
      </c>
      <c r="G51" s="394">
        <v>0</v>
      </c>
      <c r="H51" s="394">
        <v>0</v>
      </c>
      <c r="I51" s="394">
        <v>378.61303999999996</v>
      </c>
      <c r="J51" s="394">
        <v>0</v>
      </c>
      <c r="K51" s="394">
        <f t="shared" si="0"/>
        <v>607.14821999999992</v>
      </c>
      <c r="L51" s="393"/>
      <c r="M51" s="393"/>
      <c r="N51" s="393"/>
      <c r="O51" s="393"/>
      <c r="P51" s="393"/>
      <c r="Q51" s="393"/>
      <c r="R51" s="393"/>
      <c r="S51" s="393"/>
      <c r="T51" s="393"/>
      <c r="U51" s="393"/>
      <c r="V51" s="393"/>
      <c r="W51" s="393"/>
      <c r="X51" s="393"/>
      <c r="Y51" s="393"/>
      <c r="Z51" s="393"/>
      <c r="AA51" s="393"/>
      <c r="AB51" s="393"/>
      <c r="AC51" s="393"/>
    </row>
    <row r="52" spans="1:29" x14ac:dyDescent="0.2">
      <c r="A52" s="381" t="s">
        <v>1890</v>
      </c>
      <c r="B52" s="392">
        <v>0</v>
      </c>
      <c r="C52" s="392">
        <v>0</v>
      </c>
      <c r="D52" s="392">
        <v>0</v>
      </c>
      <c r="E52" s="392">
        <v>0</v>
      </c>
      <c r="F52" s="420">
        <v>534.53163999999992</v>
      </c>
      <c r="G52" s="392">
        <v>160.22629999999998</v>
      </c>
      <c r="H52" s="392">
        <v>170.47479999999999</v>
      </c>
      <c r="I52" s="392">
        <v>0</v>
      </c>
      <c r="J52" s="392">
        <v>54</v>
      </c>
      <c r="K52" s="392">
        <f t="shared" si="0"/>
        <v>919.23273999999992</v>
      </c>
      <c r="L52" s="393"/>
      <c r="M52" s="393"/>
      <c r="N52" s="393"/>
      <c r="O52" s="393"/>
      <c r="P52" s="393"/>
      <c r="Q52" s="393"/>
      <c r="R52" s="393"/>
      <c r="S52" s="393"/>
      <c r="T52" s="393"/>
      <c r="U52" s="393"/>
      <c r="V52" s="393"/>
      <c r="W52" s="393"/>
      <c r="X52" s="393"/>
      <c r="Y52" s="393"/>
      <c r="Z52" s="393"/>
      <c r="AA52" s="393"/>
      <c r="AB52" s="393"/>
      <c r="AC52" s="393"/>
    </row>
    <row r="53" spans="1:29" x14ac:dyDescent="0.2">
      <c r="A53" s="381" t="s">
        <v>1891</v>
      </c>
      <c r="B53" s="392">
        <v>0</v>
      </c>
      <c r="C53" s="392">
        <v>0</v>
      </c>
      <c r="D53" s="392">
        <v>0</v>
      </c>
      <c r="E53" s="392">
        <v>58.736530000000009</v>
      </c>
      <c r="F53" s="420">
        <v>9.4148600000000027</v>
      </c>
      <c r="G53" s="392">
        <v>55.848489999999998</v>
      </c>
      <c r="H53" s="392">
        <v>30.755249999999986</v>
      </c>
      <c r="I53" s="392">
        <v>0</v>
      </c>
      <c r="J53" s="392">
        <v>0</v>
      </c>
      <c r="K53" s="392">
        <f t="shared" si="0"/>
        <v>154.75512999999998</v>
      </c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</row>
    <row r="54" spans="1:29" x14ac:dyDescent="0.2">
      <c r="A54" s="381" t="s">
        <v>2624</v>
      </c>
      <c r="B54" s="392">
        <v>0</v>
      </c>
      <c r="C54" s="392">
        <v>0</v>
      </c>
      <c r="D54" s="392">
        <v>164.14</v>
      </c>
      <c r="E54" s="392">
        <v>6.7190000000000003</v>
      </c>
      <c r="F54" s="420">
        <v>384.91199999999998</v>
      </c>
      <c r="G54" s="392">
        <v>0</v>
      </c>
      <c r="H54" s="392">
        <v>115.666</v>
      </c>
      <c r="I54" s="392">
        <v>0</v>
      </c>
      <c r="J54" s="392">
        <v>0</v>
      </c>
      <c r="K54" s="392">
        <f t="shared" si="0"/>
        <v>671.4369999999999</v>
      </c>
      <c r="L54" s="393"/>
      <c r="M54" s="393"/>
      <c r="N54" s="393"/>
      <c r="O54" s="393"/>
      <c r="P54" s="393"/>
      <c r="Q54" s="393"/>
      <c r="R54" s="393"/>
      <c r="S54" s="393"/>
      <c r="T54" s="393"/>
      <c r="U54" s="393"/>
      <c r="V54" s="393"/>
      <c r="W54" s="393"/>
      <c r="X54" s="393"/>
      <c r="Y54" s="393"/>
      <c r="Z54" s="393"/>
      <c r="AA54" s="393"/>
      <c r="AB54" s="393"/>
      <c r="AC54" s="393"/>
    </row>
    <row r="55" spans="1:29" x14ac:dyDescent="0.2">
      <c r="A55" s="382" t="s">
        <v>3011</v>
      </c>
      <c r="B55" s="394">
        <v>0</v>
      </c>
      <c r="C55" s="394">
        <v>0</v>
      </c>
      <c r="D55" s="394">
        <v>0</v>
      </c>
      <c r="E55" s="394">
        <v>38.742940000000004</v>
      </c>
      <c r="F55" s="422">
        <v>16.186299999999999</v>
      </c>
      <c r="G55" s="394">
        <v>346.76858999999996</v>
      </c>
      <c r="H55" s="394">
        <v>126.47383000000001</v>
      </c>
      <c r="I55" s="394">
        <v>0</v>
      </c>
      <c r="J55" s="394">
        <v>0</v>
      </c>
      <c r="K55" s="394">
        <f t="shared" si="0"/>
        <v>528.17165999999997</v>
      </c>
      <c r="L55" s="393"/>
      <c r="M55" s="393"/>
      <c r="N55" s="393"/>
      <c r="O55" s="393"/>
      <c r="P55" s="393"/>
      <c r="Q55" s="393"/>
      <c r="R55" s="393"/>
      <c r="S55" s="393"/>
      <c r="T55" s="393"/>
      <c r="U55" s="393"/>
      <c r="V55" s="393"/>
      <c r="W55" s="393"/>
      <c r="X55" s="393"/>
      <c r="Y55" s="393"/>
      <c r="Z55" s="393"/>
      <c r="AA55" s="393"/>
      <c r="AB55" s="393"/>
      <c r="AC55" s="393"/>
    </row>
    <row r="56" spans="1:29" x14ac:dyDescent="0.2">
      <c r="A56" s="384" t="s">
        <v>2480</v>
      </c>
      <c r="B56" s="396">
        <f>SUM(B44:B55)</f>
        <v>2034.8836000000001</v>
      </c>
      <c r="C56" s="396">
        <f t="shared" ref="C56:J56" si="2">SUM(C44:C55)</f>
        <v>0</v>
      </c>
      <c r="D56" s="396">
        <f t="shared" si="2"/>
        <v>11474.763319999998</v>
      </c>
      <c r="E56" s="396">
        <f t="shared" si="2"/>
        <v>419.86396999999999</v>
      </c>
      <c r="F56" s="396">
        <f t="shared" si="2"/>
        <v>2879.1264499999997</v>
      </c>
      <c r="G56" s="396">
        <f t="shared" si="2"/>
        <v>671.00930999999991</v>
      </c>
      <c r="H56" s="396">
        <f t="shared" si="2"/>
        <v>1324.8427699999997</v>
      </c>
      <c r="I56" s="396">
        <f t="shared" si="2"/>
        <v>496.18871999999999</v>
      </c>
      <c r="J56" s="396">
        <f t="shared" si="2"/>
        <v>54</v>
      </c>
      <c r="K56" s="396">
        <f t="shared" si="0"/>
        <v>19354.67814</v>
      </c>
      <c r="L56" s="393"/>
      <c r="M56" s="393"/>
      <c r="N56" s="393"/>
      <c r="O56" s="393"/>
      <c r="P56" s="393"/>
      <c r="Q56" s="393"/>
      <c r="R56" s="393"/>
      <c r="S56" s="393"/>
      <c r="T56" s="393"/>
      <c r="U56" s="393"/>
      <c r="V56" s="393"/>
      <c r="W56" s="393"/>
      <c r="X56" s="393"/>
      <c r="Y56" s="393"/>
      <c r="Z56" s="393"/>
      <c r="AA56" s="393"/>
      <c r="AB56" s="393"/>
      <c r="AC56" s="393"/>
    </row>
    <row r="57" spans="1:29" x14ac:dyDescent="0.2">
      <c r="A57" s="388" t="s">
        <v>2044</v>
      </c>
      <c r="B57" s="398"/>
      <c r="C57" s="398"/>
      <c r="D57" s="398"/>
      <c r="E57" s="398"/>
      <c r="F57" s="421"/>
      <c r="G57" s="398"/>
      <c r="H57" s="398"/>
      <c r="I57" s="398"/>
      <c r="J57" s="398"/>
      <c r="K57" s="398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</row>
    <row r="58" spans="1:29" x14ac:dyDescent="0.2">
      <c r="A58" s="381" t="s">
        <v>1884</v>
      </c>
      <c r="B58" s="392">
        <v>18367.26412</v>
      </c>
      <c r="C58" s="392">
        <v>0</v>
      </c>
      <c r="D58" s="392">
        <v>1397.3360700000001</v>
      </c>
      <c r="E58" s="392">
        <v>726.9516000000001</v>
      </c>
      <c r="F58" s="420">
        <v>684.22942999999998</v>
      </c>
      <c r="G58" s="392">
        <v>183.73728000000003</v>
      </c>
      <c r="H58" s="392">
        <v>681.18813999999998</v>
      </c>
      <c r="I58" s="392">
        <v>971.88456999999994</v>
      </c>
      <c r="J58" s="392">
        <v>0</v>
      </c>
      <c r="K58" s="392">
        <f t="shared" si="0"/>
        <v>23012.591209999999</v>
      </c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3"/>
    </row>
    <row r="59" spans="1:29" x14ac:dyDescent="0.2">
      <c r="A59" s="381" t="s">
        <v>1885</v>
      </c>
      <c r="B59" s="392">
        <v>0</v>
      </c>
      <c r="C59" s="392">
        <v>0</v>
      </c>
      <c r="D59" s="392">
        <v>0</v>
      </c>
      <c r="E59" s="392">
        <v>261.55622999999997</v>
      </c>
      <c r="F59" s="420">
        <v>135.71081999999996</v>
      </c>
      <c r="G59" s="392">
        <v>260.43542000000002</v>
      </c>
      <c r="H59" s="392">
        <v>261.40753999999998</v>
      </c>
      <c r="I59" s="392">
        <v>0</v>
      </c>
      <c r="J59" s="392">
        <v>0</v>
      </c>
      <c r="K59" s="392">
        <f t="shared" si="0"/>
        <v>919.11000999999987</v>
      </c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</row>
    <row r="60" spans="1:29" x14ac:dyDescent="0.2">
      <c r="A60" s="381" t="s">
        <v>2619</v>
      </c>
      <c r="B60" s="392">
        <v>0</v>
      </c>
      <c r="C60" s="392">
        <v>0</v>
      </c>
      <c r="D60" s="392">
        <v>0</v>
      </c>
      <c r="E60" s="392">
        <v>647.29545999999993</v>
      </c>
      <c r="F60" s="420">
        <v>1884.8770099999997</v>
      </c>
      <c r="G60" s="392">
        <v>116.79535999999993</v>
      </c>
      <c r="H60" s="392">
        <v>2835.17938</v>
      </c>
      <c r="I60" s="392">
        <v>0</v>
      </c>
      <c r="J60" s="392">
        <v>0</v>
      </c>
      <c r="K60" s="392">
        <f t="shared" si="0"/>
        <v>5484.1472099999992</v>
      </c>
      <c r="L60" s="393"/>
      <c r="M60" s="393"/>
      <c r="N60" s="393"/>
      <c r="O60" s="393"/>
      <c r="P60" s="393"/>
      <c r="Q60" s="393"/>
      <c r="R60" s="393"/>
      <c r="S60" s="393"/>
      <c r="T60" s="393"/>
      <c r="U60" s="393"/>
      <c r="V60" s="393"/>
      <c r="W60" s="393"/>
      <c r="X60" s="393"/>
      <c r="Y60" s="393"/>
      <c r="Z60" s="393"/>
      <c r="AA60" s="393"/>
      <c r="AB60" s="393"/>
      <c r="AC60" s="393"/>
    </row>
    <row r="61" spans="1:29" x14ac:dyDescent="0.2">
      <c r="A61" s="381" t="s">
        <v>1610</v>
      </c>
      <c r="B61" s="392">
        <v>0</v>
      </c>
      <c r="C61" s="392">
        <v>0</v>
      </c>
      <c r="D61" s="392">
        <v>0</v>
      </c>
      <c r="E61" s="392">
        <v>0</v>
      </c>
      <c r="F61" s="420">
        <v>312.37425999999977</v>
      </c>
      <c r="G61" s="392">
        <v>0</v>
      </c>
      <c r="H61" s="392">
        <v>0</v>
      </c>
      <c r="I61" s="392">
        <v>0</v>
      </c>
      <c r="J61" s="392">
        <v>302.90671000000003</v>
      </c>
      <c r="K61" s="392">
        <f t="shared" si="0"/>
        <v>615.2809699999998</v>
      </c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</row>
    <row r="62" spans="1:29" x14ac:dyDescent="0.2">
      <c r="A62" s="381" t="s">
        <v>2622</v>
      </c>
      <c r="B62" s="392">
        <v>0</v>
      </c>
      <c r="C62" s="392">
        <v>0</v>
      </c>
      <c r="D62" s="392">
        <v>0</v>
      </c>
      <c r="E62" s="392">
        <v>0</v>
      </c>
      <c r="F62" s="420">
        <v>382.98096999999996</v>
      </c>
      <c r="G62" s="392">
        <v>9.0782099999999986</v>
      </c>
      <c r="H62" s="392">
        <v>746.69584999999927</v>
      </c>
      <c r="I62" s="392">
        <v>0</v>
      </c>
      <c r="J62" s="392">
        <v>0</v>
      </c>
      <c r="K62" s="392">
        <f t="shared" si="0"/>
        <v>1138.7550299999994</v>
      </c>
      <c r="L62" s="393"/>
      <c r="M62" s="393"/>
      <c r="N62" s="393"/>
      <c r="O62" s="393"/>
      <c r="P62" s="393"/>
      <c r="Q62" s="393"/>
      <c r="R62" s="393"/>
      <c r="S62" s="393"/>
      <c r="T62" s="393"/>
      <c r="U62" s="393"/>
      <c r="V62" s="393"/>
      <c r="W62" s="393"/>
      <c r="X62" s="393"/>
      <c r="Y62" s="393"/>
      <c r="Z62" s="393"/>
      <c r="AA62" s="393"/>
      <c r="AB62" s="393"/>
      <c r="AC62" s="393"/>
    </row>
    <row r="63" spans="1:29" x14ac:dyDescent="0.2">
      <c r="A63" s="387" t="s">
        <v>2623</v>
      </c>
      <c r="B63" s="398">
        <v>0</v>
      </c>
      <c r="C63" s="398">
        <v>0</v>
      </c>
      <c r="D63" s="398">
        <v>0</v>
      </c>
      <c r="E63" s="398">
        <v>0</v>
      </c>
      <c r="F63" s="421">
        <v>763.69504999999981</v>
      </c>
      <c r="G63" s="398">
        <v>0</v>
      </c>
      <c r="H63" s="398">
        <v>1436.1690000000001</v>
      </c>
      <c r="I63" s="398">
        <v>168.46432999999999</v>
      </c>
      <c r="J63" s="398">
        <v>0</v>
      </c>
      <c r="K63" s="398">
        <f t="shared" si="0"/>
        <v>2368.3283799999999</v>
      </c>
      <c r="L63" s="393"/>
      <c r="M63" s="393"/>
      <c r="N63" s="393"/>
      <c r="O63" s="393"/>
      <c r="P63" s="393"/>
      <c r="Q63" s="393"/>
      <c r="R63" s="393"/>
      <c r="S63" s="393"/>
      <c r="T63" s="393"/>
      <c r="U63" s="393"/>
      <c r="V63" s="393"/>
      <c r="W63" s="393"/>
      <c r="X63" s="393"/>
      <c r="Y63" s="393"/>
      <c r="Z63" s="393"/>
      <c r="AA63" s="393"/>
      <c r="AB63" s="393"/>
      <c r="AC63" s="393"/>
    </row>
    <row r="64" spans="1:29" x14ac:dyDescent="0.2">
      <c r="A64" s="381" t="s">
        <v>1892</v>
      </c>
      <c r="B64" s="392">
        <v>0</v>
      </c>
      <c r="C64" s="392">
        <v>0</v>
      </c>
      <c r="D64" s="392">
        <v>600.96670999999992</v>
      </c>
      <c r="E64" s="392">
        <v>0</v>
      </c>
      <c r="F64" s="420">
        <v>109.5975700000003</v>
      </c>
      <c r="G64" s="392">
        <v>0</v>
      </c>
      <c r="H64" s="392">
        <v>41.575400000000137</v>
      </c>
      <c r="I64" s="392">
        <v>427.31123000000019</v>
      </c>
      <c r="J64" s="392">
        <v>0</v>
      </c>
      <c r="K64" s="392">
        <f t="shared" si="0"/>
        <v>1179.4509100000007</v>
      </c>
      <c r="L64" s="393"/>
      <c r="M64" s="393"/>
      <c r="N64" s="393"/>
      <c r="O64" s="393"/>
      <c r="P64" s="393"/>
      <c r="Q64" s="393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</row>
    <row r="65" spans="1:29" x14ac:dyDescent="0.2">
      <c r="A65" s="381" t="s">
        <v>1893</v>
      </c>
      <c r="B65" s="392">
        <v>0</v>
      </c>
      <c r="C65" s="392">
        <v>0</v>
      </c>
      <c r="D65" s="392">
        <v>0</v>
      </c>
      <c r="E65" s="392">
        <v>558.17223999999999</v>
      </c>
      <c r="F65" s="420">
        <v>-86.663679999999999</v>
      </c>
      <c r="G65" s="392">
        <v>22.709459999999993</v>
      </c>
      <c r="H65" s="392">
        <v>0</v>
      </c>
      <c r="I65" s="392">
        <v>0</v>
      </c>
      <c r="J65" s="392">
        <v>0</v>
      </c>
      <c r="K65" s="392">
        <f t="shared" si="0"/>
        <v>494.21801999999997</v>
      </c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</row>
    <row r="66" spans="1:29" x14ac:dyDescent="0.2">
      <c r="A66" s="381" t="s">
        <v>1895</v>
      </c>
      <c r="B66" s="392">
        <v>0</v>
      </c>
      <c r="C66" s="392">
        <v>0</v>
      </c>
      <c r="D66" s="392">
        <v>2702.9474999999998</v>
      </c>
      <c r="E66" s="392">
        <v>120.72979000000004</v>
      </c>
      <c r="F66" s="420">
        <v>161.07390000000038</v>
      </c>
      <c r="G66" s="392">
        <v>567.20881999999995</v>
      </c>
      <c r="H66" s="392">
        <v>1863.6871399999998</v>
      </c>
      <c r="I66" s="392">
        <v>1965.8208200000001</v>
      </c>
      <c r="J66" s="392">
        <v>0</v>
      </c>
      <c r="K66" s="392">
        <f t="shared" si="0"/>
        <v>7381.4679699999997</v>
      </c>
      <c r="L66" s="393"/>
      <c r="M66" s="393"/>
      <c r="N66" s="393"/>
      <c r="O66" s="393"/>
      <c r="P66" s="393"/>
      <c r="Q66" s="393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</row>
    <row r="67" spans="1:29" x14ac:dyDescent="0.2">
      <c r="A67" s="381" t="s">
        <v>600</v>
      </c>
      <c r="B67" s="392">
        <v>14818.377340000001</v>
      </c>
      <c r="C67" s="392">
        <v>-230.75700000000001</v>
      </c>
      <c r="D67" s="392">
        <v>0</v>
      </c>
      <c r="E67" s="392">
        <v>625.77086000000031</v>
      </c>
      <c r="F67" s="420">
        <v>348.77960999999988</v>
      </c>
      <c r="G67" s="392">
        <v>24.302829999999986</v>
      </c>
      <c r="H67" s="392">
        <v>660.36937000000103</v>
      </c>
      <c r="I67" s="392">
        <v>1686.4359999999999</v>
      </c>
      <c r="J67" s="392">
        <v>0</v>
      </c>
      <c r="K67" s="392">
        <f t="shared" si="0"/>
        <v>17933.279010000002</v>
      </c>
      <c r="L67" s="393"/>
      <c r="M67" s="393"/>
      <c r="N67" s="393"/>
      <c r="O67" s="393"/>
      <c r="P67" s="393"/>
      <c r="Q67" s="393"/>
      <c r="R67" s="393"/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</row>
    <row r="68" spans="1:29" x14ac:dyDescent="0.2">
      <c r="A68" s="383" t="s">
        <v>2045</v>
      </c>
      <c r="B68" s="395">
        <f>SUM(B58:B67)</f>
        <v>33185.641459999999</v>
      </c>
      <c r="C68" s="395">
        <f t="shared" ref="C68:J68" si="3">SUM(C58:C67)</f>
        <v>-230.75700000000001</v>
      </c>
      <c r="D68" s="395">
        <f t="shared" si="3"/>
        <v>4701.2502800000002</v>
      </c>
      <c r="E68" s="395">
        <f t="shared" si="3"/>
        <v>2940.4761799999997</v>
      </c>
      <c r="F68" s="395">
        <f t="shared" si="3"/>
        <v>4696.6549399999994</v>
      </c>
      <c r="G68" s="395">
        <f t="shared" si="3"/>
        <v>1184.2673800000002</v>
      </c>
      <c r="H68" s="395">
        <f t="shared" si="3"/>
        <v>8526.2718199999999</v>
      </c>
      <c r="I68" s="395">
        <f t="shared" si="3"/>
        <v>5219.9169499999998</v>
      </c>
      <c r="J68" s="395">
        <f t="shared" si="3"/>
        <v>302.90671000000003</v>
      </c>
      <c r="K68" s="395">
        <f t="shared" si="0"/>
        <v>60526.628720000001</v>
      </c>
      <c r="L68" s="393"/>
      <c r="M68" s="393"/>
      <c r="N68" s="393"/>
      <c r="O68" s="393"/>
      <c r="P68" s="393"/>
      <c r="Q68" s="393"/>
      <c r="R68" s="393"/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</row>
    <row r="69" spans="1:29" x14ac:dyDescent="0.2">
      <c r="A69" s="384" t="s">
        <v>2046</v>
      </c>
      <c r="B69" s="396"/>
      <c r="C69" s="396"/>
      <c r="D69" s="396"/>
      <c r="E69" s="396"/>
      <c r="F69" s="423"/>
      <c r="G69" s="396"/>
      <c r="H69" s="396"/>
      <c r="I69" s="396"/>
      <c r="J69" s="396"/>
      <c r="K69" s="396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</row>
    <row r="70" spans="1:29" x14ac:dyDescent="0.2">
      <c r="A70" s="381" t="s">
        <v>2625</v>
      </c>
      <c r="B70" s="392">
        <v>0</v>
      </c>
      <c r="C70" s="392">
        <v>0</v>
      </c>
      <c r="D70" s="392">
        <v>0</v>
      </c>
      <c r="E70" s="392">
        <v>0</v>
      </c>
      <c r="F70" s="420">
        <v>76.093670000000003</v>
      </c>
      <c r="G70" s="392">
        <v>28.381490000000003</v>
      </c>
      <c r="H70" s="392">
        <v>0</v>
      </c>
      <c r="I70" s="392">
        <v>0</v>
      </c>
      <c r="J70" s="392">
        <v>0</v>
      </c>
      <c r="K70" s="392">
        <f t="shared" si="0"/>
        <v>104.47516</v>
      </c>
      <c r="L70" s="393"/>
      <c r="M70" s="393"/>
      <c r="N70" s="393"/>
      <c r="O70" s="393"/>
      <c r="P70" s="393"/>
      <c r="Q70" s="393"/>
      <c r="R70" s="393"/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3"/>
    </row>
    <row r="71" spans="1:29" x14ac:dyDescent="0.2">
      <c r="A71" s="381" t="s">
        <v>2626</v>
      </c>
      <c r="B71" s="392">
        <v>54465.738989999998</v>
      </c>
      <c r="C71" s="392">
        <v>0</v>
      </c>
      <c r="D71" s="392">
        <v>28011.627940000002</v>
      </c>
      <c r="E71" s="392">
        <v>0</v>
      </c>
      <c r="F71" s="420">
        <v>474.21745999999996</v>
      </c>
      <c r="G71" s="392">
        <v>53.176659999999977</v>
      </c>
      <c r="H71" s="392">
        <v>0</v>
      </c>
      <c r="I71" s="392">
        <v>0</v>
      </c>
      <c r="J71" s="392">
        <v>0</v>
      </c>
      <c r="K71" s="392">
        <f t="shared" si="0"/>
        <v>83004.761050000001</v>
      </c>
      <c r="L71" s="393"/>
      <c r="M71" s="393"/>
      <c r="N71" s="393"/>
      <c r="O71" s="393"/>
      <c r="P71" s="393"/>
      <c r="Q71" s="393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</row>
    <row r="72" spans="1:29" x14ac:dyDescent="0.2">
      <c r="A72" s="383" t="s">
        <v>2047</v>
      </c>
      <c r="B72" s="395">
        <f>SUM(B70:B71)</f>
        <v>54465.738989999998</v>
      </c>
      <c r="C72" s="395">
        <f t="shared" ref="C72:J72" si="4">SUM(C70:C71)</f>
        <v>0</v>
      </c>
      <c r="D72" s="395">
        <f t="shared" si="4"/>
        <v>28011.627940000002</v>
      </c>
      <c r="E72" s="395">
        <f t="shared" si="4"/>
        <v>0</v>
      </c>
      <c r="F72" s="395">
        <f t="shared" si="4"/>
        <v>550.31112999999993</v>
      </c>
      <c r="G72" s="395">
        <f t="shared" si="4"/>
        <v>81.558149999999983</v>
      </c>
      <c r="H72" s="395">
        <f t="shared" si="4"/>
        <v>0</v>
      </c>
      <c r="I72" s="395">
        <f t="shared" si="4"/>
        <v>0</v>
      </c>
      <c r="J72" s="395">
        <f t="shared" si="4"/>
        <v>0</v>
      </c>
      <c r="K72" s="395">
        <f t="shared" si="0"/>
        <v>83109.236210000003</v>
      </c>
      <c r="L72" s="393"/>
      <c r="M72" s="393"/>
      <c r="N72" s="393"/>
      <c r="O72" s="393"/>
      <c r="P72" s="393"/>
      <c r="Q72" s="393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</row>
    <row r="73" spans="1:29" ht="13.5" thickBot="1" x14ac:dyDescent="0.25">
      <c r="A73" s="386" t="s">
        <v>2629</v>
      </c>
      <c r="B73" s="397">
        <f t="shared" ref="B73:J73" si="5">+B42+B56+B68+B72</f>
        <v>173583.59412000002</v>
      </c>
      <c r="C73" s="397">
        <f t="shared" si="5"/>
        <v>-1837.9871500000002</v>
      </c>
      <c r="D73" s="397">
        <f t="shared" si="5"/>
        <v>296587.82342999987</v>
      </c>
      <c r="E73" s="397">
        <f t="shared" si="5"/>
        <v>14725.946306728292</v>
      </c>
      <c r="F73" s="397">
        <f t="shared" si="5"/>
        <v>11871.693142224243</v>
      </c>
      <c r="G73" s="397">
        <f t="shared" si="5"/>
        <v>7647.9446099999986</v>
      </c>
      <c r="H73" s="397">
        <f t="shared" si="5"/>
        <v>23000.795060000004</v>
      </c>
      <c r="I73" s="397">
        <f t="shared" si="5"/>
        <v>31465.474731047459</v>
      </c>
      <c r="J73" s="397">
        <f t="shared" si="5"/>
        <v>19184.726550000003</v>
      </c>
      <c r="K73" s="397">
        <f t="shared" si="0"/>
        <v>576230.01079999981</v>
      </c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</row>
    <row r="75" spans="1:29" x14ac:dyDescent="0.2">
      <c r="A75" s="198" t="s">
        <v>2523</v>
      </c>
    </row>
    <row r="76" spans="1:29" x14ac:dyDescent="0.2">
      <c r="A76" s="2" t="s">
        <v>1810</v>
      </c>
    </row>
    <row r="77" spans="1:29" x14ac:dyDescent="0.2">
      <c r="A77" s="2" t="s">
        <v>1811</v>
      </c>
    </row>
  </sheetData>
  <mergeCells count="14">
    <mergeCell ref="A5:E6"/>
    <mergeCell ref="F5:J6"/>
    <mergeCell ref="A8:A12"/>
    <mergeCell ref="B8:C9"/>
    <mergeCell ref="D8:D12"/>
    <mergeCell ref="E8:E12"/>
    <mergeCell ref="F8:F12"/>
    <mergeCell ref="G8:G12"/>
    <mergeCell ref="H8:H12"/>
    <mergeCell ref="I8:I12"/>
    <mergeCell ref="J8:J12"/>
    <mergeCell ref="K8:K12"/>
    <mergeCell ref="B10:B12"/>
    <mergeCell ref="C10:C12"/>
  </mergeCells>
  <phoneticPr fontId="2" type="noConversion"/>
  <conditionalFormatting sqref="B14:K73">
    <cfRule type="expression" dxfId="141" priority="2" stopIfTrue="1">
      <formula>$P14=1</formula>
    </cfRule>
  </conditionalFormatting>
  <conditionalFormatting sqref="A14:A73">
    <cfRule type="expression" dxfId="140" priority="4" stopIfTrue="1">
      <formula>$AX14=1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74803149606299213" top="0.31" bottom="0.99" header="0.14000000000000001" footer="0.51181102362204722"/>
  <pageSetup paperSize="8" scale="77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C76"/>
  <sheetViews>
    <sheetView showGridLines="0" workbookViewId="0">
      <selection activeCell="A5" sqref="A5:G6"/>
    </sheetView>
  </sheetViews>
  <sheetFormatPr defaultRowHeight="12.75" x14ac:dyDescent="0.2"/>
  <cols>
    <col min="1" max="1" width="27.5703125" customWidth="1"/>
    <col min="2" max="2" width="12.5703125" customWidth="1"/>
    <col min="3" max="3" width="12.140625" customWidth="1"/>
    <col min="4" max="4" width="12.42578125" bestFit="1" customWidth="1"/>
    <col min="5" max="5" width="12.5703125" customWidth="1"/>
    <col min="6" max="6" width="11.5703125" customWidth="1"/>
    <col min="7" max="7" width="11.140625" customWidth="1"/>
    <col min="8" max="8" width="12.7109375" bestFit="1" customWidth="1"/>
    <col min="9" max="9" width="11.5703125" bestFit="1" customWidth="1"/>
    <col min="10" max="10" width="12.140625" bestFit="1" customWidth="1"/>
    <col min="11" max="11" width="9.5703125" customWidth="1"/>
    <col min="12" max="12" width="10.7109375" bestFit="1" customWidth="1"/>
    <col min="14" max="14" width="12" customWidth="1"/>
    <col min="17" max="17" width="14.140625" customWidth="1"/>
    <col min="18" max="18" width="9.85546875" customWidth="1"/>
    <col min="20" max="20" width="10.42578125" customWidth="1"/>
    <col min="26" max="26" width="12.140625" customWidth="1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45" t="s">
        <v>111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40" t="s">
        <v>2860</v>
      </c>
    </row>
    <row r="4" spans="1:29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</row>
    <row r="5" spans="1:29" ht="15" customHeight="1" x14ac:dyDescent="0.2">
      <c r="A5" s="718" t="s">
        <v>2861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9" t="s">
        <v>2862</v>
      </c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</row>
    <row r="6" spans="1:29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1:29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46" t="s">
        <v>1896</v>
      </c>
    </row>
    <row r="8" spans="1:29" ht="14.25" customHeight="1" thickBot="1" x14ac:dyDescent="0.25">
      <c r="A8" s="713" t="s">
        <v>2329</v>
      </c>
      <c r="B8" s="755" t="s">
        <v>2436</v>
      </c>
      <c r="C8" s="755"/>
      <c r="D8" s="755"/>
      <c r="E8" s="755"/>
      <c r="F8" s="755"/>
      <c r="G8" s="755" t="s">
        <v>1596</v>
      </c>
      <c r="H8" s="755"/>
      <c r="I8" s="755"/>
      <c r="J8" s="755"/>
      <c r="K8" s="755"/>
      <c r="L8" s="755" t="s">
        <v>1598</v>
      </c>
      <c r="M8" s="755" t="s">
        <v>1601</v>
      </c>
      <c r="N8" s="755"/>
      <c r="O8" s="755"/>
      <c r="P8" s="755"/>
      <c r="Q8" s="755"/>
      <c r="R8" s="755"/>
      <c r="S8" s="755" t="s">
        <v>3381</v>
      </c>
      <c r="T8" s="755"/>
      <c r="U8" s="755"/>
      <c r="V8" s="755"/>
      <c r="W8" s="755"/>
      <c r="X8" s="755"/>
      <c r="Y8" s="755"/>
      <c r="Z8" s="755"/>
      <c r="AA8" s="755" t="s">
        <v>2265</v>
      </c>
    </row>
    <row r="9" spans="1:29" ht="31.5" customHeight="1" x14ac:dyDescent="0.2">
      <c r="A9" s="714"/>
      <c r="B9" s="756" t="s">
        <v>2437</v>
      </c>
      <c r="C9" s="756" t="s">
        <v>2438</v>
      </c>
      <c r="D9" s="756" t="s">
        <v>2439</v>
      </c>
      <c r="E9" s="756" t="s">
        <v>2440</v>
      </c>
      <c r="F9" s="756" t="s">
        <v>2441</v>
      </c>
      <c r="G9" s="756" t="s">
        <v>2442</v>
      </c>
      <c r="H9" s="756" t="s">
        <v>2443</v>
      </c>
      <c r="I9" s="756" t="s">
        <v>2444</v>
      </c>
      <c r="J9" s="756" t="s">
        <v>1597</v>
      </c>
      <c r="K9" s="756" t="s">
        <v>386</v>
      </c>
      <c r="L9" s="756"/>
      <c r="M9" s="756" t="s">
        <v>2437</v>
      </c>
      <c r="N9" s="756" t="s">
        <v>2438</v>
      </c>
      <c r="O9" s="756" t="s">
        <v>2439</v>
      </c>
      <c r="P9" s="756" t="s">
        <v>1599</v>
      </c>
      <c r="Q9" s="756" t="s">
        <v>1600</v>
      </c>
      <c r="R9" s="756" t="s">
        <v>2441</v>
      </c>
      <c r="S9" s="756" t="s">
        <v>1602</v>
      </c>
      <c r="T9" s="756" t="s">
        <v>1247</v>
      </c>
      <c r="U9" s="756" t="s">
        <v>1248</v>
      </c>
      <c r="V9" s="756" t="s">
        <v>1597</v>
      </c>
      <c r="W9" s="756" t="s">
        <v>3382</v>
      </c>
      <c r="X9" s="756" t="s">
        <v>2263</v>
      </c>
      <c r="Y9" s="758" t="s">
        <v>1414</v>
      </c>
      <c r="Z9" s="756" t="s">
        <v>2264</v>
      </c>
      <c r="AA9" s="756"/>
    </row>
    <row r="10" spans="1:29" ht="19.5" customHeight="1" x14ac:dyDescent="0.2">
      <c r="A10" s="714"/>
      <c r="B10" s="756"/>
      <c r="C10" s="756"/>
      <c r="D10" s="756"/>
      <c r="E10" s="756"/>
      <c r="F10" s="756"/>
      <c r="G10" s="756"/>
      <c r="H10" s="756"/>
      <c r="I10" s="756"/>
      <c r="J10" s="756"/>
      <c r="K10" s="760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9"/>
      <c r="Z10" s="756"/>
      <c r="AA10" s="756"/>
    </row>
    <row r="11" spans="1:29" ht="27.75" customHeight="1" x14ac:dyDescent="0.2">
      <c r="A11" s="714"/>
      <c r="B11" s="756"/>
      <c r="C11" s="756"/>
      <c r="D11" s="756"/>
      <c r="E11" s="756"/>
      <c r="F11" s="756"/>
      <c r="G11" s="756"/>
      <c r="H11" s="756"/>
      <c r="I11" s="756"/>
      <c r="J11" s="756"/>
      <c r="K11" s="760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9"/>
      <c r="Z11" s="756"/>
      <c r="AA11" s="756"/>
    </row>
    <row r="12" spans="1:29" ht="27.75" customHeight="1" thickBot="1" x14ac:dyDescent="0.25">
      <c r="A12" s="715"/>
      <c r="B12" s="757"/>
      <c r="C12" s="757"/>
      <c r="D12" s="757"/>
      <c r="E12" s="757"/>
      <c r="F12" s="757"/>
      <c r="G12" s="757"/>
      <c r="H12" s="757"/>
      <c r="I12" s="757"/>
      <c r="J12" s="757"/>
      <c r="K12" s="761"/>
      <c r="L12" s="757"/>
      <c r="M12" s="757"/>
      <c r="N12" s="757"/>
      <c r="O12" s="757"/>
      <c r="P12" s="757"/>
      <c r="Q12" s="757"/>
      <c r="R12" s="757"/>
      <c r="S12" s="757"/>
      <c r="T12" s="757"/>
      <c r="U12" s="757"/>
      <c r="V12" s="757"/>
      <c r="W12" s="757"/>
      <c r="X12" s="757"/>
      <c r="Y12" s="759"/>
      <c r="Z12" s="757"/>
      <c r="AA12" s="757"/>
    </row>
    <row r="13" spans="1:29" x14ac:dyDescent="0.2">
      <c r="A13" s="434" t="s">
        <v>871</v>
      </c>
      <c r="B13" s="40"/>
      <c r="C13" s="41"/>
      <c r="D13" s="40"/>
      <c r="E13" s="41"/>
      <c r="F13" s="40"/>
      <c r="G13" s="42"/>
      <c r="H13" s="40"/>
      <c r="I13" s="41"/>
      <c r="J13" s="40"/>
      <c r="K13" s="41"/>
      <c r="L13" s="40"/>
      <c r="M13" s="41"/>
      <c r="N13" s="40"/>
      <c r="O13" s="4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</row>
    <row r="14" spans="1:29" x14ac:dyDescent="0.2">
      <c r="A14" s="381" t="s">
        <v>282</v>
      </c>
      <c r="B14" s="392">
        <v>97213.472998475947</v>
      </c>
      <c r="C14" s="392">
        <v>-4828.572530000004</v>
      </c>
      <c r="D14" s="392">
        <v>0</v>
      </c>
      <c r="E14" s="392">
        <v>0</v>
      </c>
      <c r="F14" s="392">
        <v>0</v>
      </c>
      <c r="G14" s="392">
        <v>-24946.003860000001</v>
      </c>
      <c r="H14" s="392">
        <v>-3842.5288299999993</v>
      </c>
      <c r="I14" s="392">
        <v>0</v>
      </c>
      <c r="J14" s="392">
        <v>0</v>
      </c>
      <c r="K14" s="392">
        <v>-58396.868298837013</v>
      </c>
      <c r="L14" s="392">
        <v>5199.4994796389365</v>
      </c>
      <c r="M14" s="392">
        <v>0</v>
      </c>
      <c r="N14" s="392">
        <v>0</v>
      </c>
      <c r="O14" s="392">
        <v>0</v>
      </c>
      <c r="P14" s="392">
        <v>0</v>
      </c>
      <c r="Q14" s="392">
        <v>0</v>
      </c>
      <c r="R14" s="392">
        <v>0</v>
      </c>
      <c r="S14" s="392">
        <v>0</v>
      </c>
      <c r="T14" s="392">
        <v>0</v>
      </c>
      <c r="U14" s="392">
        <v>0</v>
      </c>
      <c r="V14" s="392">
        <v>0</v>
      </c>
      <c r="W14" s="392">
        <v>0</v>
      </c>
      <c r="X14" s="392">
        <v>0</v>
      </c>
      <c r="Y14" s="392">
        <v>0</v>
      </c>
      <c r="Z14" s="392">
        <v>0</v>
      </c>
      <c r="AA14" s="392">
        <v>0</v>
      </c>
      <c r="AB14" s="401"/>
      <c r="AC14" s="401"/>
    </row>
    <row r="15" spans="1:29" x14ac:dyDescent="0.2">
      <c r="A15" s="381" t="s">
        <v>283</v>
      </c>
      <c r="B15" s="392">
        <v>460886.02093</v>
      </c>
      <c r="C15" s="392">
        <v>-65831.072450000007</v>
      </c>
      <c r="D15" s="392">
        <v>0</v>
      </c>
      <c r="E15" s="392">
        <v>19650.24898</v>
      </c>
      <c r="F15" s="392">
        <v>7347.551010000001</v>
      </c>
      <c r="G15" s="392">
        <v>-247621.38139000005</v>
      </c>
      <c r="H15" s="392">
        <v>-41758.017869999996</v>
      </c>
      <c r="I15" s="392">
        <v>0</v>
      </c>
      <c r="J15" s="392">
        <v>0</v>
      </c>
      <c r="K15" s="392">
        <v>-119389.0854</v>
      </c>
      <c r="L15" s="392">
        <v>13284.26380999996</v>
      </c>
      <c r="M15" s="392">
        <v>635.02248999999995</v>
      </c>
      <c r="N15" s="392">
        <v>0.38370999999999911</v>
      </c>
      <c r="O15" s="392">
        <v>0</v>
      </c>
      <c r="P15" s="392">
        <v>2312.1489100000003</v>
      </c>
      <c r="Q15" s="392">
        <v>0</v>
      </c>
      <c r="R15" s="392">
        <v>0</v>
      </c>
      <c r="S15" s="392">
        <v>-7148.6078799999996</v>
      </c>
      <c r="T15" s="392">
        <v>1094.6555300000002</v>
      </c>
      <c r="U15" s="392">
        <v>3004.4069400000003</v>
      </c>
      <c r="V15" s="392">
        <v>0</v>
      </c>
      <c r="W15" s="392">
        <v>-141.64474000000001</v>
      </c>
      <c r="X15" s="392">
        <v>0</v>
      </c>
      <c r="Y15" s="392">
        <v>0</v>
      </c>
      <c r="Z15" s="392">
        <v>-115.60745</v>
      </c>
      <c r="AA15" s="392">
        <v>-359.24248999999907</v>
      </c>
      <c r="AB15" s="401"/>
      <c r="AC15" s="401"/>
    </row>
    <row r="16" spans="1:29" x14ac:dyDescent="0.2">
      <c r="A16" s="381" t="s">
        <v>284</v>
      </c>
      <c r="B16" s="392">
        <v>921580.15586000017</v>
      </c>
      <c r="C16" s="392">
        <v>-78044.327800000014</v>
      </c>
      <c r="D16" s="392">
        <v>0</v>
      </c>
      <c r="E16" s="392">
        <v>34686.197719999989</v>
      </c>
      <c r="F16" s="392">
        <v>8637.4058099999984</v>
      </c>
      <c r="G16" s="392">
        <v>-588381.25194000022</v>
      </c>
      <c r="H16" s="392">
        <v>-38048.997910000013</v>
      </c>
      <c r="I16" s="392">
        <v>0</v>
      </c>
      <c r="J16" s="392">
        <v>0</v>
      </c>
      <c r="K16" s="392">
        <v>-238776.08437</v>
      </c>
      <c r="L16" s="392">
        <v>21653.097369999945</v>
      </c>
      <c r="M16" s="392">
        <v>0</v>
      </c>
      <c r="N16" s="392">
        <v>0</v>
      </c>
      <c r="O16" s="392">
        <v>0</v>
      </c>
      <c r="P16" s="392">
        <v>0</v>
      </c>
      <c r="Q16" s="392">
        <v>0</v>
      </c>
      <c r="R16" s="392">
        <v>0</v>
      </c>
      <c r="S16" s="392">
        <v>0</v>
      </c>
      <c r="T16" s="392">
        <v>0</v>
      </c>
      <c r="U16" s="392">
        <v>0</v>
      </c>
      <c r="V16" s="392">
        <v>0</v>
      </c>
      <c r="W16" s="392">
        <v>0</v>
      </c>
      <c r="X16" s="392">
        <v>0</v>
      </c>
      <c r="Y16" s="392">
        <v>0</v>
      </c>
      <c r="Z16" s="392">
        <v>0</v>
      </c>
      <c r="AA16" s="392">
        <v>0</v>
      </c>
      <c r="AB16" s="401"/>
      <c r="AC16" s="401"/>
    </row>
    <row r="17" spans="1:29" x14ac:dyDescent="0.2">
      <c r="A17" s="381" t="s">
        <v>285</v>
      </c>
      <c r="B17" s="392">
        <v>102666.76293000003</v>
      </c>
      <c r="C17" s="392">
        <v>-9735.8514600000108</v>
      </c>
      <c r="D17" s="392">
        <v>0</v>
      </c>
      <c r="E17" s="392">
        <v>0</v>
      </c>
      <c r="F17" s="392">
        <v>8662.3695699999989</v>
      </c>
      <c r="G17" s="392">
        <v>-82813.992119999981</v>
      </c>
      <c r="H17" s="392">
        <v>14998.649089999988</v>
      </c>
      <c r="I17" s="392">
        <v>0</v>
      </c>
      <c r="J17" s="392">
        <v>0</v>
      </c>
      <c r="K17" s="392">
        <v>-36963.17181</v>
      </c>
      <c r="L17" s="392">
        <v>-3185.2337999999727</v>
      </c>
      <c r="M17" s="392">
        <v>0</v>
      </c>
      <c r="N17" s="392">
        <v>0</v>
      </c>
      <c r="O17" s="392">
        <v>0</v>
      </c>
      <c r="P17" s="392">
        <v>0</v>
      </c>
      <c r="Q17" s="392">
        <v>0</v>
      </c>
      <c r="R17" s="392">
        <v>0</v>
      </c>
      <c r="S17" s="392">
        <v>0</v>
      </c>
      <c r="T17" s="392">
        <v>0</v>
      </c>
      <c r="U17" s="392">
        <v>0</v>
      </c>
      <c r="V17" s="392">
        <v>0</v>
      </c>
      <c r="W17" s="392">
        <v>0</v>
      </c>
      <c r="X17" s="392">
        <v>0</v>
      </c>
      <c r="Y17" s="392">
        <v>0</v>
      </c>
      <c r="Z17" s="392">
        <v>0</v>
      </c>
      <c r="AA17" s="392">
        <v>0</v>
      </c>
      <c r="AB17" s="401"/>
      <c r="AC17" s="401"/>
    </row>
    <row r="18" spans="1:29" x14ac:dyDescent="0.2">
      <c r="A18" s="382" t="s">
        <v>2612</v>
      </c>
      <c r="B18" s="394">
        <v>176.37700000000001</v>
      </c>
      <c r="C18" s="394">
        <v>-400.803</v>
      </c>
      <c r="D18" s="394">
        <v>0</v>
      </c>
      <c r="E18" s="394">
        <v>0</v>
      </c>
      <c r="F18" s="394">
        <v>0</v>
      </c>
      <c r="G18" s="394">
        <v>0</v>
      </c>
      <c r="H18" s="394">
        <v>-40.667999999999999</v>
      </c>
      <c r="I18" s="394">
        <v>0</v>
      </c>
      <c r="J18" s="394">
        <v>0</v>
      </c>
      <c r="K18" s="394">
        <v>-1395.086</v>
      </c>
      <c r="L18" s="394">
        <v>-1660.18</v>
      </c>
      <c r="M18" s="394">
        <v>0</v>
      </c>
      <c r="N18" s="394">
        <v>0</v>
      </c>
      <c r="O18" s="394">
        <v>0</v>
      </c>
      <c r="P18" s="394">
        <v>0</v>
      </c>
      <c r="Q18" s="394">
        <v>0</v>
      </c>
      <c r="R18" s="394">
        <v>0</v>
      </c>
      <c r="S18" s="394">
        <v>0</v>
      </c>
      <c r="T18" s="394">
        <v>0</v>
      </c>
      <c r="U18" s="394">
        <v>0</v>
      </c>
      <c r="V18" s="394">
        <v>0</v>
      </c>
      <c r="W18" s="394">
        <v>0</v>
      </c>
      <c r="X18" s="394">
        <v>0</v>
      </c>
      <c r="Y18" s="394">
        <v>0</v>
      </c>
      <c r="Z18" s="394">
        <v>0</v>
      </c>
      <c r="AA18" s="394">
        <v>0</v>
      </c>
      <c r="AB18" s="401"/>
      <c r="AC18" s="401"/>
    </row>
    <row r="19" spans="1:29" x14ac:dyDescent="0.2">
      <c r="A19" s="381" t="s">
        <v>2227</v>
      </c>
      <c r="B19" s="392">
        <v>186128.32024790003</v>
      </c>
      <c r="C19" s="392">
        <v>-27003.566340000001</v>
      </c>
      <c r="D19" s="392">
        <v>0</v>
      </c>
      <c r="E19" s="392">
        <v>9891.790649999999</v>
      </c>
      <c r="F19" s="392">
        <v>5499.3147499999986</v>
      </c>
      <c r="G19" s="392">
        <v>-82932.830509999985</v>
      </c>
      <c r="H19" s="392">
        <v>-13132.480080000003</v>
      </c>
      <c r="I19" s="392">
        <v>0</v>
      </c>
      <c r="J19" s="392">
        <v>-1543.8150000000001</v>
      </c>
      <c r="K19" s="392">
        <v>-63753.128394004001</v>
      </c>
      <c r="L19" s="392">
        <v>13153.605323896045</v>
      </c>
      <c r="M19" s="392">
        <v>0</v>
      </c>
      <c r="N19" s="392">
        <v>0</v>
      </c>
      <c r="O19" s="392">
        <v>0</v>
      </c>
      <c r="P19" s="392">
        <v>0</v>
      </c>
      <c r="Q19" s="392">
        <v>0</v>
      </c>
      <c r="R19" s="392">
        <v>0</v>
      </c>
      <c r="S19" s="392">
        <v>0</v>
      </c>
      <c r="T19" s="392">
        <v>0</v>
      </c>
      <c r="U19" s="392">
        <v>0</v>
      </c>
      <c r="V19" s="392">
        <v>0</v>
      </c>
      <c r="W19" s="392">
        <v>0</v>
      </c>
      <c r="X19" s="392">
        <v>0</v>
      </c>
      <c r="Y19" s="392">
        <v>0</v>
      </c>
      <c r="Z19" s="392">
        <v>0</v>
      </c>
      <c r="AA19" s="392">
        <v>0</v>
      </c>
      <c r="AB19" s="401"/>
      <c r="AC19" s="401"/>
    </row>
    <row r="20" spans="1:29" x14ac:dyDescent="0.2">
      <c r="A20" s="381" t="s">
        <v>2228</v>
      </c>
      <c r="B20" s="392">
        <v>953707.90256999817</v>
      </c>
      <c r="C20" s="392">
        <v>-102536.42576999946</v>
      </c>
      <c r="D20" s="392">
        <v>0</v>
      </c>
      <c r="E20" s="392">
        <v>49471.732200000006</v>
      </c>
      <c r="F20" s="392">
        <v>36429.849909999859</v>
      </c>
      <c r="G20" s="392">
        <v>-564398.53667013568</v>
      </c>
      <c r="H20" s="392">
        <v>-66649.151070000429</v>
      </c>
      <c r="I20" s="392">
        <v>0</v>
      </c>
      <c r="J20" s="392">
        <v>-36093.539220000028</v>
      </c>
      <c r="K20" s="392">
        <v>-209465.22220999966</v>
      </c>
      <c r="L20" s="392">
        <v>60466.609739862703</v>
      </c>
      <c r="M20" s="392">
        <v>0</v>
      </c>
      <c r="N20" s="392">
        <v>0</v>
      </c>
      <c r="O20" s="392">
        <v>0</v>
      </c>
      <c r="P20" s="392">
        <v>0</v>
      </c>
      <c r="Q20" s="392">
        <v>0</v>
      </c>
      <c r="R20" s="392">
        <v>0</v>
      </c>
      <c r="S20" s="392">
        <v>0</v>
      </c>
      <c r="T20" s="392">
        <v>0</v>
      </c>
      <c r="U20" s="392">
        <v>0</v>
      </c>
      <c r="V20" s="392">
        <v>0</v>
      </c>
      <c r="W20" s="392">
        <v>0</v>
      </c>
      <c r="X20" s="392">
        <v>0</v>
      </c>
      <c r="Y20" s="392">
        <v>0</v>
      </c>
      <c r="Z20" s="392">
        <v>0</v>
      </c>
      <c r="AA20" s="392">
        <v>0</v>
      </c>
      <c r="AB20" s="401"/>
      <c r="AC20" s="401"/>
    </row>
    <row r="21" spans="1:29" x14ac:dyDescent="0.2">
      <c r="A21" s="381" t="s">
        <v>1607</v>
      </c>
      <c r="B21" s="392">
        <v>366756.26645</v>
      </c>
      <c r="C21" s="392">
        <v>-42530.271739999989</v>
      </c>
      <c r="D21" s="392">
        <v>0</v>
      </c>
      <c r="E21" s="392">
        <v>0</v>
      </c>
      <c r="F21" s="392">
        <v>3605.098179999999</v>
      </c>
      <c r="G21" s="392">
        <v>-213943.92903000003</v>
      </c>
      <c r="H21" s="392">
        <v>-8441.0217800000028</v>
      </c>
      <c r="I21" s="392">
        <v>0</v>
      </c>
      <c r="J21" s="392">
        <v>9436.6732400000001</v>
      </c>
      <c r="K21" s="392">
        <v>-115917.56407999995</v>
      </c>
      <c r="L21" s="392">
        <v>-1034.7487600000168</v>
      </c>
      <c r="M21" s="392">
        <v>0</v>
      </c>
      <c r="N21" s="392">
        <v>0</v>
      </c>
      <c r="O21" s="392">
        <v>0</v>
      </c>
      <c r="P21" s="392">
        <v>0</v>
      </c>
      <c r="Q21" s="392">
        <v>0</v>
      </c>
      <c r="R21" s="392">
        <v>0</v>
      </c>
      <c r="S21" s="392">
        <v>0</v>
      </c>
      <c r="T21" s="392">
        <v>0</v>
      </c>
      <c r="U21" s="392">
        <v>0</v>
      </c>
      <c r="V21" s="392">
        <v>0</v>
      </c>
      <c r="W21" s="392">
        <v>0</v>
      </c>
      <c r="X21" s="392">
        <v>0</v>
      </c>
      <c r="Y21" s="392">
        <v>0</v>
      </c>
      <c r="Z21" s="392">
        <v>0</v>
      </c>
      <c r="AA21" s="392">
        <v>0</v>
      </c>
      <c r="AB21" s="401"/>
      <c r="AC21" s="401"/>
    </row>
    <row r="22" spans="1:29" x14ac:dyDescent="0.2">
      <c r="A22" s="381" t="s">
        <v>2230</v>
      </c>
      <c r="B22" s="392">
        <v>86546.72649999999</v>
      </c>
      <c r="C22" s="392">
        <v>2812.8835799999997</v>
      </c>
      <c r="D22" s="392">
        <v>0</v>
      </c>
      <c r="E22" s="392">
        <v>3893.6284199999996</v>
      </c>
      <c r="F22" s="392">
        <v>1236.0882599999998</v>
      </c>
      <c r="G22" s="392">
        <v>-60144.13324000001</v>
      </c>
      <c r="H22" s="392">
        <v>-8287.5256900000022</v>
      </c>
      <c r="I22" s="392">
        <v>0</v>
      </c>
      <c r="J22" s="392">
        <v>0</v>
      </c>
      <c r="K22" s="392">
        <v>-22890.728729999999</v>
      </c>
      <c r="L22" s="392">
        <v>3166.9390999999705</v>
      </c>
      <c r="M22" s="392">
        <v>0</v>
      </c>
      <c r="N22" s="392">
        <v>0</v>
      </c>
      <c r="O22" s="392">
        <v>0</v>
      </c>
      <c r="P22" s="392">
        <v>0</v>
      </c>
      <c r="Q22" s="392">
        <v>0</v>
      </c>
      <c r="R22" s="392">
        <v>0</v>
      </c>
      <c r="S22" s="392">
        <v>0</v>
      </c>
      <c r="T22" s="392">
        <v>0</v>
      </c>
      <c r="U22" s="392">
        <v>0</v>
      </c>
      <c r="V22" s="392">
        <v>0</v>
      </c>
      <c r="W22" s="392">
        <v>0</v>
      </c>
      <c r="X22" s="392">
        <v>0</v>
      </c>
      <c r="Y22" s="392">
        <v>0</v>
      </c>
      <c r="Z22" s="392">
        <v>0</v>
      </c>
      <c r="AA22" s="392">
        <v>0</v>
      </c>
      <c r="AB22" s="401"/>
      <c r="AC22" s="401"/>
    </row>
    <row r="23" spans="1:29" x14ac:dyDescent="0.2">
      <c r="A23" s="381" t="s">
        <v>2613</v>
      </c>
      <c r="B23" s="392">
        <v>6982.7420000000002</v>
      </c>
      <c r="C23" s="392">
        <v>-1951.874</v>
      </c>
      <c r="D23" s="392">
        <v>0</v>
      </c>
      <c r="E23" s="392">
        <v>461.53100000000001</v>
      </c>
      <c r="F23" s="392">
        <v>355.33499999999998</v>
      </c>
      <c r="G23" s="392">
        <v>-408.14499999999998</v>
      </c>
      <c r="H23" s="392">
        <v>-2434.6480000000001</v>
      </c>
      <c r="I23" s="392">
        <v>0</v>
      </c>
      <c r="J23" s="392">
        <v>0</v>
      </c>
      <c r="K23" s="392">
        <v>-3962.9009999999998</v>
      </c>
      <c r="L23" s="392">
        <v>-957.96</v>
      </c>
      <c r="M23" s="392">
        <v>0</v>
      </c>
      <c r="N23" s="392">
        <v>0</v>
      </c>
      <c r="O23" s="392">
        <v>0</v>
      </c>
      <c r="P23" s="392">
        <v>0</v>
      </c>
      <c r="Q23" s="392">
        <v>0</v>
      </c>
      <c r="R23" s="392">
        <v>0</v>
      </c>
      <c r="S23" s="392">
        <v>0</v>
      </c>
      <c r="T23" s="392">
        <v>0</v>
      </c>
      <c r="U23" s="392">
        <v>0</v>
      </c>
      <c r="V23" s="392">
        <v>0</v>
      </c>
      <c r="W23" s="392">
        <v>0</v>
      </c>
      <c r="X23" s="392">
        <v>0</v>
      </c>
      <c r="Y23" s="392">
        <v>0</v>
      </c>
      <c r="Z23" s="392">
        <v>0</v>
      </c>
      <c r="AA23" s="392">
        <v>0</v>
      </c>
      <c r="AB23" s="401"/>
      <c r="AC23" s="401"/>
    </row>
    <row r="24" spans="1:29" x14ac:dyDescent="0.2">
      <c r="A24" s="387" t="s">
        <v>1608</v>
      </c>
      <c r="B24" s="398">
        <v>425953.9999099999</v>
      </c>
      <c r="C24" s="398">
        <v>-38516.249730000003</v>
      </c>
      <c r="D24" s="398">
        <v>0</v>
      </c>
      <c r="E24" s="398">
        <v>11635.367700000003</v>
      </c>
      <c r="F24" s="398">
        <v>-378.38945000000012</v>
      </c>
      <c r="G24" s="398">
        <v>-260288.39623999997</v>
      </c>
      <c r="H24" s="398">
        <v>-18359.215109999986</v>
      </c>
      <c r="I24" s="398">
        <v>0</v>
      </c>
      <c r="J24" s="398">
        <v>-217.1713</v>
      </c>
      <c r="K24" s="398">
        <v>-103670.53265000001</v>
      </c>
      <c r="L24" s="398">
        <v>16159.413129999928</v>
      </c>
      <c r="M24" s="398">
        <v>0</v>
      </c>
      <c r="N24" s="398">
        <v>0</v>
      </c>
      <c r="O24" s="398">
        <v>0</v>
      </c>
      <c r="P24" s="398">
        <v>0</v>
      </c>
      <c r="Q24" s="398">
        <v>0</v>
      </c>
      <c r="R24" s="398">
        <v>0</v>
      </c>
      <c r="S24" s="398">
        <v>0</v>
      </c>
      <c r="T24" s="398">
        <v>0</v>
      </c>
      <c r="U24" s="398">
        <v>0</v>
      </c>
      <c r="V24" s="398">
        <v>0</v>
      </c>
      <c r="W24" s="398">
        <v>0</v>
      </c>
      <c r="X24" s="398">
        <v>0</v>
      </c>
      <c r="Y24" s="398">
        <v>0</v>
      </c>
      <c r="Z24" s="398">
        <v>0</v>
      </c>
      <c r="AA24" s="398">
        <v>0</v>
      </c>
      <c r="AB24" s="401"/>
      <c r="AC24" s="401"/>
    </row>
    <row r="25" spans="1:29" x14ac:dyDescent="0.2">
      <c r="A25" s="381" t="s">
        <v>2614</v>
      </c>
      <c r="B25" s="392">
        <v>205601.13224999997</v>
      </c>
      <c r="C25" s="392">
        <v>-39328.118059999993</v>
      </c>
      <c r="D25" s="392">
        <v>0</v>
      </c>
      <c r="E25" s="392">
        <v>26246.877670000002</v>
      </c>
      <c r="F25" s="392">
        <v>-5486.6911500000006</v>
      </c>
      <c r="G25" s="392">
        <v>-83005.564909999986</v>
      </c>
      <c r="H25" s="392">
        <v>-9727.0062500000113</v>
      </c>
      <c r="I25" s="392">
        <v>0</v>
      </c>
      <c r="J25" s="392">
        <v>-1953.6902299999999</v>
      </c>
      <c r="K25" s="392">
        <v>-48542.861430000004</v>
      </c>
      <c r="L25" s="392">
        <v>43804.077889999986</v>
      </c>
      <c r="M25" s="392">
        <v>0</v>
      </c>
      <c r="N25" s="392">
        <v>0</v>
      </c>
      <c r="O25" s="392">
        <v>0</v>
      </c>
      <c r="P25" s="392">
        <v>0</v>
      </c>
      <c r="Q25" s="392">
        <v>0</v>
      </c>
      <c r="R25" s="392">
        <v>0</v>
      </c>
      <c r="S25" s="392">
        <v>0</v>
      </c>
      <c r="T25" s="392">
        <v>0</v>
      </c>
      <c r="U25" s="392">
        <v>0</v>
      </c>
      <c r="V25" s="392">
        <v>0</v>
      </c>
      <c r="W25" s="392">
        <v>0</v>
      </c>
      <c r="X25" s="392">
        <v>0</v>
      </c>
      <c r="Y25" s="392">
        <v>0</v>
      </c>
      <c r="Z25" s="392">
        <v>0</v>
      </c>
      <c r="AA25" s="392">
        <v>0</v>
      </c>
      <c r="AB25" s="401"/>
      <c r="AC25" s="401"/>
    </row>
    <row r="26" spans="1:29" x14ac:dyDescent="0.2">
      <c r="A26" s="381" t="s">
        <v>2615</v>
      </c>
      <c r="B26" s="392">
        <v>203754.81827999998</v>
      </c>
      <c r="C26" s="392">
        <v>-33587.885480000004</v>
      </c>
      <c r="D26" s="392">
        <v>0</v>
      </c>
      <c r="E26" s="392">
        <v>10923.405995526822</v>
      </c>
      <c r="F26" s="392">
        <v>1314.6329500000002</v>
      </c>
      <c r="G26" s="392">
        <v>-85026.416770000011</v>
      </c>
      <c r="H26" s="392">
        <v>-11390.926609999995</v>
      </c>
      <c r="I26" s="392">
        <v>0</v>
      </c>
      <c r="J26" s="392">
        <v>0</v>
      </c>
      <c r="K26" s="392">
        <v>-52906.201010000012</v>
      </c>
      <c r="L26" s="392">
        <v>33081.427355526779</v>
      </c>
      <c r="M26" s="392">
        <v>0</v>
      </c>
      <c r="N26" s="392">
        <v>0</v>
      </c>
      <c r="O26" s="392">
        <v>0</v>
      </c>
      <c r="P26" s="392">
        <v>0</v>
      </c>
      <c r="Q26" s="392">
        <v>0</v>
      </c>
      <c r="R26" s="392">
        <v>0</v>
      </c>
      <c r="S26" s="392">
        <v>0</v>
      </c>
      <c r="T26" s="392">
        <v>0</v>
      </c>
      <c r="U26" s="392">
        <v>0</v>
      </c>
      <c r="V26" s="392">
        <v>0</v>
      </c>
      <c r="W26" s="392">
        <v>0</v>
      </c>
      <c r="X26" s="392">
        <v>0</v>
      </c>
      <c r="Y26" s="392">
        <v>0</v>
      </c>
      <c r="Z26" s="392">
        <v>0</v>
      </c>
      <c r="AA26" s="392">
        <v>0</v>
      </c>
      <c r="AB26" s="401"/>
      <c r="AC26" s="401"/>
    </row>
    <row r="27" spans="1:29" x14ac:dyDescent="0.2">
      <c r="A27" s="381" t="s">
        <v>2231</v>
      </c>
      <c r="B27" s="392">
        <v>25533.729309999995</v>
      </c>
      <c r="C27" s="392">
        <v>-5183.8722100000032</v>
      </c>
      <c r="D27" s="392">
        <v>0</v>
      </c>
      <c r="E27" s="392">
        <v>0</v>
      </c>
      <c r="F27" s="392">
        <v>0</v>
      </c>
      <c r="G27" s="392">
        <v>-18581.073435000006</v>
      </c>
      <c r="H27" s="392">
        <v>-154.01907000000145</v>
      </c>
      <c r="I27" s="392">
        <v>0</v>
      </c>
      <c r="J27" s="392">
        <v>0</v>
      </c>
      <c r="K27" s="392">
        <v>-8215.7207300000027</v>
      </c>
      <c r="L27" s="392">
        <v>-6600.9561350000158</v>
      </c>
      <c r="M27" s="392">
        <v>2.2563299999999997</v>
      </c>
      <c r="N27" s="392">
        <v>3.2899999999999921E-3</v>
      </c>
      <c r="O27" s="392">
        <v>0</v>
      </c>
      <c r="P27" s="392">
        <v>27.270419999999998</v>
      </c>
      <c r="Q27" s="392">
        <v>0</v>
      </c>
      <c r="R27" s="392">
        <v>0</v>
      </c>
      <c r="S27" s="392">
        <v>-50.836129999999997</v>
      </c>
      <c r="T27" s="392">
        <v>-8.3427099999999985</v>
      </c>
      <c r="U27" s="392">
        <v>48.401950000000006</v>
      </c>
      <c r="V27" s="392">
        <v>0</v>
      </c>
      <c r="W27" s="392">
        <v>-37.629220000000004</v>
      </c>
      <c r="X27" s="392">
        <v>0</v>
      </c>
      <c r="Y27" s="392">
        <v>0</v>
      </c>
      <c r="Z27" s="392">
        <v>0</v>
      </c>
      <c r="AA27" s="392">
        <v>-18.876069999999999</v>
      </c>
      <c r="AB27" s="401"/>
      <c r="AC27" s="401"/>
    </row>
    <row r="28" spans="1:29" x14ac:dyDescent="0.2">
      <c r="A28" s="382" t="s">
        <v>2232</v>
      </c>
      <c r="B28" s="394">
        <v>342842.26248999994</v>
      </c>
      <c r="C28" s="394">
        <v>-52032.306199999985</v>
      </c>
      <c r="D28" s="394">
        <v>0</v>
      </c>
      <c r="E28" s="394">
        <v>0</v>
      </c>
      <c r="F28" s="394">
        <v>9978.5494399999989</v>
      </c>
      <c r="G28" s="394">
        <v>-213200.27652999997</v>
      </c>
      <c r="H28" s="394">
        <v>-19945.223089999996</v>
      </c>
      <c r="I28" s="394">
        <v>0</v>
      </c>
      <c r="J28" s="394">
        <v>0</v>
      </c>
      <c r="K28" s="394">
        <v>-61816.647420000001</v>
      </c>
      <c r="L28" s="394">
        <v>5826.3586899999427</v>
      </c>
      <c r="M28" s="394">
        <v>557.09977000000003</v>
      </c>
      <c r="N28" s="394">
        <v>0.95759000000000016</v>
      </c>
      <c r="O28" s="394">
        <v>0</v>
      </c>
      <c r="P28" s="394">
        <v>974.96888000000001</v>
      </c>
      <c r="Q28" s="394">
        <v>0</v>
      </c>
      <c r="R28" s="394">
        <v>0</v>
      </c>
      <c r="S28" s="394">
        <v>-2115.42238</v>
      </c>
      <c r="T28" s="394">
        <v>-62.986019999999904</v>
      </c>
      <c r="U28" s="394">
        <v>988.36739000000011</v>
      </c>
      <c r="V28" s="394">
        <v>0</v>
      </c>
      <c r="W28" s="394">
        <v>-276.22429000000005</v>
      </c>
      <c r="X28" s="394">
        <v>0</v>
      </c>
      <c r="Y28" s="394">
        <v>0</v>
      </c>
      <c r="Z28" s="394">
        <v>0</v>
      </c>
      <c r="AA28" s="394">
        <v>66.760940000000289</v>
      </c>
      <c r="AB28" s="401"/>
      <c r="AC28" s="401"/>
    </row>
    <row r="29" spans="1:29" x14ac:dyDescent="0.2">
      <c r="A29" s="381" t="s">
        <v>2233</v>
      </c>
      <c r="B29" s="392">
        <v>148223.50117</v>
      </c>
      <c r="C29" s="392">
        <v>-4735.876229999998</v>
      </c>
      <c r="D29" s="392">
        <v>0</v>
      </c>
      <c r="E29" s="392">
        <v>0</v>
      </c>
      <c r="F29" s="392">
        <v>4253.5555100000001</v>
      </c>
      <c r="G29" s="392">
        <v>-95315.951259999987</v>
      </c>
      <c r="H29" s="392">
        <v>-1489.437189999999</v>
      </c>
      <c r="I29" s="392">
        <v>0</v>
      </c>
      <c r="J29" s="392">
        <v>0</v>
      </c>
      <c r="K29" s="392">
        <v>-50961.018710000004</v>
      </c>
      <c r="L29" s="392">
        <v>-25.226709999973536</v>
      </c>
      <c r="M29" s="392">
        <v>0</v>
      </c>
      <c r="N29" s="392">
        <v>0</v>
      </c>
      <c r="O29" s="392">
        <v>0</v>
      </c>
      <c r="P29" s="392">
        <v>0</v>
      </c>
      <c r="Q29" s="392">
        <v>0</v>
      </c>
      <c r="R29" s="392">
        <v>0</v>
      </c>
      <c r="S29" s="392">
        <v>0</v>
      </c>
      <c r="T29" s="392">
        <v>0</v>
      </c>
      <c r="U29" s="392">
        <v>0</v>
      </c>
      <c r="V29" s="392">
        <v>0</v>
      </c>
      <c r="W29" s="392">
        <v>0</v>
      </c>
      <c r="X29" s="392">
        <v>0</v>
      </c>
      <c r="Y29" s="392">
        <v>0</v>
      </c>
      <c r="Z29" s="392">
        <v>0</v>
      </c>
      <c r="AA29" s="392">
        <v>0</v>
      </c>
      <c r="AB29" s="401"/>
      <c r="AC29" s="401"/>
    </row>
    <row r="30" spans="1:29" x14ac:dyDescent="0.2">
      <c r="A30" s="381" t="s">
        <v>1609</v>
      </c>
      <c r="B30" s="392">
        <v>96330.233389999965</v>
      </c>
      <c r="C30" s="392">
        <v>-16631.448640000002</v>
      </c>
      <c r="D30" s="392">
        <v>0</v>
      </c>
      <c r="E30" s="392">
        <v>3973.8965400000002</v>
      </c>
      <c r="F30" s="392">
        <v>848.04288000000008</v>
      </c>
      <c r="G30" s="392">
        <v>-54353.300750000009</v>
      </c>
      <c r="H30" s="392">
        <v>-13944.226030000002</v>
      </c>
      <c r="I30" s="392">
        <v>0</v>
      </c>
      <c r="J30" s="392">
        <v>0</v>
      </c>
      <c r="K30" s="392">
        <v>-23082.27851</v>
      </c>
      <c r="L30" s="392">
        <v>-6859.0811200000535</v>
      </c>
      <c r="M30" s="392">
        <v>0</v>
      </c>
      <c r="N30" s="392">
        <v>0</v>
      </c>
      <c r="O30" s="392">
        <v>0</v>
      </c>
      <c r="P30" s="392">
        <v>0</v>
      </c>
      <c r="Q30" s="392">
        <v>0</v>
      </c>
      <c r="R30" s="392">
        <v>0</v>
      </c>
      <c r="S30" s="392">
        <v>0</v>
      </c>
      <c r="T30" s="392">
        <v>0</v>
      </c>
      <c r="U30" s="392">
        <v>0</v>
      </c>
      <c r="V30" s="392">
        <v>0</v>
      </c>
      <c r="W30" s="392">
        <v>0</v>
      </c>
      <c r="X30" s="392">
        <v>0</v>
      </c>
      <c r="Y30" s="392">
        <v>0</v>
      </c>
      <c r="Z30" s="392">
        <v>0</v>
      </c>
      <c r="AA30" s="392">
        <v>0</v>
      </c>
      <c r="AB30" s="401"/>
      <c r="AC30" s="401"/>
    </row>
    <row r="31" spans="1:29" x14ac:dyDescent="0.2">
      <c r="A31" s="381" t="s">
        <v>2234</v>
      </c>
      <c r="B31" s="392">
        <v>35522.541480000007</v>
      </c>
      <c r="C31" s="392">
        <v>2712.1410900000001</v>
      </c>
      <c r="D31" s="392">
        <v>0</v>
      </c>
      <c r="E31" s="392">
        <v>499.95548999999988</v>
      </c>
      <c r="F31" s="392">
        <v>38.728910000000006</v>
      </c>
      <c r="G31" s="392">
        <v>-22329.352780000005</v>
      </c>
      <c r="H31" s="392">
        <v>-4520.4234500000011</v>
      </c>
      <c r="I31" s="392">
        <v>0</v>
      </c>
      <c r="J31" s="392">
        <v>0</v>
      </c>
      <c r="K31" s="392">
        <v>-12996.509470000001</v>
      </c>
      <c r="L31" s="392">
        <v>-1072.9187300000049</v>
      </c>
      <c r="M31" s="392">
        <v>0</v>
      </c>
      <c r="N31" s="392">
        <v>0</v>
      </c>
      <c r="O31" s="392">
        <v>0</v>
      </c>
      <c r="P31" s="392">
        <v>0</v>
      </c>
      <c r="Q31" s="392">
        <v>0</v>
      </c>
      <c r="R31" s="392">
        <v>0</v>
      </c>
      <c r="S31" s="392">
        <v>-4.9599999999999998E-2</v>
      </c>
      <c r="T31" s="392">
        <v>-3.4272499999999999</v>
      </c>
      <c r="U31" s="392">
        <v>3.4675899999999995</v>
      </c>
      <c r="V31" s="392">
        <v>0</v>
      </c>
      <c r="W31" s="392">
        <v>-37.037190000000002</v>
      </c>
      <c r="X31" s="392">
        <v>0</v>
      </c>
      <c r="Y31" s="392">
        <v>0</v>
      </c>
      <c r="Z31" s="392">
        <v>0</v>
      </c>
      <c r="AA31" s="392">
        <v>-37.04645</v>
      </c>
      <c r="AB31" s="401"/>
      <c r="AC31" s="401"/>
    </row>
    <row r="32" spans="1:29" x14ac:dyDescent="0.2">
      <c r="A32" s="381" t="s">
        <v>2235</v>
      </c>
      <c r="B32" s="392">
        <v>73153.269689999986</v>
      </c>
      <c r="C32" s="392">
        <v>-9120.2839999999978</v>
      </c>
      <c r="D32" s="392">
        <v>0</v>
      </c>
      <c r="E32" s="392">
        <v>2346.94002</v>
      </c>
      <c r="F32" s="392">
        <v>1327.3787</v>
      </c>
      <c r="G32" s="392">
        <v>-39637.365300000005</v>
      </c>
      <c r="H32" s="392">
        <v>-3434.24766</v>
      </c>
      <c r="I32" s="392">
        <v>0</v>
      </c>
      <c r="J32" s="392">
        <v>0</v>
      </c>
      <c r="K32" s="392">
        <v>-22404.597389999999</v>
      </c>
      <c r="L32" s="392">
        <v>2231.0940599999776</v>
      </c>
      <c r="M32" s="392">
        <v>0</v>
      </c>
      <c r="N32" s="392">
        <v>0</v>
      </c>
      <c r="O32" s="392">
        <v>0</v>
      </c>
      <c r="P32" s="392">
        <v>0</v>
      </c>
      <c r="Q32" s="392">
        <v>0</v>
      </c>
      <c r="R32" s="392">
        <v>0</v>
      </c>
      <c r="S32" s="392">
        <v>0</v>
      </c>
      <c r="T32" s="392">
        <v>0</v>
      </c>
      <c r="U32" s="392">
        <v>0</v>
      </c>
      <c r="V32" s="392">
        <v>0</v>
      </c>
      <c r="W32" s="392">
        <v>0</v>
      </c>
      <c r="X32" s="392">
        <v>0</v>
      </c>
      <c r="Y32" s="392">
        <v>0</v>
      </c>
      <c r="Z32" s="392">
        <v>0</v>
      </c>
      <c r="AA32" s="392">
        <v>0</v>
      </c>
      <c r="AB32" s="401"/>
      <c r="AC32" s="401"/>
    </row>
    <row r="33" spans="1:29" x14ac:dyDescent="0.2">
      <c r="A33" s="381" t="s">
        <v>2236</v>
      </c>
      <c r="B33" s="392">
        <v>530969.98384000012</v>
      </c>
      <c r="C33" s="392">
        <v>-27709.094360000003</v>
      </c>
      <c r="D33" s="392">
        <v>0</v>
      </c>
      <c r="E33" s="392">
        <v>39354.616799999996</v>
      </c>
      <c r="F33" s="392">
        <v>-4663.3239700000004</v>
      </c>
      <c r="G33" s="392">
        <v>-339855.89019000006</v>
      </c>
      <c r="H33" s="392">
        <v>-35582.855200000005</v>
      </c>
      <c r="I33" s="392">
        <v>0</v>
      </c>
      <c r="J33" s="392">
        <v>0</v>
      </c>
      <c r="K33" s="392">
        <v>-136789.65312000003</v>
      </c>
      <c r="L33" s="392">
        <v>25723.783799999976</v>
      </c>
      <c r="M33" s="392">
        <v>0</v>
      </c>
      <c r="N33" s="392">
        <v>0</v>
      </c>
      <c r="O33" s="392">
        <v>0</v>
      </c>
      <c r="P33" s="392">
        <v>0</v>
      </c>
      <c r="Q33" s="392">
        <v>0</v>
      </c>
      <c r="R33" s="392">
        <v>0</v>
      </c>
      <c r="S33" s="392">
        <v>0</v>
      </c>
      <c r="T33" s="392">
        <v>0</v>
      </c>
      <c r="U33" s="392">
        <v>0</v>
      </c>
      <c r="V33" s="392">
        <v>0</v>
      </c>
      <c r="W33" s="392">
        <v>0</v>
      </c>
      <c r="X33" s="392">
        <v>0</v>
      </c>
      <c r="Y33" s="392">
        <v>0</v>
      </c>
      <c r="Z33" s="392">
        <v>0</v>
      </c>
      <c r="AA33" s="392">
        <v>0</v>
      </c>
      <c r="AB33" s="401"/>
      <c r="AC33" s="401"/>
    </row>
    <row r="34" spans="1:29" x14ac:dyDescent="0.2">
      <c r="A34" s="387" t="s">
        <v>2616</v>
      </c>
      <c r="B34" s="398">
        <v>58097.711520000012</v>
      </c>
      <c r="C34" s="398">
        <v>20836.564422159026</v>
      </c>
      <c r="D34" s="398">
        <v>0</v>
      </c>
      <c r="E34" s="398">
        <v>0</v>
      </c>
      <c r="F34" s="398">
        <v>2202.7634900000003</v>
      </c>
      <c r="G34" s="398">
        <v>-68762.283210000009</v>
      </c>
      <c r="H34" s="398">
        <v>-72.475039999995303</v>
      </c>
      <c r="I34" s="398">
        <v>0</v>
      </c>
      <c r="J34" s="398">
        <v>0</v>
      </c>
      <c r="K34" s="398">
        <v>-28797.659927999997</v>
      </c>
      <c r="L34" s="398">
        <v>-16495.378745840972</v>
      </c>
      <c r="M34" s="398">
        <v>401.06188000000003</v>
      </c>
      <c r="N34" s="398">
        <v>1.8735000000000002</v>
      </c>
      <c r="O34" s="398">
        <v>0</v>
      </c>
      <c r="P34" s="398">
        <v>0</v>
      </c>
      <c r="Q34" s="398">
        <v>0</v>
      </c>
      <c r="R34" s="398">
        <v>657.41476999999998</v>
      </c>
      <c r="S34" s="398">
        <v>-2041.90246</v>
      </c>
      <c r="T34" s="398">
        <v>60.316899999999904</v>
      </c>
      <c r="U34" s="398">
        <v>1162.5099399999997</v>
      </c>
      <c r="V34" s="398">
        <v>0</v>
      </c>
      <c r="W34" s="398">
        <v>-192.57362999999995</v>
      </c>
      <c r="X34" s="398">
        <v>0</v>
      </c>
      <c r="Y34" s="398">
        <v>0</v>
      </c>
      <c r="Z34" s="398">
        <v>0</v>
      </c>
      <c r="AA34" s="398">
        <v>48.700899999999621</v>
      </c>
      <c r="AB34" s="401"/>
      <c r="AC34" s="401"/>
    </row>
    <row r="35" spans="1:29" x14ac:dyDescent="0.2">
      <c r="A35" s="381" t="s">
        <v>2238</v>
      </c>
      <c r="B35" s="392">
        <v>149729.43159000002</v>
      </c>
      <c r="C35" s="392">
        <v>125.98868000000159</v>
      </c>
      <c r="D35" s="392">
        <v>0</v>
      </c>
      <c r="E35" s="392">
        <v>0</v>
      </c>
      <c r="F35" s="392">
        <v>1008.816079999999</v>
      </c>
      <c r="G35" s="392">
        <v>-113237.22878999998</v>
      </c>
      <c r="H35" s="392">
        <v>-6727.983020000006</v>
      </c>
      <c r="I35" s="392">
        <v>0</v>
      </c>
      <c r="J35" s="392">
        <v>0</v>
      </c>
      <c r="K35" s="392">
        <v>-36886.210589999995</v>
      </c>
      <c r="L35" s="392">
        <v>-5987.1860499999602</v>
      </c>
      <c r="M35" s="392">
        <v>0</v>
      </c>
      <c r="N35" s="392">
        <v>0</v>
      </c>
      <c r="O35" s="392">
        <v>0</v>
      </c>
      <c r="P35" s="392">
        <v>0</v>
      </c>
      <c r="Q35" s="392">
        <v>0</v>
      </c>
      <c r="R35" s="392">
        <v>0</v>
      </c>
      <c r="S35" s="392">
        <v>0</v>
      </c>
      <c r="T35" s="392">
        <v>0</v>
      </c>
      <c r="U35" s="392">
        <v>0</v>
      </c>
      <c r="V35" s="392">
        <v>0</v>
      </c>
      <c r="W35" s="392">
        <v>0</v>
      </c>
      <c r="X35" s="392">
        <v>0</v>
      </c>
      <c r="Y35" s="392">
        <v>0</v>
      </c>
      <c r="Z35" s="392">
        <v>0</v>
      </c>
      <c r="AA35" s="392">
        <v>0</v>
      </c>
      <c r="AB35" s="401"/>
      <c r="AC35" s="401"/>
    </row>
    <row r="36" spans="1:29" x14ac:dyDescent="0.2">
      <c r="A36" s="381" t="s">
        <v>1878</v>
      </c>
      <c r="B36" s="392">
        <v>94564.345219999988</v>
      </c>
      <c r="C36" s="392">
        <v>-22030.088229999998</v>
      </c>
      <c r="D36" s="392">
        <v>0</v>
      </c>
      <c r="E36" s="392">
        <v>7755.6438600000001</v>
      </c>
      <c r="F36" s="392">
        <v>2140.1627699999999</v>
      </c>
      <c r="G36" s="392">
        <v>-49135.464789999991</v>
      </c>
      <c r="H36" s="392">
        <v>-3176.3036399999983</v>
      </c>
      <c r="I36" s="392">
        <v>0</v>
      </c>
      <c r="J36" s="392">
        <v>-477.82812999999999</v>
      </c>
      <c r="K36" s="392">
        <v>-30082.918859999998</v>
      </c>
      <c r="L36" s="392">
        <v>-442.45180000000255</v>
      </c>
      <c r="M36" s="392">
        <v>0</v>
      </c>
      <c r="N36" s="392">
        <v>0</v>
      </c>
      <c r="O36" s="392">
        <v>0</v>
      </c>
      <c r="P36" s="392">
        <v>0</v>
      </c>
      <c r="Q36" s="392">
        <v>0</v>
      </c>
      <c r="R36" s="392">
        <v>0</v>
      </c>
      <c r="S36" s="392">
        <v>0</v>
      </c>
      <c r="T36" s="392">
        <v>0</v>
      </c>
      <c r="U36" s="392">
        <v>0</v>
      </c>
      <c r="V36" s="392">
        <v>0</v>
      </c>
      <c r="W36" s="392">
        <v>0</v>
      </c>
      <c r="X36" s="392">
        <v>0</v>
      </c>
      <c r="Y36" s="392">
        <v>0</v>
      </c>
      <c r="Z36" s="392">
        <v>0</v>
      </c>
      <c r="AA36" s="392">
        <v>0</v>
      </c>
      <c r="AB36" s="401"/>
      <c r="AC36" s="401"/>
    </row>
    <row r="37" spans="1:29" x14ac:dyDescent="0.2">
      <c r="A37" s="381" t="s">
        <v>1879</v>
      </c>
      <c r="B37" s="392">
        <v>2018.5208700000001</v>
      </c>
      <c r="C37" s="392">
        <v>-1296.0355999999997</v>
      </c>
      <c r="D37" s="392">
        <v>0</v>
      </c>
      <c r="E37" s="392">
        <v>640.81473000000017</v>
      </c>
      <c r="F37" s="392">
        <v>188.71204999999998</v>
      </c>
      <c r="G37" s="392">
        <v>-482.56589999999994</v>
      </c>
      <c r="H37" s="392">
        <v>-221.94374000000005</v>
      </c>
      <c r="I37" s="392">
        <v>0</v>
      </c>
      <c r="J37" s="392">
        <v>0</v>
      </c>
      <c r="K37" s="392">
        <v>-2629.3107200000009</v>
      </c>
      <c r="L37" s="392">
        <v>-1781.8083100000003</v>
      </c>
      <c r="M37" s="392">
        <v>0</v>
      </c>
      <c r="N37" s="392">
        <v>0</v>
      </c>
      <c r="O37" s="392">
        <v>0</v>
      </c>
      <c r="P37" s="392">
        <v>0</v>
      </c>
      <c r="Q37" s="392">
        <v>0</v>
      </c>
      <c r="R37" s="392">
        <v>0</v>
      </c>
      <c r="S37" s="392">
        <v>0</v>
      </c>
      <c r="T37" s="392">
        <v>0</v>
      </c>
      <c r="U37" s="392">
        <v>0</v>
      </c>
      <c r="V37" s="392">
        <v>0</v>
      </c>
      <c r="W37" s="392">
        <v>0</v>
      </c>
      <c r="X37" s="392">
        <v>0</v>
      </c>
      <c r="Y37" s="392">
        <v>0</v>
      </c>
      <c r="Z37" s="392">
        <v>0</v>
      </c>
      <c r="AA37" s="392">
        <v>0</v>
      </c>
      <c r="AB37" s="401"/>
      <c r="AC37" s="401"/>
    </row>
    <row r="38" spans="1:29" x14ac:dyDescent="0.2">
      <c r="A38" s="382" t="s">
        <v>1880</v>
      </c>
      <c r="B38" s="394">
        <v>3042.7512000100005</v>
      </c>
      <c r="C38" s="394">
        <v>8.5266700000001112</v>
      </c>
      <c r="D38" s="394">
        <v>0</v>
      </c>
      <c r="E38" s="394">
        <v>0</v>
      </c>
      <c r="F38" s="394">
        <v>170.57070000000002</v>
      </c>
      <c r="G38" s="394">
        <v>-3140.4469799999993</v>
      </c>
      <c r="H38" s="394">
        <v>-534.96640000000002</v>
      </c>
      <c r="I38" s="394">
        <v>0</v>
      </c>
      <c r="J38" s="394">
        <v>-158.10430000000002</v>
      </c>
      <c r="K38" s="394">
        <v>-2280.7399299999993</v>
      </c>
      <c r="L38" s="394">
        <v>-2892.4090399899978</v>
      </c>
      <c r="M38" s="394">
        <v>0</v>
      </c>
      <c r="N38" s="394">
        <v>0</v>
      </c>
      <c r="O38" s="394">
        <v>0</v>
      </c>
      <c r="P38" s="394">
        <v>0</v>
      </c>
      <c r="Q38" s="394">
        <v>0</v>
      </c>
      <c r="R38" s="394">
        <v>0</v>
      </c>
      <c r="S38" s="394">
        <v>0</v>
      </c>
      <c r="T38" s="394">
        <v>0</v>
      </c>
      <c r="U38" s="394">
        <v>0</v>
      </c>
      <c r="V38" s="394">
        <v>0</v>
      </c>
      <c r="W38" s="394">
        <v>0</v>
      </c>
      <c r="X38" s="394">
        <v>0</v>
      </c>
      <c r="Y38" s="394">
        <v>0</v>
      </c>
      <c r="Z38" s="394">
        <v>0</v>
      </c>
      <c r="AA38" s="394">
        <v>0</v>
      </c>
      <c r="AB38" s="401"/>
      <c r="AC38" s="401"/>
    </row>
    <row r="39" spans="1:29" x14ac:dyDescent="0.2">
      <c r="A39" s="381" t="s">
        <v>2617</v>
      </c>
      <c r="B39" s="392">
        <v>229228.01379999999</v>
      </c>
      <c r="C39" s="392">
        <v>-15875.861709825787</v>
      </c>
      <c r="D39" s="392">
        <v>0</v>
      </c>
      <c r="E39" s="392">
        <v>7161.0392900000006</v>
      </c>
      <c r="F39" s="392">
        <v>793.11077999999998</v>
      </c>
      <c r="G39" s="392">
        <v>-142895.57633000001</v>
      </c>
      <c r="H39" s="392">
        <v>-19413.440811207343</v>
      </c>
      <c r="I39" s="392">
        <v>0</v>
      </c>
      <c r="J39" s="392">
        <v>0</v>
      </c>
      <c r="K39" s="392">
        <v>-33891.209719999992</v>
      </c>
      <c r="L39" s="392">
        <v>25106.075298966833</v>
      </c>
      <c r="M39" s="392">
        <v>0</v>
      </c>
      <c r="N39" s="392">
        <v>0</v>
      </c>
      <c r="O39" s="392">
        <v>0</v>
      </c>
      <c r="P39" s="392">
        <v>0</v>
      </c>
      <c r="Q39" s="392">
        <v>0</v>
      </c>
      <c r="R39" s="392">
        <v>0</v>
      </c>
      <c r="S39" s="392">
        <v>0</v>
      </c>
      <c r="T39" s="392">
        <v>0</v>
      </c>
      <c r="U39" s="392">
        <v>0</v>
      </c>
      <c r="V39" s="392">
        <v>0</v>
      </c>
      <c r="W39" s="392">
        <v>0</v>
      </c>
      <c r="X39" s="392">
        <v>0</v>
      </c>
      <c r="Y39" s="392">
        <v>0</v>
      </c>
      <c r="Z39" s="392">
        <v>0</v>
      </c>
      <c r="AA39" s="392">
        <v>0</v>
      </c>
      <c r="AB39" s="401"/>
      <c r="AC39" s="401"/>
    </row>
    <row r="40" spans="1:29" x14ac:dyDescent="0.2">
      <c r="A40" s="381" t="s">
        <v>599</v>
      </c>
      <c r="B40" s="392">
        <v>460656.17901999975</v>
      </c>
      <c r="C40" s="392">
        <v>-32738.051889999981</v>
      </c>
      <c r="D40" s="392">
        <v>0</v>
      </c>
      <c r="E40" s="392">
        <v>8253.7548100000004</v>
      </c>
      <c r="F40" s="392">
        <v>-2256.9758899999997</v>
      </c>
      <c r="G40" s="392">
        <v>-301417.95646000002</v>
      </c>
      <c r="H40" s="392">
        <v>-8204.6944900000071</v>
      </c>
      <c r="I40" s="392">
        <v>0</v>
      </c>
      <c r="J40" s="392">
        <v>0</v>
      </c>
      <c r="K40" s="392">
        <v>-104764.48851</v>
      </c>
      <c r="L40" s="392">
        <v>19527.766589999737</v>
      </c>
      <c r="M40" s="392">
        <v>0</v>
      </c>
      <c r="N40" s="392">
        <v>0</v>
      </c>
      <c r="O40" s="392">
        <v>0</v>
      </c>
      <c r="P40" s="392">
        <v>0</v>
      </c>
      <c r="Q40" s="392">
        <v>0</v>
      </c>
      <c r="R40" s="392">
        <v>0</v>
      </c>
      <c r="S40" s="392">
        <v>0</v>
      </c>
      <c r="T40" s="392">
        <v>0</v>
      </c>
      <c r="U40" s="392">
        <v>0</v>
      </c>
      <c r="V40" s="392">
        <v>0</v>
      </c>
      <c r="W40" s="392">
        <v>0</v>
      </c>
      <c r="X40" s="392">
        <v>0</v>
      </c>
      <c r="Y40" s="392">
        <v>0</v>
      </c>
      <c r="Z40" s="392">
        <v>0</v>
      </c>
      <c r="AA40" s="392">
        <v>0</v>
      </c>
      <c r="AB40" s="401"/>
      <c r="AC40" s="401"/>
    </row>
    <row r="41" spans="1:29" x14ac:dyDescent="0.2">
      <c r="A41" s="381" t="s">
        <v>3010</v>
      </c>
      <c r="B41" s="392">
        <v>11.288100000000002</v>
      </c>
      <c r="C41" s="392">
        <v>-2.6639599999999999</v>
      </c>
      <c r="D41" s="392">
        <v>0</v>
      </c>
      <c r="E41" s="392">
        <v>250.9119</v>
      </c>
      <c r="F41" s="392">
        <v>1017.4714200000001</v>
      </c>
      <c r="G41" s="392">
        <v>-2554.3200300000008</v>
      </c>
      <c r="H41" s="392">
        <v>3197.8524000000011</v>
      </c>
      <c r="I41" s="392">
        <v>0</v>
      </c>
      <c r="J41" s="392">
        <v>75.069489999999973</v>
      </c>
      <c r="K41" s="392">
        <v>-5755.6681499999995</v>
      </c>
      <c r="L41" s="392">
        <v>-3760.058829999999</v>
      </c>
      <c r="M41" s="392">
        <v>-1.5689999999999999E-2</v>
      </c>
      <c r="N41" s="392">
        <v>1.0000000000000001E-5</v>
      </c>
      <c r="O41" s="392">
        <v>0</v>
      </c>
      <c r="P41" s="392">
        <v>38.092839999999995</v>
      </c>
      <c r="Q41" s="392">
        <v>0</v>
      </c>
      <c r="R41" s="392">
        <v>0</v>
      </c>
      <c r="S41" s="392">
        <v>-44.405850000000001</v>
      </c>
      <c r="T41" s="392">
        <v>-18.682779999999969</v>
      </c>
      <c r="U41" s="392">
        <v>10.625440000000003</v>
      </c>
      <c r="V41" s="392">
        <v>0</v>
      </c>
      <c r="W41" s="392">
        <v>0</v>
      </c>
      <c r="X41" s="392">
        <v>0</v>
      </c>
      <c r="Y41" s="392">
        <v>0</v>
      </c>
      <c r="Z41" s="392">
        <v>0</v>
      </c>
      <c r="AA41" s="392">
        <v>-14.386029999999975</v>
      </c>
      <c r="AB41" s="401"/>
      <c r="AC41" s="401"/>
    </row>
    <row r="42" spans="1:29" x14ac:dyDescent="0.2">
      <c r="A42" s="383" t="s">
        <v>2479</v>
      </c>
      <c r="B42" s="395">
        <f>SUM(B14:B41)</f>
        <v>6267878.4606163828</v>
      </c>
      <c r="C42" s="395">
        <f t="shared" ref="C42:AA42" si="0">SUM(C14:C41)</f>
        <v>-605154.49694766628</v>
      </c>
      <c r="D42" s="395">
        <f t="shared" si="0"/>
        <v>0</v>
      </c>
      <c r="E42" s="395">
        <f t="shared" si="0"/>
        <v>237098.3537755268</v>
      </c>
      <c r="F42" s="395">
        <f t="shared" si="0"/>
        <v>84270.12770999987</v>
      </c>
      <c r="G42" s="395">
        <f t="shared" si="0"/>
        <v>-3758809.6344151367</v>
      </c>
      <c r="H42" s="395">
        <f t="shared" si="0"/>
        <v>-321337.92454120779</v>
      </c>
      <c r="I42" s="395">
        <f t="shared" si="0"/>
        <v>0</v>
      </c>
      <c r="J42" s="395">
        <f t="shared" si="0"/>
        <v>-30932.405450000031</v>
      </c>
      <c r="K42" s="395">
        <f t="shared" si="0"/>
        <v>-1637384.0671408405</v>
      </c>
      <c r="L42" s="395">
        <f t="shared" si="0"/>
        <v>235628.41360705975</v>
      </c>
      <c r="M42" s="395">
        <f t="shared" si="0"/>
        <v>1595.4247800000001</v>
      </c>
      <c r="N42" s="395">
        <f t="shared" si="0"/>
        <v>3.2180999999999993</v>
      </c>
      <c r="O42" s="395">
        <f t="shared" si="0"/>
        <v>0</v>
      </c>
      <c r="P42" s="395">
        <f t="shared" si="0"/>
        <v>3352.4810499999999</v>
      </c>
      <c r="Q42" s="395">
        <f t="shared" si="0"/>
        <v>0</v>
      </c>
      <c r="R42" s="395">
        <f t="shared" si="0"/>
        <v>657.41476999999998</v>
      </c>
      <c r="S42" s="395">
        <f t="shared" si="0"/>
        <v>-11401.224299999998</v>
      </c>
      <c r="T42" s="395">
        <f t="shared" si="0"/>
        <v>1061.5336700000005</v>
      </c>
      <c r="U42" s="395">
        <f t="shared" si="0"/>
        <v>5217.7792500000005</v>
      </c>
      <c r="V42" s="395">
        <f t="shared" si="0"/>
        <v>0</v>
      </c>
      <c r="W42" s="395">
        <f t="shared" si="0"/>
        <v>-685.10907000000009</v>
      </c>
      <c r="X42" s="395">
        <f t="shared" si="0"/>
        <v>0</v>
      </c>
      <c r="Y42" s="395">
        <f t="shared" si="0"/>
        <v>0</v>
      </c>
      <c r="Z42" s="395">
        <f t="shared" si="0"/>
        <v>-115.60745</v>
      </c>
      <c r="AA42" s="395">
        <f t="shared" si="0"/>
        <v>-314.08919999999915</v>
      </c>
      <c r="AB42" s="401"/>
      <c r="AC42" s="401"/>
    </row>
    <row r="43" spans="1:29" x14ac:dyDescent="0.2">
      <c r="A43" s="384" t="s">
        <v>2241</v>
      </c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401"/>
      <c r="AC43" s="401"/>
    </row>
    <row r="44" spans="1:29" x14ac:dyDescent="0.2">
      <c r="A44" s="381" t="s">
        <v>1882</v>
      </c>
      <c r="B44" s="392">
        <v>70929.557690000001</v>
      </c>
      <c r="C44" s="392">
        <v>-8904.5766299999977</v>
      </c>
      <c r="D44" s="392">
        <v>0</v>
      </c>
      <c r="E44" s="392">
        <v>0</v>
      </c>
      <c r="F44" s="392">
        <v>525.09742000000006</v>
      </c>
      <c r="G44" s="392">
        <v>-49161.650679999999</v>
      </c>
      <c r="H44" s="392">
        <v>3670.0280600000024</v>
      </c>
      <c r="I44" s="392">
        <v>0</v>
      </c>
      <c r="J44" s="392">
        <v>0</v>
      </c>
      <c r="K44" s="392">
        <v>-19651.167550000002</v>
      </c>
      <c r="L44" s="392">
        <v>-2592.7116899999928</v>
      </c>
      <c r="M44" s="392">
        <v>8872.881989999998</v>
      </c>
      <c r="N44" s="392">
        <v>-162.92989000000009</v>
      </c>
      <c r="O44" s="392">
        <v>0</v>
      </c>
      <c r="P44" s="392">
        <v>4752.1805900000008</v>
      </c>
      <c r="Q44" s="392">
        <v>0</v>
      </c>
      <c r="R44" s="392">
        <v>87.298850000000002</v>
      </c>
      <c r="S44" s="392">
        <v>-8581.6204399999988</v>
      </c>
      <c r="T44" s="392">
        <v>-241.50651999999985</v>
      </c>
      <c r="U44" s="392">
        <v>2464.7989400000051</v>
      </c>
      <c r="V44" s="392">
        <v>0</v>
      </c>
      <c r="W44" s="392">
        <v>-1102.3250600000001</v>
      </c>
      <c r="X44" s="392">
        <v>-4189.4114</v>
      </c>
      <c r="Y44" s="392">
        <v>0</v>
      </c>
      <c r="Z44" s="392">
        <v>0</v>
      </c>
      <c r="AA44" s="392">
        <v>1899.3670600000041</v>
      </c>
      <c r="AB44" s="401"/>
      <c r="AC44" s="401"/>
    </row>
    <row r="45" spans="1:29" x14ac:dyDescent="0.2">
      <c r="A45" s="381" t="s">
        <v>153</v>
      </c>
      <c r="B45" s="392">
        <v>22808.789000000001</v>
      </c>
      <c r="C45" s="392">
        <v>129.815</v>
      </c>
      <c r="D45" s="392">
        <v>0</v>
      </c>
      <c r="E45" s="392">
        <v>765.005</v>
      </c>
      <c r="F45" s="392">
        <v>0</v>
      </c>
      <c r="G45" s="392">
        <v>-13746.607</v>
      </c>
      <c r="H45" s="392">
        <v>-21.356000000000002</v>
      </c>
      <c r="I45" s="392">
        <v>0</v>
      </c>
      <c r="J45" s="392">
        <v>0</v>
      </c>
      <c r="K45" s="392">
        <v>-8806.0300000000007</v>
      </c>
      <c r="L45" s="392">
        <v>1129.616</v>
      </c>
      <c r="M45" s="392">
        <v>73173.604999999996</v>
      </c>
      <c r="N45" s="392">
        <v>-2381.4470000000001</v>
      </c>
      <c r="O45" s="392">
        <v>2399.8380000000002</v>
      </c>
      <c r="P45" s="392">
        <v>16018.929</v>
      </c>
      <c r="Q45" s="392">
        <v>0</v>
      </c>
      <c r="R45" s="392">
        <v>0</v>
      </c>
      <c r="S45" s="392">
        <v>-32092.221000000001</v>
      </c>
      <c r="T45" s="392">
        <v>-1022.223</v>
      </c>
      <c r="U45" s="392">
        <v>-17768.272000000001</v>
      </c>
      <c r="V45" s="392">
        <v>0</v>
      </c>
      <c r="W45" s="392">
        <v>-23519.684000000001</v>
      </c>
      <c r="X45" s="392">
        <v>0</v>
      </c>
      <c r="Y45" s="392">
        <v>0</v>
      </c>
      <c r="Z45" s="392">
        <v>1879.0150000000001</v>
      </c>
      <c r="AA45" s="392">
        <v>16687.54</v>
      </c>
      <c r="AB45" s="401"/>
      <c r="AC45" s="401"/>
    </row>
    <row r="46" spans="1:29" x14ac:dyDescent="0.2">
      <c r="A46" s="381" t="s">
        <v>1886</v>
      </c>
      <c r="B46" s="392">
        <v>37731.989099999999</v>
      </c>
      <c r="C46" s="392">
        <v>-2384.65166</v>
      </c>
      <c r="D46" s="392">
        <v>0</v>
      </c>
      <c r="E46" s="392">
        <v>2284.9209000000001</v>
      </c>
      <c r="F46" s="392">
        <v>1375.5031000000001</v>
      </c>
      <c r="G46" s="392">
        <v>-29685.584169999995</v>
      </c>
      <c r="H46" s="392">
        <v>-978.78165999999987</v>
      </c>
      <c r="I46" s="392">
        <v>0</v>
      </c>
      <c r="J46" s="392">
        <v>0</v>
      </c>
      <c r="K46" s="392">
        <v>-12766.966760000001</v>
      </c>
      <c r="L46" s="392">
        <v>-4423.5711500000016</v>
      </c>
      <c r="M46" s="392">
        <v>77054.665790000014</v>
      </c>
      <c r="N46" s="392">
        <v>-1795.3195599999999</v>
      </c>
      <c r="O46" s="392">
        <v>0</v>
      </c>
      <c r="P46" s="392">
        <v>34213.444680000008</v>
      </c>
      <c r="Q46" s="392">
        <v>0</v>
      </c>
      <c r="R46" s="392">
        <v>657.09854000000007</v>
      </c>
      <c r="S46" s="392">
        <v>-56166.585220000001</v>
      </c>
      <c r="T46" s="392">
        <v>1765.4618700000005</v>
      </c>
      <c r="U46" s="392">
        <v>7818.4949299999844</v>
      </c>
      <c r="V46" s="392">
        <v>0</v>
      </c>
      <c r="W46" s="392">
        <v>-11388.266589999999</v>
      </c>
      <c r="X46" s="392">
        <v>-29856.755920000003</v>
      </c>
      <c r="Y46" s="392">
        <v>0</v>
      </c>
      <c r="Z46" s="392">
        <v>0</v>
      </c>
      <c r="AA46" s="392">
        <v>22302.238519999999</v>
      </c>
      <c r="AB46" s="401"/>
      <c r="AC46" s="401"/>
    </row>
    <row r="47" spans="1:29" x14ac:dyDescent="0.2">
      <c r="A47" s="381" t="s">
        <v>1887</v>
      </c>
      <c r="B47" s="392">
        <v>40.702640000000002</v>
      </c>
      <c r="C47" s="392">
        <v>-23.362080000000002</v>
      </c>
      <c r="D47" s="392">
        <v>0</v>
      </c>
      <c r="E47" s="392">
        <v>0.81535999999999997</v>
      </c>
      <c r="F47" s="392">
        <v>0</v>
      </c>
      <c r="G47" s="392">
        <v>0</v>
      </c>
      <c r="H47" s="392">
        <v>0</v>
      </c>
      <c r="I47" s="392">
        <v>0</v>
      </c>
      <c r="J47" s="392">
        <v>0</v>
      </c>
      <c r="K47" s="392">
        <v>-9.360380000000001</v>
      </c>
      <c r="L47" s="392">
        <v>8.7955399999999972</v>
      </c>
      <c r="M47" s="392">
        <v>42588.685579999998</v>
      </c>
      <c r="N47" s="392">
        <v>-2527.5890600000002</v>
      </c>
      <c r="O47" s="392">
        <v>0</v>
      </c>
      <c r="P47" s="392">
        <v>53.794309999999996</v>
      </c>
      <c r="Q47" s="392">
        <v>0</v>
      </c>
      <c r="R47" s="392">
        <v>-2160.7179599999999</v>
      </c>
      <c r="S47" s="392">
        <v>-13819.801800000001</v>
      </c>
      <c r="T47" s="392">
        <v>-1163.5783700000006</v>
      </c>
      <c r="U47" s="392">
        <v>-6642.2871799999975</v>
      </c>
      <c r="V47" s="392">
        <v>0</v>
      </c>
      <c r="W47" s="392">
        <v>-7210.3280100000002</v>
      </c>
      <c r="X47" s="392">
        <v>-4.743E-2</v>
      </c>
      <c r="Y47" s="392">
        <v>0</v>
      </c>
      <c r="Z47" s="392">
        <v>0</v>
      </c>
      <c r="AA47" s="392">
        <v>9118.1300799999972</v>
      </c>
      <c r="AB47" s="401"/>
      <c r="AC47" s="401"/>
    </row>
    <row r="48" spans="1:29" x14ac:dyDescent="0.2">
      <c r="A48" s="381" t="s">
        <v>1888</v>
      </c>
      <c r="B48" s="392">
        <v>19937.73012</v>
      </c>
      <c r="C48" s="392">
        <v>-2917.6744199999989</v>
      </c>
      <c r="D48" s="392">
        <v>0</v>
      </c>
      <c r="E48" s="392">
        <v>578.88869999999997</v>
      </c>
      <c r="F48" s="392">
        <v>55.47093000000001</v>
      </c>
      <c r="G48" s="392">
        <v>-11782.84346</v>
      </c>
      <c r="H48" s="392">
        <v>-201.82055999999992</v>
      </c>
      <c r="I48" s="392">
        <v>0</v>
      </c>
      <c r="J48" s="392">
        <v>0</v>
      </c>
      <c r="K48" s="392">
        <v>-5316.8768799999998</v>
      </c>
      <c r="L48" s="392">
        <v>352.87442999999985</v>
      </c>
      <c r="M48" s="392">
        <v>6453.8940899999998</v>
      </c>
      <c r="N48" s="392">
        <v>-173.56375</v>
      </c>
      <c r="O48" s="392">
        <v>0</v>
      </c>
      <c r="P48" s="392">
        <v>1783.2358399999998</v>
      </c>
      <c r="Q48" s="392">
        <v>0</v>
      </c>
      <c r="R48" s="392">
        <v>20.934660000000001</v>
      </c>
      <c r="S48" s="392">
        <v>-5105.4318899999998</v>
      </c>
      <c r="T48" s="392">
        <v>-276.80345</v>
      </c>
      <c r="U48" s="392">
        <v>2458.4646500000022</v>
      </c>
      <c r="V48" s="392">
        <v>0</v>
      </c>
      <c r="W48" s="392">
        <v>-2505.4565300000004</v>
      </c>
      <c r="X48" s="392">
        <v>-2931.5600199999994</v>
      </c>
      <c r="Y48" s="392">
        <v>0</v>
      </c>
      <c r="Z48" s="392">
        <v>0</v>
      </c>
      <c r="AA48" s="392">
        <v>-276.28639999999768</v>
      </c>
      <c r="AB48" s="401"/>
      <c r="AC48" s="401"/>
    </row>
    <row r="49" spans="1:29" x14ac:dyDescent="0.2">
      <c r="A49" s="387" t="s">
        <v>2620</v>
      </c>
      <c r="B49" s="398">
        <v>1383.2729399999998</v>
      </c>
      <c r="C49" s="398">
        <v>-835.59133000000008</v>
      </c>
      <c r="D49" s="398">
        <v>0</v>
      </c>
      <c r="E49" s="398">
        <v>158.35632000000001</v>
      </c>
      <c r="F49" s="398">
        <v>0</v>
      </c>
      <c r="G49" s="398">
        <v>-82.634299999999982</v>
      </c>
      <c r="H49" s="398">
        <v>-105.98860999999999</v>
      </c>
      <c r="I49" s="398">
        <v>0</v>
      </c>
      <c r="J49" s="398">
        <v>0</v>
      </c>
      <c r="K49" s="398">
        <v>-869.17399000000012</v>
      </c>
      <c r="L49" s="398">
        <v>-351.75897000000032</v>
      </c>
      <c r="M49" s="398">
        <v>19861.61436</v>
      </c>
      <c r="N49" s="398">
        <v>-1898.1271400000001</v>
      </c>
      <c r="O49" s="398">
        <v>0</v>
      </c>
      <c r="P49" s="398">
        <v>1337.27829</v>
      </c>
      <c r="Q49" s="398">
        <v>0</v>
      </c>
      <c r="R49" s="398">
        <v>18.492979999999999</v>
      </c>
      <c r="S49" s="398">
        <v>-2228.9540400000001</v>
      </c>
      <c r="T49" s="398">
        <v>-141.65339</v>
      </c>
      <c r="U49" s="398">
        <v>-10727.53253</v>
      </c>
      <c r="V49" s="398">
        <v>0</v>
      </c>
      <c r="W49" s="398">
        <v>-4585.6777099999999</v>
      </c>
      <c r="X49" s="398">
        <v>0</v>
      </c>
      <c r="Y49" s="398">
        <v>0</v>
      </c>
      <c r="Z49" s="398">
        <v>0</v>
      </c>
      <c r="AA49" s="398">
        <v>1635.4408199999962</v>
      </c>
      <c r="AB49" s="401"/>
      <c r="AC49" s="401"/>
    </row>
    <row r="50" spans="1:29" x14ac:dyDescent="0.2">
      <c r="A50" s="381" t="s">
        <v>1611</v>
      </c>
      <c r="B50" s="392">
        <v>33469.103429999996</v>
      </c>
      <c r="C50" s="392">
        <v>-5166.0015000000003</v>
      </c>
      <c r="D50" s="392">
        <v>0</v>
      </c>
      <c r="E50" s="392">
        <v>731.02419000000009</v>
      </c>
      <c r="F50" s="392">
        <v>0.80786000000000002</v>
      </c>
      <c r="G50" s="392">
        <v>-25214.458500000004</v>
      </c>
      <c r="H50" s="392">
        <v>-3092.3047600000004</v>
      </c>
      <c r="I50" s="392">
        <v>0</v>
      </c>
      <c r="J50" s="392">
        <v>0</v>
      </c>
      <c r="K50" s="392">
        <v>-11333.9377</v>
      </c>
      <c r="L50" s="392">
        <v>-10605.766980000008</v>
      </c>
      <c r="M50" s="392">
        <v>25311.047210000001</v>
      </c>
      <c r="N50" s="392">
        <v>129.66896</v>
      </c>
      <c r="O50" s="392">
        <v>0</v>
      </c>
      <c r="P50" s="392">
        <v>7771.8930499999997</v>
      </c>
      <c r="Q50" s="392">
        <v>0</v>
      </c>
      <c r="R50" s="392">
        <v>40.880120000000005</v>
      </c>
      <c r="S50" s="392">
        <v>-9919.6995800000004</v>
      </c>
      <c r="T50" s="392">
        <v>96.021859999999876</v>
      </c>
      <c r="U50" s="392">
        <v>-3697.8008499999942</v>
      </c>
      <c r="V50" s="392">
        <v>0</v>
      </c>
      <c r="W50" s="392">
        <v>-6763.68199</v>
      </c>
      <c r="X50" s="392">
        <v>-11672.43849</v>
      </c>
      <c r="Y50" s="392">
        <v>0</v>
      </c>
      <c r="Z50" s="392">
        <v>0</v>
      </c>
      <c r="AA50" s="392">
        <v>1295.8902900000066</v>
      </c>
      <c r="AB50" s="401"/>
      <c r="AC50" s="401"/>
    </row>
    <row r="51" spans="1:29" x14ac:dyDescent="0.2">
      <c r="A51" s="382" t="s">
        <v>2621</v>
      </c>
      <c r="B51" s="394">
        <v>0</v>
      </c>
      <c r="C51" s="394">
        <v>0</v>
      </c>
      <c r="D51" s="394">
        <v>0</v>
      </c>
      <c r="E51" s="394">
        <v>0</v>
      </c>
      <c r="F51" s="394">
        <v>0</v>
      </c>
      <c r="G51" s="394">
        <v>0</v>
      </c>
      <c r="H51" s="394">
        <v>0</v>
      </c>
      <c r="I51" s="394">
        <v>0</v>
      </c>
      <c r="J51" s="394">
        <v>0</v>
      </c>
      <c r="K51" s="394">
        <v>0</v>
      </c>
      <c r="L51" s="394">
        <v>0</v>
      </c>
      <c r="M51" s="394">
        <v>934.74915999999996</v>
      </c>
      <c r="N51" s="394">
        <v>-611.15800999999988</v>
      </c>
      <c r="O51" s="394">
        <v>0</v>
      </c>
      <c r="P51" s="394">
        <v>0</v>
      </c>
      <c r="Q51" s="394">
        <v>0</v>
      </c>
      <c r="R51" s="394">
        <v>3.50386</v>
      </c>
      <c r="S51" s="394">
        <v>0</v>
      </c>
      <c r="T51" s="394">
        <v>-12.824870000000001</v>
      </c>
      <c r="U51" s="394">
        <v>0</v>
      </c>
      <c r="V51" s="394">
        <v>0</v>
      </c>
      <c r="W51" s="394">
        <v>-2023.65833</v>
      </c>
      <c r="X51" s="394">
        <v>0</v>
      </c>
      <c r="Y51" s="394">
        <v>0</v>
      </c>
      <c r="Z51" s="394">
        <v>0</v>
      </c>
      <c r="AA51" s="394">
        <v>-1709.3881899999999</v>
      </c>
      <c r="AB51" s="401"/>
      <c r="AC51" s="401"/>
    </row>
    <row r="52" spans="1:29" x14ac:dyDescent="0.2">
      <c r="A52" s="381" t="s">
        <v>1890</v>
      </c>
      <c r="B52" s="392">
        <v>69141.317889999991</v>
      </c>
      <c r="C52" s="392">
        <v>-11160.718199999998</v>
      </c>
      <c r="D52" s="392">
        <v>0</v>
      </c>
      <c r="E52" s="392">
        <v>4693.4111400000002</v>
      </c>
      <c r="F52" s="392">
        <v>298.89441999999997</v>
      </c>
      <c r="G52" s="392">
        <v>-46887.552030000013</v>
      </c>
      <c r="H52" s="392">
        <v>-740.34393999999998</v>
      </c>
      <c r="I52" s="392">
        <v>0</v>
      </c>
      <c r="J52" s="392">
        <v>0</v>
      </c>
      <c r="K52" s="392">
        <v>-14624.372320000002</v>
      </c>
      <c r="L52" s="392">
        <v>720.63695999997981</v>
      </c>
      <c r="M52" s="392">
        <v>9961.5828600000004</v>
      </c>
      <c r="N52" s="392">
        <v>-176.22439000000008</v>
      </c>
      <c r="O52" s="392">
        <v>0</v>
      </c>
      <c r="P52" s="392">
        <v>9955.6701099999991</v>
      </c>
      <c r="Q52" s="392">
        <v>369.02284999999995</v>
      </c>
      <c r="R52" s="392">
        <v>277.78298999999998</v>
      </c>
      <c r="S52" s="392">
        <v>-5944.0018599999994</v>
      </c>
      <c r="T52" s="392">
        <v>-289.32002</v>
      </c>
      <c r="U52" s="392">
        <v>3319.1372399999982</v>
      </c>
      <c r="V52" s="392">
        <v>0</v>
      </c>
      <c r="W52" s="392">
        <v>-1642.3698700000002</v>
      </c>
      <c r="X52" s="392">
        <v>-13586.191480000001</v>
      </c>
      <c r="Y52" s="392">
        <v>0</v>
      </c>
      <c r="Z52" s="392">
        <v>0</v>
      </c>
      <c r="AA52" s="392">
        <v>2245.088429999998</v>
      </c>
      <c r="AB52" s="401"/>
      <c r="AC52" s="401"/>
    </row>
    <row r="53" spans="1:29" x14ac:dyDescent="0.2">
      <c r="A53" s="381" t="s">
        <v>1891</v>
      </c>
      <c r="B53" s="392">
        <v>3923.4086299999999</v>
      </c>
      <c r="C53" s="392">
        <v>-107.04268999999977</v>
      </c>
      <c r="D53" s="392">
        <v>0</v>
      </c>
      <c r="E53" s="392">
        <v>131.80458000000002</v>
      </c>
      <c r="F53" s="392">
        <v>0</v>
      </c>
      <c r="G53" s="392">
        <v>-2336.3677199999997</v>
      </c>
      <c r="H53" s="392">
        <v>76.802149999999997</v>
      </c>
      <c r="I53" s="392">
        <v>0</v>
      </c>
      <c r="J53" s="392">
        <v>0</v>
      </c>
      <c r="K53" s="392">
        <v>-1976.5105900000003</v>
      </c>
      <c r="L53" s="392">
        <v>-287.90563999999995</v>
      </c>
      <c r="M53" s="392">
        <v>16445.394190000003</v>
      </c>
      <c r="N53" s="392">
        <v>-502.65852000000001</v>
      </c>
      <c r="O53" s="392">
        <v>0</v>
      </c>
      <c r="P53" s="392">
        <v>3928.7127999999998</v>
      </c>
      <c r="Q53" s="392">
        <v>0</v>
      </c>
      <c r="R53" s="392">
        <v>8.8742400000000004</v>
      </c>
      <c r="S53" s="392">
        <v>-12238.409679999999</v>
      </c>
      <c r="T53" s="392">
        <v>365.03836999999987</v>
      </c>
      <c r="U53" s="392">
        <v>-2514.9350999999997</v>
      </c>
      <c r="V53" s="392">
        <v>0</v>
      </c>
      <c r="W53" s="392">
        <v>-2530.1915000000004</v>
      </c>
      <c r="X53" s="392">
        <v>-813.10448999999994</v>
      </c>
      <c r="Y53" s="392">
        <v>0</v>
      </c>
      <c r="Z53" s="392">
        <v>0</v>
      </c>
      <c r="AA53" s="392">
        <v>2148.7203100000052</v>
      </c>
      <c r="AB53" s="401"/>
      <c r="AC53" s="401"/>
    </row>
    <row r="54" spans="1:29" x14ac:dyDescent="0.2">
      <c r="A54" s="381" t="s">
        <v>2624</v>
      </c>
      <c r="B54" s="392">
        <v>919.59100000000001</v>
      </c>
      <c r="C54" s="392">
        <v>-301.68799999999999</v>
      </c>
      <c r="D54" s="392">
        <v>0</v>
      </c>
      <c r="E54" s="392">
        <v>0</v>
      </c>
      <c r="F54" s="392">
        <v>0</v>
      </c>
      <c r="G54" s="392">
        <v>-74.614550000000008</v>
      </c>
      <c r="H54" s="392">
        <v>18.742980000000006</v>
      </c>
      <c r="I54" s="392">
        <v>0</v>
      </c>
      <c r="J54" s="392">
        <v>0</v>
      </c>
      <c r="K54" s="392">
        <v>-1367.0626100000002</v>
      </c>
      <c r="L54" s="392">
        <v>-805.03118000000018</v>
      </c>
      <c r="M54" s="392">
        <v>2247.2249999999999</v>
      </c>
      <c r="N54" s="392">
        <v>-252.69710999999998</v>
      </c>
      <c r="O54" s="392">
        <v>0</v>
      </c>
      <c r="P54" s="392">
        <v>40.565779999999997</v>
      </c>
      <c r="Q54" s="392">
        <v>0</v>
      </c>
      <c r="R54" s="392">
        <v>0</v>
      </c>
      <c r="S54" s="392">
        <v>0</v>
      </c>
      <c r="T54" s="392">
        <v>-55.265000000000001</v>
      </c>
      <c r="U54" s="392">
        <v>-1401.2464499999999</v>
      </c>
      <c r="V54" s="392">
        <v>0</v>
      </c>
      <c r="W54" s="392">
        <v>-3331.6134600000005</v>
      </c>
      <c r="X54" s="392">
        <v>0</v>
      </c>
      <c r="Y54" s="392">
        <v>0</v>
      </c>
      <c r="Z54" s="392">
        <v>0</v>
      </c>
      <c r="AA54" s="392">
        <v>-2753.0312400000007</v>
      </c>
      <c r="AB54" s="401"/>
      <c r="AC54" s="401"/>
    </row>
    <row r="55" spans="1:29" x14ac:dyDescent="0.2">
      <c r="A55" s="382" t="s">
        <v>3011</v>
      </c>
      <c r="B55" s="394">
        <v>13.05092</v>
      </c>
      <c r="C55" s="394">
        <v>0.53486999999999973</v>
      </c>
      <c r="D55" s="394">
        <v>0</v>
      </c>
      <c r="E55" s="394">
        <v>0</v>
      </c>
      <c r="F55" s="394">
        <v>0</v>
      </c>
      <c r="G55" s="394">
        <v>0</v>
      </c>
      <c r="H55" s="394">
        <v>0</v>
      </c>
      <c r="I55" s="394">
        <v>0</v>
      </c>
      <c r="J55" s="394">
        <v>0</v>
      </c>
      <c r="K55" s="394">
        <v>0</v>
      </c>
      <c r="L55" s="394">
        <v>13.585789999999999</v>
      </c>
      <c r="M55" s="394">
        <v>668.35988999999995</v>
      </c>
      <c r="N55" s="394">
        <v>2.993209999999999</v>
      </c>
      <c r="O55" s="394">
        <v>0</v>
      </c>
      <c r="P55" s="394">
        <v>1175.3604700000001</v>
      </c>
      <c r="Q55" s="394">
        <v>0</v>
      </c>
      <c r="R55" s="394">
        <v>10.349320000000001</v>
      </c>
      <c r="S55" s="394">
        <v>-3065.3673900000003</v>
      </c>
      <c r="T55" s="394">
        <v>-202.60763000000003</v>
      </c>
      <c r="U55" s="394">
        <v>1987.2438099999995</v>
      </c>
      <c r="V55" s="394">
        <v>0</v>
      </c>
      <c r="W55" s="394">
        <v>-3270.9218799999999</v>
      </c>
      <c r="X55" s="394">
        <v>-18.66376</v>
      </c>
      <c r="Y55" s="394">
        <v>0</v>
      </c>
      <c r="Z55" s="394">
        <v>0</v>
      </c>
      <c r="AA55" s="394">
        <v>-2713.2539600000009</v>
      </c>
      <c r="AB55" s="401"/>
      <c r="AC55" s="401"/>
    </row>
    <row r="56" spans="1:29" x14ac:dyDescent="0.2">
      <c r="A56" s="384" t="s">
        <v>2480</v>
      </c>
      <c r="B56" s="396">
        <f>SUM(B44:B55)</f>
        <v>260298.51335999998</v>
      </c>
      <c r="C56" s="396">
        <f t="shared" ref="C56:AA56" si="1">SUM(C44:C55)</f>
        <v>-31670.956639999993</v>
      </c>
      <c r="D56" s="396">
        <f t="shared" si="1"/>
        <v>0</v>
      </c>
      <c r="E56" s="396">
        <f t="shared" si="1"/>
        <v>9344.2261900000012</v>
      </c>
      <c r="F56" s="396">
        <f t="shared" si="1"/>
        <v>2255.7737299999999</v>
      </c>
      <c r="G56" s="396">
        <f t="shared" si="1"/>
        <v>-178972.31241000004</v>
      </c>
      <c r="H56" s="396">
        <f t="shared" si="1"/>
        <v>-1375.0223399999984</v>
      </c>
      <c r="I56" s="396">
        <f t="shared" si="1"/>
        <v>0</v>
      </c>
      <c r="J56" s="396">
        <f t="shared" si="1"/>
        <v>0</v>
      </c>
      <c r="K56" s="396">
        <f t="shared" si="1"/>
        <v>-76721.458780000001</v>
      </c>
      <c r="L56" s="396">
        <f t="shared" si="1"/>
        <v>-16841.236890000022</v>
      </c>
      <c r="M56" s="396">
        <f t="shared" si="1"/>
        <v>283573.70512</v>
      </c>
      <c r="N56" s="396">
        <f t="shared" si="1"/>
        <v>-10349.052259999997</v>
      </c>
      <c r="O56" s="396">
        <f t="shared" si="1"/>
        <v>2399.8380000000002</v>
      </c>
      <c r="P56" s="396">
        <f t="shared" si="1"/>
        <v>81031.064920000004</v>
      </c>
      <c r="Q56" s="396">
        <f t="shared" si="1"/>
        <v>369.02284999999995</v>
      </c>
      <c r="R56" s="396">
        <f t="shared" si="1"/>
        <v>-1035.5023999999999</v>
      </c>
      <c r="S56" s="396">
        <f t="shared" si="1"/>
        <v>-149162.09289999999</v>
      </c>
      <c r="T56" s="396">
        <f t="shared" si="1"/>
        <v>-1179.2601500000003</v>
      </c>
      <c r="U56" s="396">
        <f t="shared" si="1"/>
        <v>-24703.934540000006</v>
      </c>
      <c r="V56" s="396">
        <f t="shared" si="1"/>
        <v>0</v>
      </c>
      <c r="W56" s="396">
        <f t="shared" si="1"/>
        <v>-69874.174929999994</v>
      </c>
      <c r="X56" s="396">
        <f t="shared" si="1"/>
        <v>-63068.172989999999</v>
      </c>
      <c r="Y56" s="396">
        <f t="shared" si="1"/>
        <v>0</v>
      </c>
      <c r="Z56" s="396">
        <f t="shared" si="1"/>
        <v>1879.0150000000001</v>
      </c>
      <c r="AA56" s="396">
        <f t="shared" si="1"/>
        <v>49880.455719999998</v>
      </c>
      <c r="AB56" s="401"/>
      <c r="AC56" s="401"/>
    </row>
    <row r="57" spans="1:29" x14ac:dyDescent="0.2">
      <c r="A57" s="388" t="s">
        <v>2044</v>
      </c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  <c r="AA57" s="398"/>
      <c r="AB57" s="401"/>
      <c r="AC57" s="401"/>
    </row>
    <row r="58" spans="1:29" x14ac:dyDescent="0.2">
      <c r="A58" s="381" t="s">
        <v>1884</v>
      </c>
      <c r="B58" s="392">
        <v>197.00705092399997</v>
      </c>
      <c r="C58" s="392">
        <v>-47.05789</v>
      </c>
      <c r="D58" s="392">
        <v>0</v>
      </c>
      <c r="E58" s="392">
        <v>0.19612000000000002</v>
      </c>
      <c r="F58" s="392">
        <v>0</v>
      </c>
      <c r="G58" s="392">
        <v>-155.38178999999997</v>
      </c>
      <c r="H58" s="392">
        <v>-122.28395999999999</v>
      </c>
      <c r="I58" s="392">
        <v>0</v>
      </c>
      <c r="J58" s="392">
        <v>0</v>
      </c>
      <c r="K58" s="392">
        <v>8.0448299999999975</v>
      </c>
      <c r="L58" s="392">
        <v>-119.47563907599999</v>
      </c>
      <c r="M58" s="392">
        <v>336976.11764206667</v>
      </c>
      <c r="N58" s="392">
        <v>601.18717000000049</v>
      </c>
      <c r="O58" s="392">
        <v>0</v>
      </c>
      <c r="P58" s="392">
        <v>218920.42070999998</v>
      </c>
      <c r="Q58" s="392">
        <v>0</v>
      </c>
      <c r="R58" s="392">
        <v>451.32418999999999</v>
      </c>
      <c r="S58" s="392">
        <v>-376076.33143000002</v>
      </c>
      <c r="T58" s="392">
        <v>208.70765</v>
      </c>
      <c r="U58" s="392">
        <v>-116623.95979000026</v>
      </c>
      <c r="V58" s="392">
        <v>0</v>
      </c>
      <c r="W58" s="392">
        <v>-38116.668769999997</v>
      </c>
      <c r="X58" s="392">
        <v>0</v>
      </c>
      <c r="Y58" s="392">
        <v>0</v>
      </c>
      <c r="Z58" s="392">
        <v>0</v>
      </c>
      <c r="AA58" s="392">
        <v>26340.797372066379</v>
      </c>
      <c r="AB58" s="401"/>
      <c r="AC58" s="401"/>
    </row>
    <row r="59" spans="1:29" x14ac:dyDescent="0.2">
      <c r="A59" s="381" t="s">
        <v>1885</v>
      </c>
      <c r="B59" s="392">
        <v>66.342970000000008</v>
      </c>
      <c r="C59" s="392">
        <v>40.42353</v>
      </c>
      <c r="D59" s="392">
        <v>0</v>
      </c>
      <c r="E59" s="392">
        <v>7.5729800000000003</v>
      </c>
      <c r="F59" s="392">
        <v>0</v>
      </c>
      <c r="G59" s="392">
        <v>-30.061990000000002</v>
      </c>
      <c r="H59" s="392">
        <v>-13.085969999999994</v>
      </c>
      <c r="I59" s="392">
        <v>0</v>
      </c>
      <c r="J59" s="392">
        <v>0</v>
      </c>
      <c r="K59" s="392">
        <v>-7.1387799999999997</v>
      </c>
      <c r="L59" s="392">
        <v>64.052740000000014</v>
      </c>
      <c r="M59" s="392">
        <v>9127.0346199999985</v>
      </c>
      <c r="N59" s="392">
        <v>21.714500000000005</v>
      </c>
      <c r="O59" s="392">
        <v>0</v>
      </c>
      <c r="P59" s="392">
        <v>6003.0950499999999</v>
      </c>
      <c r="Q59" s="392">
        <v>0</v>
      </c>
      <c r="R59" s="392">
        <v>2.9272300000000002</v>
      </c>
      <c r="S59" s="392">
        <v>-13759.047289999999</v>
      </c>
      <c r="T59" s="392">
        <v>-1215.8568099999995</v>
      </c>
      <c r="U59" s="392">
        <v>5718.4042999999992</v>
      </c>
      <c r="V59" s="392">
        <v>0</v>
      </c>
      <c r="W59" s="392">
        <v>-2616.9804160000003</v>
      </c>
      <c r="X59" s="392">
        <v>-391.11339000000004</v>
      </c>
      <c r="Y59" s="392">
        <v>0</v>
      </c>
      <c r="Z59" s="392">
        <v>0</v>
      </c>
      <c r="AA59" s="392">
        <v>2890.1777939999988</v>
      </c>
      <c r="AB59" s="401"/>
      <c r="AC59" s="401"/>
    </row>
    <row r="60" spans="1:29" x14ac:dyDescent="0.2">
      <c r="A60" s="381" t="s">
        <v>2878</v>
      </c>
      <c r="B60" s="392">
        <v>6662.1275900000001</v>
      </c>
      <c r="C60" s="392">
        <v>-2135.1896399999996</v>
      </c>
      <c r="D60" s="392">
        <v>0</v>
      </c>
      <c r="E60" s="392">
        <v>0</v>
      </c>
      <c r="F60" s="392">
        <v>0</v>
      </c>
      <c r="G60" s="392">
        <v>-814.12249999999995</v>
      </c>
      <c r="H60" s="392">
        <v>-289.73792000000003</v>
      </c>
      <c r="I60" s="392">
        <v>0</v>
      </c>
      <c r="J60" s="392">
        <v>0</v>
      </c>
      <c r="K60" s="392">
        <v>-2500.0677800000003</v>
      </c>
      <c r="L60" s="392">
        <v>923.00975000000017</v>
      </c>
      <c r="M60" s="392">
        <v>69627.819230000008</v>
      </c>
      <c r="N60" s="392">
        <v>-1396.1071799999997</v>
      </c>
      <c r="O60" s="392">
        <v>0</v>
      </c>
      <c r="P60" s="392">
        <v>15565.289710000001</v>
      </c>
      <c r="Q60" s="392">
        <v>0</v>
      </c>
      <c r="R60" s="392">
        <v>1688.2069199999999</v>
      </c>
      <c r="S60" s="392">
        <v>-44085.901483999995</v>
      </c>
      <c r="T60" s="392">
        <v>-950.64825000000019</v>
      </c>
      <c r="U60" s="392">
        <v>5482.9238000000123</v>
      </c>
      <c r="V60" s="392">
        <v>0</v>
      </c>
      <c r="W60" s="392">
        <v>-15310.144870000002</v>
      </c>
      <c r="X60" s="392">
        <v>-9264.7711799999997</v>
      </c>
      <c r="Y60" s="392">
        <v>0</v>
      </c>
      <c r="Z60" s="392">
        <v>-1575.7430999999999</v>
      </c>
      <c r="AA60" s="392">
        <v>19780.923596000011</v>
      </c>
      <c r="AB60" s="401"/>
      <c r="AC60" s="401"/>
    </row>
    <row r="61" spans="1:29" x14ac:dyDescent="0.2">
      <c r="A61" s="381" t="s">
        <v>1610</v>
      </c>
      <c r="B61" s="392">
        <v>521.29701999999997</v>
      </c>
      <c r="C61" s="392">
        <v>21.994</v>
      </c>
      <c r="D61" s="392">
        <v>0</v>
      </c>
      <c r="E61" s="392">
        <v>0</v>
      </c>
      <c r="F61" s="392">
        <v>0</v>
      </c>
      <c r="G61" s="392">
        <v>-92.751059999999995</v>
      </c>
      <c r="H61" s="392">
        <v>-6.5161999999999969</v>
      </c>
      <c r="I61" s="392">
        <v>0</v>
      </c>
      <c r="J61" s="392">
        <v>0</v>
      </c>
      <c r="K61" s="392">
        <v>-736.74302999999998</v>
      </c>
      <c r="L61" s="392">
        <v>-292.71926999999994</v>
      </c>
      <c r="M61" s="392">
        <v>208035.00025000001</v>
      </c>
      <c r="N61" s="392">
        <v>3949.96</v>
      </c>
      <c r="O61" s="392">
        <v>0</v>
      </c>
      <c r="P61" s="392">
        <v>15159.161</v>
      </c>
      <c r="Q61" s="392">
        <v>0</v>
      </c>
      <c r="R61" s="392">
        <v>15.68849</v>
      </c>
      <c r="S61" s="392">
        <v>-139778.02862</v>
      </c>
      <c r="T61" s="392">
        <v>-3396.2910899999993</v>
      </c>
      <c r="U61" s="392">
        <v>-16159.103999999999</v>
      </c>
      <c r="V61" s="392">
        <v>0</v>
      </c>
      <c r="W61" s="392">
        <v>-42396.710959999997</v>
      </c>
      <c r="X61" s="392">
        <v>-361.42678000000001</v>
      </c>
      <c r="Y61" s="392">
        <v>0</v>
      </c>
      <c r="Z61" s="392">
        <v>0</v>
      </c>
      <c r="AA61" s="392">
        <v>25068.248289999996</v>
      </c>
      <c r="AB61" s="401"/>
      <c r="AC61" s="401"/>
    </row>
    <row r="62" spans="1:29" x14ac:dyDescent="0.2">
      <c r="A62" s="381" t="s">
        <v>2622</v>
      </c>
      <c r="B62" s="392">
        <v>100.05383000000002</v>
      </c>
      <c r="C62" s="392">
        <v>142.23044999999559</v>
      </c>
      <c r="D62" s="392">
        <v>0</v>
      </c>
      <c r="E62" s="392">
        <v>118.20994</v>
      </c>
      <c r="F62" s="392">
        <v>0</v>
      </c>
      <c r="G62" s="392">
        <v>-43.441720000000004</v>
      </c>
      <c r="H62" s="392">
        <v>59.059490000000004</v>
      </c>
      <c r="I62" s="392">
        <v>0</v>
      </c>
      <c r="J62" s="392">
        <v>0</v>
      </c>
      <c r="K62" s="392">
        <v>-350.99522999999999</v>
      </c>
      <c r="L62" s="392">
        <v>25.116759999995566</v>
      </c>
      <c r="M62" s="392">
        <v>17497.911989042997</v>
      </c>
      <c r="N62" s="392">
        <v>-626.93281999999999</v>
      </c>
      <c r="O62" s="392">
        <v>0</v>
      </c>
      <c r="P62" s="392">
        <v>1967.0635700000005</v>
      </c>
      <c r="Q62" s="392">
        <v>0</v>
      </c>
      <c r="R62" s="392">
        <v>0</v>
      </c>
      <c r="S62" s="392">
        <v>-8575.3650499999985</v>
      </c>
      <c r="T62" s="392">
        <v>95.556240000000059</v>
      </c>
      <c r="U62" s="392">
        <v>1496.060810000125</v>
      </c>
      <c r="V62" s="392">
        <v>0</v>
      </c>
      <c r="W62" s="392">
        <v>-4211.824549999953</v>
      </c>
      <c r="X62" s="392">
        <v>-4022.7809999999999</v>
      </c>
      <c r="Y62" s="392">
        <v>0</v>
      </c>
      <c r="Z62" s="392">
        <v>-168.93066000000002</v>
      </c>
      <c r="AA62" s="392">
        <v>3450.7585290431743</v>
      </c>
      <c r="AB62" s="401"/>
      <c r="AC62" s="401"/>
    </row>
    <row r="63" spans="1:29" x14ac:dyDescent="0.2">
      <c r="A63" s="387" t="s">
        <v>2623</v>
      </c>
      <c r="B63" s="398">
        <v>24.903639999999999</v>
      </c>
      <c r="C63" s="398">
        <v>-0.27432999999999996</v>
      </c>
      <c r="D63" s="398">
        <v>2.4722199999999996</v>
      </c>
      <c r="E63" s="398">
        <v>0</v>
      </c>
      <c r="F63" s="398">
        <v>0</v>
      </c>
      <c r="G63" s="398">
        <v>-30.4101</v>
      </c>
      <c r="H63" s="398">
        <v>-0.41277999999999998</v>
      </c>
      <c r="I63" s="398">
        <v>0</v>
      </c>
      <c r="J63" s="398">
        <v>0</v>
      </c>
      <c r="K63" s="398">
        <v>-3.3208900000000003</v>
      </c>
      <c r="L63" s="398">
        <v>-7.0422399999999996</v>
      </c>
      <c r="M63" s="398">
        <v>104091.46819000001</v>
      </c>
      <c r="N63" s="398">
        <v>-7354.0816799999957</v>
      </c>
      <c r="O63" s="398">
        <v>0</v>
      </c>
      <c r="P63" s="398">
        <v>2292.4511100000004</v>
      </c>
      <c r="Q63" s="398">
        <v>0</v>
      </c>
      <c r="R63" s="398">
        <v>136.52062000000001</v>
      </c>
      <c r="S63" s="398">
        <v>-18389.462820000001</v>
      </c>
      <c r="T63" s="398">
        <v>-1914.6755199999996</v>
      </c>
      <c r="U63" s="398">
        <v>-2270.3787100000009</v>
      </c>
      <c r="V63" s="398">
        <v>0</v>
      </c>
      <c r="W63" s="398">
        <v>-25204.687999999998</v>
      </c>
      <c r="X63" s="398">
        <v>-603.07548000000008</v>
      </c>
      <c r="Y63" s="398">
        <v>0</v>
      </c>
      <c r="Z63" s="398">
        <v>3027.9350700000005</v>
      </c>
      <c r="AA63" s="398">
        <v>53812.012779999997</v>
      </c>
      <c r="AB63" s="401"/>
      <c r="AC63" s="401"/>
    </row>
    <row r="64" spans="1:29" x14ac:dyDescent="0.2">
      <c r="A64" s="381" t="s">
        <v>1892</v>
      </c>
      <c r="B64" s="392">
        <v>368.31469999999996</v>
      </c>
      <c r="C64" s="392">
        <v>-12.077759999999994</v>
      </c>
      <c r="D64" s="392">
        <v>0</v>
      </c>
      <c r="E64" s="392">
        <v>17.991569999999999</v>
      </c>
      <c r="F64" s="392">
        <v>0</v>
      </c>
      <c r="G64" s="392">
        <v>-49.449480000000001</v>
      </c>
      <c r="H64" s="392">
        <v>1.7952999999999957</v>
      </c>
      <c r="I64" s="392">
        <v>0</v>
      </c>
      <c r="J64" s="392">
        <v>0</v>
      </c>
      <c r="K64" s="392">
        <v>-10.718680000000022</v>
      </c>
      <c r="L64" s="392">
        <v>315.85564999999997</v>
      </c>
      <c r="M64" s="392">
        <v>79008.951809999999</v>
      </c>
      <c r="N64" s="392">
        <v>404.00039000000027</v>
      </c>
      <c r="O64" s="392">
        <v>0</v>
      </c>
      <c r="P64" s="392">
        <v>53866.441019999998</v>
      </c>
      <c r="Q64" s="392">
        <v>0</v>
      </c>
      <c r="R64" s="392">
        <v>4613.8617100000001</v>
      </c>
      <c r="S64" s="392">
        <v>-73377.042189999993</v>
      </c>
      <c r="T64" s="392">
        <v>-2190.9717799999976</v>
      </c>
      <c r="U64" s="392">
        <v>-34559.944449999988</v>
      </c>
      <c r="V64" s="392">
        <v>0</v>
      </c>
      <c r="W64" s="392">
        <v>-9963.4051600000075</v>
      </c>
      <c r="X64" s="392">
        <v>-2713.71216</v>
      </c>
      <c r="Y64" s="392">
        <v>0</v>
      </c>
      <c r="Z64" s="392">
        <v>-4318.2889699999996</v>
      </c>
      <c r="AA64" s="392">
        <v>10769.890220000007</v>
      </c>
      <c r="AB64" s="401"/>
      <c r="AC64" s="401"/>
    </row>
    <row r="65" spans="1:29" x14ac:dyDescent="0.2">
      <c r="A65" s="381" t="s">
        <v>1893</v>
      </c>
      <c r="B65" s="392">
        <v>0</v>
      </c>
      <c r="C65" s="392">
        <v>0</v>
      </c>
      <c r="D65" s="392">
        <v>0</v>
      </c>
      <c r="E65" s="392">
        <v>0</v>
      </c>
      <c r="F65" s="392">
        <v>0</v>
      </c>
      <c r="G65" s="392">
        <v>0</v>
      </c>
      <c r="H65" s="392">
        <v>0</v>
      </c>
      <c r="I65" s="392">
        <v>0</v>
      </c>
      <c r="J65" s="392">
        <v>0</v>
      </c>
      <c r="K65" s="392">
        <v>0</v>
      </c>
      <c r="L65" s="392">
        <v>0</v>
      </c>
      <c r="M65" s="392">
        <v>0</v>
      </c>
      <c r="N65" s="392">
        <v>0</v>
      </c>
      <c r="O65" s="392">
        <v>0</v>
      </c>
      <c r="P65" s="392">
        <v>0</v>
      </c>
      <c r="Q65" s="392">
        <v>0</v>
      </c>
      <c r="R65" s="392">
        <v>0</v>
      </c>
      <c r="S65" s="392">
        <v>0</v>
      </c>
      <c r="T65" s="392">
        <v>0</v>
      </c>
      <c r="U65" s="392">
        <v>0</v>
      </c>
      <c r="V65" s="392">
        <v>0</v>
      </c>
      <c r="W65" s="392">
        <v>0</v>
      </c>
      <c r="X65" s="392">
        <v>0</v>
      </c>
      <c r="Y65" s="392">
        <v>0</v>
      </c>
      <c r="Z65" s="392">
        <v>0</v>
      </c>
      <c r="AA65" s="392">
        <v>0</v>
      </c>
      <c r="AB65" s="401"/>
      <c r="AC65" s="401"/>
    </row>
    <row r="66" spans="1:29" x14ac:dyDescent="0.2">
      <c r="A66" s="381" t="s">
        <v>1895</v>
      </c>
      <c r="B66" s="392">
        <v>1735.3213999999998</v>
      </c>
      <c r="C66" s="392">
        <v>-613.97055</v>
      </c>
      <c r="D66" s="392">
        <v>0</v>
      </c>
      <c r="E66" s="392">
        <v>592.77091000000007</v>
      </c>
      <c r="F66" s="392">
        <v>6.1028500000000001</v>
      </c>
      <c r="G66" s="392">
        <v>-120.69508999999999</v>
      </c>
      <c r="H66" s="392">
        <v>-98.168739999999985</v>
      </c>
      <c r="I66" s="392">
        <v>0</v>
      </c>
      <c r="J66" s="392">
        <v>0</v>
      </c>
      <c r="K66" s="392">
        <v>-363.18862000000001</v>
      </c>
      <c r="L66" s="392">
        <v>1138.1721600000001</v>
      </c>
      <c r="M66" s="392">
        <v>76423.347280000002</v>
      </c>
      <c r="N66" s="392">
        <v>-1284.3055099999997</v>
      </c>
      <c r="O66" s="392">
        <v>0</v>
      </c>
      <c r="P66" s="392">
        <v>58466.811839999995</v>
      </c>
      <c r="Q66" s="392">
        <v>0</v>
      </c>
      <c r="R66" s="392">
        <v>611.80781999999999</v>
      </c>
      <c r="S66" s="392">
        <v>-76927.777719999998</v>
      </c>
      <c r="T66" s="392">
        <v>-3302.8383800000029</v>
      </c>
      <c r="U66" s="392">
        <v>-10466.577879999995</v>
      </c>
      <c r="V66" s="392">
        <v>0</v>
      </c>
      <c r="W66" s="392">
        <v>-15091.583289999999</v>
      </c>
      <c r="X66" s="392">
        <v>-16185.932070000001</v>
      </c>
      <c r="Y66" s="392">
        <v>0</v>
      </c>
      <c r="Z66" s="392">
        <v>0</v>
      </c>
      <c r="AA66" s="392">
        <v>12242.952089999982</v>
      </c>
      <c r="AB66" s="401"/>
      <c r="AC66" s="401"/>
    </row>
    <row r="67" spans="1:29" x14ac:dyDescent="0.2">
      <c r="A67" s="381" t="s">
        <v>600</v>
      </c>
      <c r="B67" s="392">
        <v>53.189140000000002</v>
      </c>
      <c r="C67" s="392">
        <v>366.51476000000002</v>
      </c>
      <c r="D67" s="392">
        <v>0</v>
      </c>
      <c r="E67" s="392">
        <v>0</v>
      </c>
      <c r="F67" s="392">
        <v>93.368959999999987</v>
      </c>
      <c r="G67" s="392">
        <v>-23.267060000000001</v>
      </c>
      <c r="H67" s="392">
        <v>-17.051769999999991</v>
      </c>
      <c r="I67" s="392">
        <v>0</v>
      </c>
      <c r="J67" s="392">
        <v>0</v>
      </c>
      <c r="K67" s="392">
        <v>0</v>
      </c>
      <c r="L67" s="392">
        <v>472.75403</v>
      </c>
      <c r="M67" s="392">
        <v>95021.246149999992</v>
      </c>
      <c r="N67" s="392">
        <v>-2031.8783800000001</v>
      </c>
      <c r="O67" s="392">
        <v>0</v>
      </c>
      <c r="P67" s="392">
        <v>54094.622219999997</v>
      </c>
      <c r="Q67" s="392">
        <v>0</v>
      </c>
      <c r="R67" s="392">
        <v>2680.98612</v>
      </c>
      <c r="S67" s="392">
        <v>-98109.390249999997</v>
      </c>
      <c r="T67" s="392">
        <v>2115.9316999999996</v>
      </c>
      <c r="U67" s="392">
        <v>42989.55528000003</v>
      </c>
      <c r="V67" s="392">
        <v>0</v>
      </c>
      <c r="W67" s="392">
        <v>-25800.960230000001</v>
      </c>
      <c r="X67" s="392">
        <v>-49494.269319999999</v>
      </c>
      <c r="Y67" s="392">
        <v>0</v>
      </c>
      <c r="Z67" s="392">
        <v>-2567.7166600000678</v>
      </c>
      <c r="AA67" s="392">
        <v>18898.126629999959</v>
      </c>
      <c r="AB67" s="401"/>
      <c r="AC67" s="401"/>
    </row>
    <row r="68" spans="1:29" x14ac:dyDescent="0.2">
      <c r="A68" s="383" t="s">
        <v>2045</v>
      </c>
      <c r="B68" s="395">
        <f>SUM(B58:B67)</f>
        <v>9728.5573409240005</v>
      </c>
      <c r="C68" s="395">
        <f t="shared" ref="C68:Z68" si="2">SUM(C58:C67)</f>
        <v>-2237.4074300000038</v>
      </c>
      <c r="D68" s="395">
        <f t="shared" si="2"/>
        <v>2.4722199999999996</v>
      </c>
      <c r="E68" s="395">
        <f t="shared" si="2"/>
        <v>736.74152000000004</v>
      </c>
      <c r="F68" s="395">
        <f t="shared" si="2"/>
        <v>99.471809999999991</v>
      </c>
      <c r="G68" s="395">
        <f t="shared" si="2"/>
        <v>-1359.5807899999998</v>
      </c>
      <c r="H68" s="395">
        <f t="shared" si="2"/>
        <v>-486.40254999999996</v>
      </c>
      <c r="I68" s="395">
        <f t="shared" si="2"/>
        <v>0</v>
      </c>
      <c r="J68" s="395">
        <f t="shared" si="2"/>
        <v>0</v>
      </c>
      <c r="K68" s="395">
        <f t="shared" si="2"/>
        <v>-3964.1281800000002</v>
      </c>
      <c r="L68" s="395">
        <f t="shared" si="2"/>
        <v>2519.723940923996</v>
      </c>
      <c r="M68" s="395">
        <f t="shared" si="2"/>
        <v>995808.89716110972</v>
      </c>
      <c r="N68" s="395">
        <f t="shared" si="2"/>
        <v>-7716.4435099999937</v>
      </c>
      <c r="O68" s="395">
        <f t="shared" si="2"/>
        <v>0</v>
      </c>
      <c r="P68" s="395">
        <f t="shared" si="2"/>
        <v>426335.35622999998</v>
      </c>
      <c r="Q68" s="395">
        <f t="shared" si="2"/>
        <v>0</v>
      </c>
      <c r="R68" s="395">
        <f t="shared" si="2"/>
        <v>10201.3231</v>
      </c>
      <c r="S68" s="395">
        <f t="shared" si="2"/>
        <v>-849078.34685399989</v>
      </c>
      <c r="T68" s="395">
        <f t="shared" si="2"/>
        <v>-10551.086240000001</v>
      </c>
      <c r="U68" s="395">
        <f t="shared" si="2"/>
        <v>-124393.02064000006</v>
      </c>
      <c r="V68" s="395">
        <f t="shared" si="2"/>
        <v>0</v>
      </c>
      <c r="W68" s="395">
        <f t="shared" si="2"/>
        <v>-178712.96624599994</v>
      </c>
      <c r="X68" s="395">
        <f t="shared" si="2"/>
        <v>-83037.081379999989</v>
      </c>
      <c r="Y68" s="395">
        <f t="shared" si="2"/>
        <v>0</v>
      </c>
      <c r="Z68" s="395">
        <f t="shared" si="2"/>
        <v>-5602.7443200000671</v>
      </c>
      <c r="AA68" s="395">
        <f>SUM(AA58:AA67)</f>
        <v>173253.8873011095</v>
      </c>
      <c r="AB68" s="401"/>
      <c r="AC68" s="401"/>
    </row>
    <row r="69" spans="1:29" x14ac:dyDescent="0.2">
      <c r="A69" s="384" t="s">
        <v>2046</v>
      </c>
      <c r="B69" s="396"/>
      <c r="C69" s="396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401"/>
      <c r="AC69" s="401"/>
    </row>
    <row r="70" spans="1:29" x14ac:dyDescent="0.2">
      <c r="A70" s="381" t="s">
        <v>2625</v>
      </c>
      <c r="B70" s="392">
        <v>0</v>
      </c>
      <c r="C70" s="392">
        <v>0</v>
      </c>
      <c r="D70" s="392">
        <v>236.53076000000001</v>
      </c>
      <c r="E70" s="392">
        <v>14.872909999999999</v>
      </c>
      <c r="F70" s="392">
        <v>262.19365000000005</v>
      </c>
      <c r="G70" s="392">
        <v>0</v>
      </c>
      <c r="H70" s="392">
        <v>0</v>
      </c>
      <c r="I70" s="392">
        <v>0</v>
      </c>
      <c r="J70" s="392">
        <v>0</v>
      </c>
      <c r="K70" s="392">
        <v>-455.16374999999999</v>
      </c>
      <c r="L70" s="392">
        <v>58.433570000000088</v>
      </c>
      <c r="M70" s="392">
        <v>0</v>
      </c>
      <c r="N70" s="392">
        <v>0</v>
      </c>
      <c r="O70" s="392">
        <v>0</v>
      </c>
      <c r="P70" s="392">
        <v>0</v>
      </c>
      <c r="Q70" s="392">
        <v>0</v>
      </c>
      <c r="R70" s="392">
        <v>0</v>
      </c>
      <c r="S70" s="392">
        <v>0</v>
      </c>
      <c r="T70" s="392">
        <v>0</v>
      </c>
      <c r="U70" s="392">
        <v>0</v>
      </c>
      <c r="V70" s="392">
        <v>0</v>
      </c>
      <c r="W70" s="392">
        <v>0</v>
      </c>
      <c r="X70" s="392">
        <v>0</v>
      </c>
      <c r="Y70" s="392">
        <v>0</v>
      </c>
      <c r="Z70" s="392">
        <v>0</v>
      </c>
      <c r="AA70" s="392">
        <v>0</v>
      </c>
      <c r="AB70" s="401"/>
      <c r="AC70" s="401"/>
    </row>
    <row r="71" spans="1:29" x14ac:dyDescent="0.2">
      <c r="A71" s="381" t="s">
        <v>2626</v>
      </c>
      <c r="B71" s="392">
        <v>745512.31259999983</v>
      </c>
      <c r="C71" s="392">
        <v>-7763.3763999999965</v>
      </c>
      <c r="D71" s="392">
        <v>0</v>
      </c>
      <c r="E71" s="392">
        <v>31772.406870000006</v>
      </c>
      <c r="F71" s="392">
        <v>4831.049860000001</v>
      </c>
      <c r="G71" s="392">
        <v>-578043.53837999981</v>
      </c>
      <c r="H71" s="392">
        <v>-8997.0151600000045</v>
      </c>
      <c r="I71" s="392">
        <v>0</v>
      </c>
      <c r="J71" s="392">
        <v>0</v>
      </c>
      <c r="K71" s="392">
        <v>-184864.08046999996</v>
      </c>
      <c r="L71" s="392">
        <v>2447.7589200001967</v>
      </c>
      <c r="M71" s="392">
        <v>16501.029420000003</v>
      </c>
      <c r="N71" s="392">
        <v>-460.00875000000002</v>
      </c>
      <c r="O71" s="392">
        <v>0</v>
      </c>
      <c r="P71" s="392">
        <v>866.36033000000009</v>
      </c>
      <c r="Q71" s="392">
        <v>0</v>
      </c>
      <c r="R71" s="392">
        <v>1.0216000000000001</v>
      </c>
      <c r="S71" s="392">
        <v>-4882.8287099999998</v>
      </c>
      <c r="T71" s="392">
        <v>204.91663</v>
      </c>
      <c r="U71" s="392">
        <v>-213.17089000000001</v>
      </c>
      <c r="V71" s="392">
        <v>0</v>
      </c>
      <c r="W71" s="392">
        <v>-8506.1395599999978</v>
      </c>
      <c r="X71" s="392">
        <v>0</v>
      </c>
      <c r="Y71" s="392">
        <v>0</v>
      </c>
      <c r="Z71" s="392">
        <v>0</v>
      </c>
      <c r="AA71" s="392">
        <v>3511.180070000004</v>
      </c>
      <c r="AB71" s="401"/>
      <c r="AC71" s="401"/>
    </row>
    <row r="72" spans="1:29" x14ac:dyDescent="0.2">
      <c r="A72" s="383" t="s">
        <v>2047</v>
      </c>
      <c r="B72" s="395">
        <f>SUM(B70:B71)</f>
        <v>745512.31259999983</v>
      </c>
      <c r="C72" s="395">
        <f t="shared" ref="C72:AA72" si="3">SUM(C70:C71)</f>
        <v>-7763.3763999999965</v>
      </c>
      <c r="D72" s="395">
        <f t="shared" si="3"/>
        <v>236.53076000000001</v>
      </c>
      <c r="E72" s="395">
        <f t="shared" si="3"/>
        <v>31787.279780000004</v>
      </c>
      <c r="F72" s="395">
        <f t="shared" si="3"/>
        <v>5093.2435100000012</v>
      </c>
      <c r="G72" s="395">
        <f t="shared" si="3"/>
        <v>-578043.53837999981</v>
      </c>
      <c r="H72" s="395">
        <f t="shared" si="3"/>
        <v>-8997.0151600000045</v>
      </c>
      <c r="I72" s="395">
        <f t="shared" si="3"/>
        <v>0</v>
      </c>
      <c r="J72" s="395">
        <f t="shared" si="3"/>
        <v>0</v>
      </c>
      <c r="K72" s="395">
        <f t="shared" si="3"/>
        <v>-185319.24421999996</v>
      </c>
      <c r="L72" s="395">
        <f t="shared" si="3"/>
        <v>2506.1924900001968</v>
      </c>
      <c r="M72" s="395">
        <f t="shared" si="3"/>
        <v>16501.029420000003</v>
      </c>
      <c r="N72" s="395">
        <f t="shared" si="3"/>
        <v>-460.00875000000002</v>
      </c>
      <c r="O72" s="395">
        <f t="shared" si="3"/>
        <v>0</v>
      </c>
      <c r="P72" s="395">
        <f t="shared" si="3"/>
        <v>866.36033000000009</v>
      </c>
      <c r="Q72" s="395">
        <f t="shared" si="3"/>
        <v>0</v>
      </c>
      <c r="R72" s="395">
        <f t="shared" si="3"/>
        <v>1.0216000000000001</v>
      </c>
      <c r="S72" s="395">
        <f t="shared" si="3"/>
        <v>-4882.8287099999998</v>
      </c>
      <c r="T72" s="395">
        <f t="shared" si="3"/>
        <v>204.91663</v>
      </c>
      <c r="U72" s="395">
        <f t="shared" si="3"/>
        <v>-213.17089000000001</v>
      </c>
      <c r="V72" s="395">
        <f t="shared" si="3"/>
        <v>0</v>
      </c>
      <c r="W72" s="395">
        <f t="shared" si="3"/>
        <v>-8506.1395599999978</v>
      </c>
      <c r="X72" s="395">
        <f t="shared" si="3"/>
        <v>0</v>
      </c>
      <c r="Y72" s="395">
        <f t="shared" si="3"/>
        <v>0</v>
      </c>
      <c r="Z72" s="395">
        <f t="shared" si="3"/>
        <v>0</v>
      </c>
      <c r="AA72" s="395">
        <f t="shared" si="3"/>
        <v>3511.180070000004</v>
      </c>
      <c r="AB72" s="401"/>
      <c r="AC72" s="401"/>
    </row>
    <row r="73" spans="1:29" ht="13.5" thickBot="1" x14ac:dyDescent="0.25">
      <c r="A73" s="386" t="s">
        <v>2629</v>
      </c>
      <c r="B73" s="397">
        <f t="shared" ref="B73:AA73" si="4">+B42+B56+B68+B72</f>
        <v>7283417.8439173065</v>
      </c>
      <c r="C73" s="397">
        <f t="shared" si="4"/>
        <v>-646826.23741766624</v>
      </c>
      <c r="D73" s="397">
        <f t="shared" si="4"/>
        <v>239.00298000000001</v>
      </c>
      <c r="E73" s="397">
        <f t="shared" si="4"/>
        <v>278966.60126552684</v>
      </c>
      <c r="F73" s="397">
        <f t="shared" si="4"/>
        <v>91718.616759999873</v>
      </c>
      <c r="G73" s="397">
        <f t="shared" si="4"/>
        <v>-4517185.0659951363</v>
      </c>
      <c r="H73" s="397">
        <f t="shared" si="4"/>
        <v>-332196.36459120782</v>
      </c>
      <c r="I73" s="397">
        <f t="shared" si="4"/>
        <v>0</v>
      </c>
      <c r="J73" s="397">
        <f t="shared" si="4"/>
        <v>-30932.405450000031</v>
      </c>
      <c r="K73" s="397">
        <f t="shared" si="4"/>
        <v>-1903388.8983208404</v>
      </c>
      <c r="L73" s="397">
        <f t="shared" si="4"/>
        <v>223813.09314798389</v>
      </c>
      <c r="M73" s="397">
        <f t="shared" si="4"/>
        <v>1297479.0564811097</v>
      </c>
      <c r="N73" s="397">
        <f t="shared" si="4"/>
        <v>-18522.286419999989</v>
      </c>
      <c r="O73" s="397">
        <f t="shared" si="4"/>
        <v>2399.8380000000002</v>
      </c>
      <c r="P73" s="397">
        <f t="shared" si="4"/>
        <v>511585.26253000001</v>
      </c>
      <c r="Q73" s="397">
        <f t="shared" si="4"/>
        <v>369.02284999999995</v>
      </c>
      <c r="R73" s="397">
        <f t="shared" si="4"/>
        <v>9824.2570699999997</v>
      </c>
      <c r="S73" s="397">
        <f t="shared" si="4"/>
        <v>-1014524.4927639998</v>
      </c>
      <c r="T73" s="397">
        <f t="shared" si="4"/>
        <v>-10463.89609</v>
      </c>
      <c r="U73" s="397">
        <f t="shared" si="4"/>
        <v>-144092.34682000006</v>
      </c>
      <c r="V73" s="397">
        <f t="shared" si="4"/>
        <v>0</v>
      </c>
      <c r="W73" s="397">
        <f t="shared" si="4"/>
        <v>-257778.38980599996</v>
      </c>
      <c r="X73" s="397">
        <f t="shared" si="4"/>
        <v>-146105.25436999998</v>
      </c>
      <c r="Y73" s="397">
        <f t="shared" si="4"/>
        <v>0</v>
      </c>
      <c r="Z73" s="397">
        <f t="shared" si="4"/>
        <v>-3839.3367700000672</v>
      </c>
      <c r="AA73" s="397">
        <f t="shared" si="4"/>
        <v>226331.43389110948</v>
      </c>
      <c r="AB73" s="401"/>
      <c r="AC73" s="401"/>
    </row>
    <row r="75" spans="1:29" x14ac:dyDescent="0.2">
      <c r="A75" s="2" t="s">
        <v>1806</v>
      </c>
    </row>
    <row r="76" spans="1:29" x14ac:dyDescent="0.2">
      <c r="A76" s="2" t="s">
        <v>1807</v>
      </c>
    </row>
  </sheetData>
  <mergeCells count="33">
    <mergeCell ref="B9:B12"/>
    <mergeCell ref="G9:G12"/>
    <mergeCell ref="H9:H12"/>
    <mergeCell ref="J9:J12"/>
    <mergeCell ref="I9:I12"/>
    <mergeCell ref="C9:C12"/>
    <mergeCell ref="D9:D12"/>
    <mergeCell ref="F9:F12"/>
    <mergeCell ref="E9:E12"/>
    <mergeCell ref="G8:K8"/>
    <mergeCell ref="T9:T12"/>
    <mergeCell ref="M8:R8"/>
    <mergeCell ref="R9:R12"/>
    <mergeCell ref="Q9:Q12"/>
    <mergeCell ref="N9:N12"/>
    <mergeCell ref="L8:L12"/>
    <mergeCell ref="A5:L6"/>
    <mergeCell ref="M5:AA6"/>
    <mergeCell ref="V9:V12"/>
    <mergeCell ref="W9:W12"/>
    <mergeCell ref="X9:X12"/>
    <mergeCell ref="Y9:Y12"/>
    <mergeCell ref="S9:S12"/>
    <mergeCell ref="K9:K12"/>
    <mergeCell ref="A8:A12"/>
    <mergeCell ref="B8:F8"/>
    <mergeCell ref="AA8:AA12"/>
    <mergeCell ref="U9:U12"/>
    <mergeCell ref="S8:Z8"/>
    <mergeCell ref="O9:O12"/>
    <mergeCell ref="Z9:Z12"/>
    <mergeCell ref="M9:M12"/>
    <mergeCell ref="P9:P12"/>
  </mergeCells>
  <phoneticPr fontId="2" type="noConversion"/>
  <conditionalFormatting sqref="B14:AA73">
    <cfRule type="expression" dxfId="139" priority="2" stopIfTrue="1">
      <formula>$BB14=1</formula>
    </cfRule>
  </conditionalFormatting>
  <conditionalFormatting sqref="A14:A73">
    <cfRule type="expression" dxfId="138" priority="4" stopIfTrue="1">
      <formula>$AX14=1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74803149606299213" top="0.98425196850393704" bottom="1.4173228346456694" header="0.51181102362204722" footer="0.51181102362204722"/>
  <pageSetup paperSize="8" scale="63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C76"/>
  <sheetViews>
    <sheetView showGridLines="0" workbookViewId="0">
      <selection activeCell="A5" sqref="A5:G6"/>
    </sheetView>
  </sheetViews>
  <sheetFormatPr defaultRowHeight="12.75" x14ac:dyDescent="0.2"/>
  <cols>
    <col min="1" max="1" width="27.140625" style="2" customWidth="1"/>
    <col min="2" max="2" width="10.7109375" style="2" customWidth="1"/>
    <col min="3" max="3" width="9.140625" style="2"/>
    <col min="4" max="4" width="9.85546875" style="2" customWidth="1"/>
    <col min="5" max="5" width="11.140625" style="2" customWidth="1"/>
    <col min="6" max="6" width="9.140625" style="2"/>
    <col min="7" max="7" width="10.85546875" style="2" customWidth="1"/>
    <col min="8" max="8" width="9.140625" style="2"/>
    <col min="9" max="9" width="11" style="2" customWidth="1"/>
    <col min="10" max="10" width="12.28515625" style="2" customWidth="1"/>
    <col min="11" max="13" width="9.140625" style="2"/>
    <col min="14" max="14" width="11" style="2" customWidth="1"/>
    <col min="15" max="15" width="12.42578125" style="2" customWidth="1"/>
    <col min="16" max="16" width="9.140625" style="2"/>
    <col min="17" max="17" width="11.28515625" style="2" customWidth="1"/>
    <col min="18" max="18" width="9.140625" style="2"/>
    <col min="19" max="19" width="11.28515625" style="2" customWidth="1"/>
    <col min="20" max="21" width="9.140625" style="2"/>
    <col min="22" max="22" width="10.5703125" style="2" customWidth="1"/>
    <col min="23" max="16384" width="9.140625" style="2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45" t="s">
        <v>2266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40" t="s">
        <v>2267</v>
      </c>
    </row>
    <row r="4" spans="1:29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9" ht="15" customHeight="1" x14ac:dyDescent="0.2">
      <c r="A5" s="718" t="s">
        <v>2861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9" t="s">
        <v>2862</v>
      </c>
      <c r="O5" s="719"/>
      <c r="P5" s="719"/>
      <c r="Q5" s="719"/>
      <c r="R5" s="719"/>
      <c r="S5" s="719"/>
      <c r="T5" s="719"/>
      <c r="U5" s="719"/>
      <c r="V5" s="719"/>
      <c r="W5" s="719"/>
      <c r="X5" s="719"/>
    </row>
    <row r="6" spans="1:29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</row>
    <row r="7" spans="1:29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48" t="s">
        <v>1896</v>
      </c>
    </row>
    <row r="8" spans="1:29" ht="21.75" customHeight="1" thickBot="1" x14ac:dyDescent="0.25">
      <c r="A8" s="713" t="s">
        <v>2329</v>
      </c>
      <c r="B8" s="762" t="s">
        <v>2477</v>
      </c>
      <c r="C8" s="762"/>
      <c r="D8" s="762"/>
      <c r="E8" s="762"/>
      <c r="F8" s="762"/>
      <c r="G8" s="762"/>
      <c r="H8" s="762"/>
      <c r="I8" s="762" t="s">
        <v>350</v>
      </c>
      <c r="J8" s="762"/>
      <c r="K8" s="762"/>
      <c r="L8" s="762"/>
      <c r="M8" s="762" t="s">
        <v>351</v>
      </c>
      <c r="N8" s="764" t="s">
        <v>1756</v>
      </c>
      <c r="O8" s="764"/>
      <c r="P8" s="764"/>
      <c r="Q8" s="764"/>
      <c r="R8" s="764"/>
      <c r="S8" s="764"/>
      <c r="T8" s="764"/>
      <c r="U8" s="764"/>
      <c r="V8" s="764"/>
      <c r="W8" s="764"/>
      <c r="X8" s="764"/>
    </row>
    <row r="9" spans="1:29" ht="23.25" customHeight="1" thickBot="1" x14ac:dyDescent="0.25">
      <c r="A9" s="714"/>
      <c r="B9" s="762" t="s">
        <v>2268</v>
      </c>
      <c r="C9" s="762" t="s">
        <v>2269</v>
      </c>
      <c r="D9" s="762" t="s">
        <v>2270</v>
      </c>
      <c r="E9" s="762" t="s">
        <v>2271</v>
      </c>
      <c r="F9" s="762" t="s">
        <v>2478</v>
      </c>
      <c r="G9" s="762" t="s">
        <v>2981</v>
      </c>
      <c r="H9" s="762" t="s">
        <v>2982</v>
      </c>
      <c r="I9" s="762" t="s">
        <v>2983</v>
      </c>
      <c r="J9" s="762" t="s">
        <v>348</v>
      </c>
      <c r="K9" s="765" t="s">
        <v>386</v>
      </c>
      <c r="L9" s="762" t="s">
        <v>349</v>
      </c>
      <c r="M9" s="762"/>
      <c r="N9" s="758" t="s">
        <v>352</v>
      </c>
      <c r="O9" s="758" t="s">
        <v>353</v>
      </c>
      <c r="P9" s="758" t="s">
        <v>354</v>
      </c>
      <c r="Q9" s="762" t="s">
        <v>1748</v>
      </c>
      <c r="R9" s="762" t="s">
        <v>1749</v>
      </c>
      <c r="S9" s="762" t="s">
        <v>1752</v>
      </c>
      <c r="T9" s="762"/>
      <c r="U9" s="762"/>
      <c r="V9" s="762"/>
      <c r="W9" s="762"/>
      <c r="X9" s="762" t="s">
        <v>1755</v>
      </c>
    </row>
    <row r="10" spans="1:29" ht="16.5" customHeight="1" thickBot="1" x14ac:dyDescent="0.25">
      <c r="A10" s="714"/>
      <c r="B10" s="762"/>
      <c r="C10" s="762"/>
      <c r="D10" s="762"/>
      <c r="E10" s="762"/>
      <c r="F10" s="762"/>
      <c r="G10" s="762"/>
      <c r="H10" s="762"/>
      <c r="I10" s="762"/>
      <c r="J10" s="762"/>
      <c r="K10" s="766"/>
      <c r="L10" s="762"/>
      <c r="M10" s="762"/>
      <c r="N10" s="759"/>
      <c r="O10" s="759"/>
      <c r="P10" s="759"/>
      <c r="Q10" s="762"/>
      <c r="R10" s="762"/>
      <c r="S10" s="758" t="s">
        <v>1750</v>
      </c>
      <c r="T10" s="758" t="s">
        <v>1751</v>
      </c>
      <c r="U10" s="758" t="s">
        <v>1753</v>
      </c>
      <c r="V10" s="762" t="s">
        <v>1754</v>
      </c>
      <c r="W10" s="762" t="s">
        <v>223</v>
      </c>
      <c r="X10" s="762"/>
    </row>
    <row r="11" spans="1:29" ht="19.5" customHeight="1" thickBot="1" x14ac:dyDescent="0.25">
      <c r="A11" s="714"/>
      <c r="B11" s="762"/>
      <c r="C11" s="762"/>
      <c r="D11" s="762"/>
      <c r="E11" s="762"/>
      <c r="F11" s="762"/>
      <c r="G11" s="762"/>
      <c r="H11" s="762"/>
      <c r="I11" s="762"/>
      <c r="J11" s="762"/>
      <c r="K11" s="766"/>
      <c r="L11" s="762"/>
      <c r="M11" s="762"/>
      <c r="N11" s="759"/>
      <c r="O11" s="759"/>
      <c r="P11" s="759"/>
      <c r="Q11" s="762"/>
      <c r="R11" s="762"/>
      <c r="S11" s="759"/>
      <c r="T11" s="759"/>
      <c r="U11" s="759"/>
      <c r="V11" s="762"/>
      <c r="W11" s="762"/>
      <c r="X11" s="762"/>
    </row>
    <row r="12" spans="1:29" ht="34.5" customHeight="1" thickBot="1" x14ac:dyDescent="0.25">
      <c r="A12" s="715"/>
      <c r="B12" s="762"/>
      <c r="C12" s="762"/>
      <c r="D12" s="762"/>
      <c r="E12" s="762"/>
      <c r="F12" s="762"/>
      <c r="G12" s="762"/>
      <c r="H12" s="762"/>
      <c r="I12" s="762"/>
      <c r="J12" s="762"/>
      <c r="K12" s="767"/>
      <c r="L12" s="762"/>
      <c r="M12" s="762"/>
      <c r="N12" s="763"/>
      <c r="O12" s="763"/>
      <c r="P12" s="763"/>
      <c r="Q12" s="762"/>
      <c r="R12" s="762"/>
      <c r="S12" s="763"/>
      <c r="T12" s="763"/>
      <c r="U12" s="763"/>
      <c r="V12" s="762"/>
      <c r="W12" s="762"/>
      <c r="X12" s="762"/>
    </row>
    <row r="13" spans="1:29" x14ac:dyDescent="0.2">
      <c r="A13" s="434" t="s">
        <v>871</v>
      </c>
      <c r="B13" s="40"/>
      <c r="C13" s="41"/>
      <c r="D13" s="40"/>
      <c r="E13" s="41"/>
      <c r="F13" s="40"/>
      <c r="G13" s="42"/>
      <c r="H13" s="40"/>
      <c r="I13" s="41"/>
      <c r="J13" s="40"/>
      <c r="K13" s="41"/>
      <c r="L13" s="40"/>
      <c r="M13" s="42"/>
      <c r="N13" s="40"/>
      <c r="O13" s="41"/>
      <c r="P13" s="40"/>
      <c r="Q13" s="40"/>
      <c r="R13" s="40"/>
      <c r="S13" s="40"/>
      <c r="T13" s="40"/>
      <c r="U13" s="40"/>
      <c r="V13" s="40"/>
      <c r="W13" s="40"/>
      <c r="X13" s="40"/>
    </row>
    <row r="14" spans="1:29" x14ac:dyDescent="0.2">
      <c r="A14" s="381" t="s">
        <v>282</v>
      </c>
      <c r="B14" s="392">
        <v>0</v>
      </c>
      <c r="C14" s="392">
        <v>0</v>
      </c>
      <c r="D14" s="392">
        <v>0</v>
      </c>
      <c r="E14" s="392">
        <v>0</v>
      </c>
      <c r="F14" s="392">
        <v>0</v>
      </c>
      <c r="G14" s="392">
        <v>0</v>
      </c>
      <c r="H14" s="392">
        <v>0</v>
      </c>
      <c r="I14" s="392">
        <v>0</v>
      </c>
      <c r="J14" s="392">
        <v>0</v>
      </c>
      <c r="K14" s="392">
        <v>0</v>
      </c>
      <c r="L14" s="392">
        <v>0</v>
      </c>
      <c r="M14" s="392">
        <v>0</v>
      </c>
      <c r="N14" s="392">
        <v>3092.9199699999999</v>
      </c>
      <c r="O14" s="392">
        <v>145.39682999999999</v>
      </c>
      <c r="P14" s="392">
        <v>0</v>
      </c>
      <c r="Q14" s="392">
        <v>0.38068000000000002</v>
      </c>
      <c r="R14" s="392">
        <v>0</v>
      </c>
      <c r="S14" s="392">
        <v>0</v>
      </c>
      <c r="T14" s="392">
        <v>0</v>
      </c>
      <c r="U14" s="392">
        <v>0</v>
      </c>
      <c r="V14" s="392">
        <v>0</v>
      </c>
      <c r="W14" s="392">
        <v>0</v>
      </c>
      <c r="X14" s="392">
        <v>3238.6974800000003</v>
      </c>
      <c r="Y14" s="393"/>
      <c r="Z14" s="393"/>
      <c r="AA14" s="393"/>
      <c r="AB14" s="393"/>
      <c r="AC14" s="393"/>
    </row>
    <row r="15" spans="1:29" x14ac:dyDescent="0.2">
      <c r="A15" s="381" t="s">
        <v>283</v>
      </c>
      <c r="B15" s="392">
        <v>0</v>
      </c>
      <c r="C15" s="392">
        <v>0</v>
      </c>
      <c r="D15" s="392">
        <v>0</v>
      </c>
      <c r="E15" s="392">
        <v>0</v>
      </c>
      <c r="F15" s="392">
        <v>0</v>
      </c>
      <c r="G15" s="392">
        <v>0</v>
      </c>
      <c r="H15" s="392">
        <v>0</v>
      </c>
      <c r="I15" s="392">
        <v>0</v>
      </c>
      <c r="J15" s="392">
        <v>0</v>
      </c>
      <c r="K15" s="392">
        <v>0</v>
      </c>
      <c r="L15" s="392">
        <v>0</v>
      </c>
      <c r="M15" s="392">
        <v>0</v>
      </c>
      <c r="N15" s="392">
        <v>31705.258429999998</v>
      </c>
      <c r="O15" s="392">
        <v>5888.4773299999997</v>
      </c>
      <c r="P15" s="392">
        <v>8048.82312</v>
      </c>
      <c r="Q15" s="392">
        <v>74534.707590000005</v>
      </c>
      <c r="R15" s="392">
        <v>313.46118000000001</v>
      </c>
      <c r="S15" s="392">
        <v>0</v>
      </c>
      <c r="T15" s="392">
        <v>115.60745</v>
      </c>
      <c r="U15" s="392">
        <v>0</v>
      </c>
      <c r="V15" s="392">
        <v>0</v>
      </c>
      <c r="W15" s="392">
        <v>0</v>
      </c>
      <c r="X15" s="392">
        <v>120606.3351</v>
      </c>
      <c r="Y15" s="393"/>
      <c r="Z15" s="393"/>
      <c r="AA15" s="393"/>
      <c r="AB15" s="393"/>
      <c r="AC15" s="393"/>
    </row>
    <row r="16" spans="1:29" x14ac:dyDescent="0.2">
      <c r="A16" s="381" t="s">
        <v>284</v>
      </c>
      <c r="B16" s="392">
        <v>0</v>
      </c>
      <c r="C16" s="392">
        <v>0</v>
      </c>
      <c r="D16" s="392">
        <v>0</v>
      </c>
      <c r="E16" s="392">
        <v>0</v>
      </c>
      <c r="F16" s="392">
        <v>0</v>
      </c>
      <c r="G16" s="392">
        <v>0</v>
      </c>
      <c r="H16" s="392">
        <v>0</v>
      </c>
      <c r="I16" s="392">
        <v>0</v>
      </c>
      <c r="J16" s="392">
        <v>0</v>
      </c>
      <c r="K16" s="392">
        <v>0</v>
      </c>
      <c r="L16" s="392">
        <v>0</v>
      </c>
      <c r="M16" s="392">
        <v>0</v>
      </c>
      <c r="N16" s="392">
        <v>116281.92547999999</v>
      </c>
      <c r="O16" s="392">
        <v>-1289.83026</v>
      </c>
      <c r="P16" s="392">
        <v>7534.5924999999997</v>
      </c>
      <c r="Q16" s="392">
        <v>3792.34247</v>
      </c>
      <c r="R16" s="392">
        <v>1560.66545</v>
      </c>
      <c r="S16" s="392">
        <v>0</v>
      </c>
      <c r="T16" s="392">
        <v>0</v>
      </c>
      <c r="U16" s="392">
        <v>0</v>
      </c>
      <c r="V16" s="392">
        <v>0</v>
      </c>
      <c r="W16" s="392">
        <v>0</v>
      </c>
      <c r="X16" s="392">
        <v>127879.69563999999</v>
      </c>
      <c r="Y16" s="393"/>
      <c r="Z16" s="393"/>
      <c r="AA16" s="393"/>
      <c r="AB16" s="393"/>
      <c r="AC16" s="393"/>
    </row>
    <row r="17" spans="1:29" x14ac:dyDescent="0.2">
      <c r="A17" s="381" t="s">
        <v>285</v>
      </c>
      <c r="B17" s="392">
        <v>0</v>
      </c>
      <c r="C17" s="392">
        <v>0</v>
      </c>
      <c r="D17" s="392">
        <v>0</v>
      </c>
      <c r="E17" s="392">
        <v>0</v>
      </c>
      <c r="F17" s="392">
        <v>0</v>
      </c>
      <c r="G17" s="392">
        <v>0</v>
      </c>
      <c r="H17" s="392">
        <v>0</v>
      </c>
      <c r="I17" s="392">
        <v>0</v>
      </c>
      <c r="J17" s="392">
        <v>0</v>
      </c>
      <c r="K17" s="392">
        <v>0</v>
      </c>
      <c r="L17" s="392">
        <v>0</v>
      </c>
      <c r="M17" s="392">
        <v>0</v>
      </c>
      <c r="N17" s="392">
        <v>8676.6043700000009</v>
      </c>
      <c r="O17" s="392">
        <v>0</v>
      </c>
      <c r="P17" s="392">
        <v>396.37271999999996</v>
      </c>
      <c r="Q17" s="392">
        <v>3.2389699999999997</v>
      </c>
      <c r="R17" s="392">
        <v>13.87397</v>
      </c>
      <c r="S17" s="392">
        <v>0</v>
      </c>
      <c r="T17" s="392">
        <v>0</v>
      </c>
      <c r="U17" s="392">
        <v>0</v>
      </c>
      <c r="V17" s="392">
        <v>0</v>
      </c>
      <c r="W17" s="392">
        <v>0</v>
      </c>
      <c r="X17" s="392">
        <v>9090.0900300000012</v>
      </c>
      <c r="Y17" s="393"/>
      <c r="Z17" s="393"/>
      <c r="AA17" s="393"/>
      <c r="AB17" s="393"/>
      <c r="AC17" s="393"/>
    </row>
    <row r="18" spans="1:29" x14ac:dyDescent="0.2">
      <c r="A18" s="382" t="s">
        <v>2612</v>
      </c>
      <c r="B18" s="394">
        <v>0</v>
      </c>
      <c r="C18" s="394">
        <v>0</v>
      </c>
      <c r="D18" s="394">
        <v>0</v>
      </c>
      <c r="E18" s="394">
        <v>0</v>
      </c>
      <c r="F18" s="394">
        <v>0</v>
      </c>
      <c r="G18" s="394">
        <v>0</v>
      </c>
      <c r="H18" s="394">
        <v>0</v>
      </c>
      <c r="I18" s="394">
        <v>0</v>
      </c>
      <c r="J18" s="394">
        <v>0</v>
      </c>
      <c r="K18" s="394">
        <v>0</v>
      </c>
      <c r="L18" s="394">
        <v>0</v>
      </c>
      <c r="M18" s="394">
        <v>0</v>
      </c>
      <c r="N18" s="394">
        <v>0</v>
      </c>
      <c r="O18" s="394">
        <v>0</v>
      </c>
      <c r="P18" s="394">
        <v>0</v>
      </c>
      <c r="Q18" s="394">
        <v>0</v>
      </c>
      <c r="R18" s="394">
        <v>0</v>
      </c>
      <c r="S18" s="394">
        <v>0</v>
      </c>
      <c r="T18" s="394">
        <v>0</v>
      </c>
      <c r="U18" s="394">
        <v>0</v>
      </c>
      <c r="V18" s="394">
        <v>0</v>
      </c>
      <c r="W18" s="394">
        <v>0</v>
      </c>
      <c r="X18" s="394">
        <v>0</v>
      </c>
      <c r="Y18" s="393"/>
      <c r="Z18" s="393"/>
      <c r="AA18" s="393"/>
      <c r="AB18" s="393"/>
      <c r="AC18" s="393"/>
    </row>
    <row r="19" spans="1:29" x14ac:dyDescent="0.2">
      <c r="A19" s="381" t="s">
        <v>2227</v>
      </c>
      <c r="B19" s="392">
        <v>0</v>
      </c>
      <c r="C19" s="392">
        <v>0</v>
      </c>
      <c r="D19" s="392">
        <v>0</v>
      </c>
      <c r="E19" s="392">
        <v>0</v>
      </c>
      <c r="F19" s="392">
        <v>0</v>
      </c>
      <c r="G19" s="392">
        <v>0</v>
      </c>
      <c r="H19" s="392">
        <v>0</v>
      </c>
      <c r="I19" s="392">
        <v>0</v>
      </c>
      <c r="J19" s="392">
        <v>0</v>
      </c>
      <c r="K19" s="392">
        <v>0</v>
      </c>
      <c r="L19" s="392">
        <v>0</v>
      </c>
      <c r="M19" s="392">
        <v>0</v>
      </c>
      <c r="N19" s="392">
        <v>17182.397280000001</v>
      </c>
      <c r="O19" s="392">
        <v>1539.06185</v>
      </c>
      <c r="P19" s="392">
        <v>3833.0454500000001</v>
      </c>
      <c r="Q19" s="392">
        <v>0</v>
      </c>
      <c r="R19" s="392">
        <v>0</v>
      </c>
      <c r="S19" s="392">
        <v>0</v>
      </c>
      <c r="T19" s="392">
        <v>0</v>
      </c>
      <c r="U19" s="392">
        <v>0</v>
      </c>
      <c r="V19" s="392">
        <v>0</v>
      </c>
      <c r="W19" s="392">
        <v>0</v>
      </c>
      <c r="X19" s="392">
        <v>22554.504580000004</v>
      </c>
      <c r="Y19" s="393"/>
      <c r="Z19" s="393"/>
      <c r="AA19" s="393"/>
      <c r="AB19" s="393"/>
      <c r="AC19" s="393"/>
    </row>
    <row r="20" spans="1:29" x14ac:dyDescent="0.2">
      <c r="A20" s="381" t="s">
        <v>2228</v>
      </c>
      <c r="B20" s="392">
        <v>0</v>
      </c>
      <c r="C20" s="392">
        <v>0</v>
      </c>
      <c r="D20" s="392">
        <v>0</v>
      </c>
      <c r="E20" s="392">
        <v>0</v>
      </c>
      <c r="F20" s="392">
        <v>0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67412.256059999985</v>
      </c>
      <c r="O20" s="392">
        <v>24953.469759999953</v>
      </c>
      <c r="P20" s="392">
        <v>20571.00834</v>
      </c>
      <c r="Q20" s="392">
        <v>149.43903999999998</v>
      </c>
      <c r="R20" s="392">
        <v>2599.3081699999998</v>
      </c>
      <c r="S20" s="392">
        <v>0</v>
      </c>
      <c r="T20" s="392">
        <v>0</v>
      </c>
      <c r="U20" s="392">
        <v>0</v>
      </c>
      <c r="V20" s="392">
        <v>0</v>
      </c>
      <c r="W20" s="392">
        <v>0</v>
      </c>
      <c r="X20" s="392">
        <v>115685.48136999994</v>
      </c>
      <c r="Y20" s="393"/>
      <c r="Z20" s="393"/>
      <c r="AA20" s="393"/>
      <c r="AB20" s="393"/>
      <c r="AC20" s="393"/>
    </row>
    <row r="21" spans="1:29" x14ac:dyDescent="0.2">
      <c r="A21" s="381" t="s">
        <v>1607</v>
      </c>
      <c r="B21" s="392">
        <v>0</v>
      </c>
      <c r="C21" s="392">
        <v>0</v>
      </c>
      <c r="D21" s="392">
        <v>0</v>
      </c>
      <c r="E21" s="392">
        <v>0</v>
      </c>
      <c r="F21" s="392">
        <v>0</v>
      </c>
      <c r="G21" s="392">
        <v>0</v>
      </c>
      <c r="H21" s="392">
        <v>0</v>
      </c>
      <c r="I21" s="392">
        <v>0</v>
      </c>
      <c r="J21" s="392">
        <v>0</v>
      </c>
      <c r="K21" s="392">
        <v>0</v>
      </c>
      <c r="L21" s="392">
        <v>0</v>
      </c>
      <c r="M21" s="392">
        <v>0</v>
      </c>
      <c r="N21" s="392">
        <v>19048.975710000002</v>
      </c>
      <c r="O21" s="392">
        <v>4291.4614599999995</v>
      </c>
      <c r="P21" s="392">
        <v>2167.6959100000004</v>
      </c>
      <c r="Q21" s="392">
        <v>13366.889800000001</v>
      </c>
      <c r="R21" s="392">
        <v>1985.17797</v>
      </c>
      <c r="S21" s="392">
        <v>0</v>
      </c>
      <c r="T21" s="392">
        <v>0</v>
      </c>
      <c r="U21" s="392">
        <v>0</v>
      </c>
      <c r="V21" s="392">
        <v>0</v>
      </c>
      <c r="W21" s="392">
        <v>0</v>
      </c>
      <c r="X21" s="392">
        <v>40860.200850000001</v>
      </c>
      <c r="Y21" s="393"/>
      <c r="Z21" s="393"/>
      <c r="AA21" s="393"/>
      <c r="AB21" s="393"/>
      <c r="AC21" s="393"/>
    </row>
    <row r="22" spans="1:29" x14ac:dyDescent="0.2">
      <c r="A22" s="381" t="s">
        <v>2230</v>
      </c>
      <c r="B22" s="392">
        <v>0</v>
      </c>
      <c r="C22" s="392">
        <v>0</v>
      </c>
      <c r="D22" s="392">
        <v>0</v>
      </c>
      <c r="E22" s="392">
        <v>0</v>
      </c>
      <c r="F22" s="392">
        <v>0</v>
      </c>
      <c r="G22" s="392">
        <v>0</v>
      </c>
      <c r="H22" s="392">
        <v>0</v>
      </c>
      <c r="I22" s="392">
        <v>0</v>
      </c>
      <c r="J22" s="392">
        <v>0</v>
      </c>
      <c r="K22" s="392">
        <v>0</v>
      </c>
      <c r="L22" s="392">
        <v>0</v>
      </c>
      <c r="M22" s="392">
        <v>0</v>
      </c>
      <c r="N22" s="392">
        <v>5423.4070699999993</v>
      </c>
      <c r="O22" s="392">
        <v>3434.7743799999998</v>
      </c>
      <c r="P22" s="392">
        <v>72.551320000000004</v>
      </c>
      <c r="Q22" s="392">
        <v>264.36660999999998</v>
      </c>
      <c r="R22" s="392">
        <v>31.675000000000001</v>
      </c>
      <c r="S22" s="392">
        <v>0</v>
      </c>
      <c r="T22" s="392">
        <v>0</v>
      </c>
      <c r="U22" s="392">
        <v>0</v>
      </c>
      <c r="V22" s="392">
        <v>0</v>
      </c>
      <c r="W22" s="392">
        <v>0</v>
      </c>
      <c r="X22" s="392">
        <v>9226.7743799999989</v>
      </c>
      <c r="Y22" s="393"/>
      <c r="Z22" s="393"/>
      <c r="AA22" s="393"/>
      <c r="AB22" s="393"/>
      <c r="AC22" s="393"/>
    </row>
    <row r="23" spans="1:29" x14ac:dyDescent="0.2">
      <c r="A23" s="381" t="s">
        <v>2613</v>
      </c>
      <c r="B23" s="392">
        <v>0</v>
      </c>
      <c r="C23" s="392">
        <v>0</v>
      </c>
      <c r="D23" s="392">
        <v>0</v>
      </c>
      <c r="E23" s="392">
        <v>0</v>
      </c>
      <c r="F23" s="392">
        <v>0</v>
      </c>
      <c r="G23" s="392">
        <v>0</v>
      </c>
      <c r="H23" s="392">
        <v>0</v>
      </c>
      <c r="I23" s="392">
        <v>0</v>
      </c>
      <c r="J23" s="392">
        <v>0</v>
      </c>
      <c r="K23" s="392">
        <v>0</v>
      </c>
      <c r="L23" s="392">
        <v>0</v>
      </c>
      <c r="M23" s="392">
        <v>0</v>
      </c>
      <c r="N23" s="392">
        <v>1637.047</v>
      </c>
      <c r="O23" s="392">
        <v>0</v>
      </c>
      <c r="P23" s="392">
        <v>105.417</v>
      </c>
      <c r="Q23" s="392">
        <v>0</v>
      </c>
      <c r="R23" s="392">
        <v>0</v>
      </c>
      <c r="S23" s="392">
        <v>0</v>
      </c>
      <c r="T23" s="392">
        <v>0</v>
      </c>
      <c r="U23" s="392">
        <v>0</v>
      </c>
      <c r="V23" s="392">
        <v>0</v>
      </c>
      <c r="W23" s="392">
        <v>0</v>
      </c>
      <c r="X23" s="392">
        <v>1742.4639999999999</v>
      </c>
      <c r="Y23" s="393"/>
      <c r="Z23" s="393"/>
      <c r="AA23" s="393"/>
      <c r="AB23" s="393"/>
      <c r="AC23" s="393"/>
    </row>
    <row r="24" spans="1:29" x14ac:dyDescent="0.2">
      <c r="A24" s="387" t="s">
        <v>1608</v>
      </c>
      <c r="B24" s="398">
        <v>0</v>
      </c>
      <c r="C24" s="398">
        <v>0</v>
      </c>
      <c r="D24" s="398">
        <v>0</v>
      </c>
      <c r="E24" s="398">
        <v>0</v>
      </c>
      <c r="F24" s="398">
        <v>0</v>
      </c>
      <c r="G24" s="398">
        <v>0</v>
      </c>
      <c r="H24" s="398">
        <v>0</v>
      </c>
      <c r="I24" s="398">
        <v>0</v>
      </c>
      <c r="J24" s="398">
        <v>0</v>
      </c>
      <c r="K24" s="398">
        <v>0</v>
      </c>
      <c r="L24" s="398">
        <v>0</v>
      </c>
      <c r="M24" s="398">
        <v>0</v>
      </c>
      <c r="N24" s="398">
        <v>19060.871510000001</v>
      </c>
      <c r="O24" s="398">
        <v>10652.360629999999</v>
      </c>
      <c r="P24" s="398">
        <v>3893.8437999999996</v>
      </c>
      <c r="Q24" s="398">
        <v>411.78359</v>
      </c>
      <c r="R24" s="398">
        <v>356.19059000000004</v>
      </c>
      <c r="S24" s="398">
        <v>0</v>
      </c>
      <c r="T24" s="398">
        <v>0</v>
      </c>
      <c r="U24" s="398">
        <v>0</v>
      </c>
      <c r="V24" s="398">
        <v>0</v>
      </c>
      <c r="W24" s="398">
        <v>0</v>
      </c>
      <c r="X24" s="398">
        <v>34375.05012</v>
      </c>
      <c r="Y24" s="393"/>
      <c r="Z24" s="393"/>
      <c r="AA24" s="393"/>
      <c r="AB24" s="393"/>
      <c r="AC24" s="393"/>
    </row>
    <row r="25" spans="1:29" x14ac:dyDescent="0.2">
      <c r="A25" s="381" t="s">
        <v>2614</v>
      </c>
      <c r="B25" s="392">
        <v>0</v>
      </c>
      <c r="C25" s="392">
        <v>0</v>
      </c>
      <c r="D25" s="392">
        <v>0</v>
      </c>
      <c r="E25" s="392">
        <v>0</v>
      </c>
      <c r="F25" s="392">
        <v>0</v>
      </c>
      <c r="G25" s="392">
        <v>0</v>
      </c>
      <c r="H25" s="392">
        <v>0</v>
      </c>
      <c r="I25" s="392">
        <v>0</v>
      </c>
      <c r="J25" s="392">
        <v>0</v>
      </c>
      <c r="K25" s="392">
        <v>0</v>
      </c>
      <c r="L25" s="392">
        <v>0</v>
      </c>
      <c r="M25" s="392">
        <v>0</v>
      </c>
      <c r="N25" s="392">
        <v>25359.92625</v>
      </c>
      <c r="O25" s="392">
        <v>886.95141999999987</v>
      </c>
      <c r="P25" s="392">
        <v>0</v>
      </c>
      <c r="Q25" s="392">
        <v>5.3107199999999999</v>
      </c>
      <c r="R25" s="392">
        <v>0</v>
      </c>
      <c r="S25" s="392">
        <v>0</v>
      </c>
      <c r="T25" s="392">
        <v>0</v>
      </c>
      <c r="U25" s="392">
        <v>0</v>
      </c>
      <c r="V25" s="392">
        <v>0</v>
      </c>
      <c r="W25" s="392">
        <v>0</v>
      </c>
      <c r="X25" s="392">
        <v>26252.188390000003</v>
      </c>
      <c r="Y25" s="393"/>
      <c r="Z25" s="393"/>
      <c r="AA25" s="393"/>
      <c r="AB25" s="393"/>
      <c r="AC25" s="393"/>
    </row>
    <row r="26" spans="1:29" x14ac:dyDescent="0.2">
      <c r="A26" s="381" t="s">
        <v>2615</v>
      </c>
      <c r="B26" s="392">
        <v>0</v>
      </c>
      <c r="C26" s="392">
        <v>0</v>
      </c>
      <c r="D26" s="392">
        <v>0</v>
      </c>
      <c r="E26" s="392">
        <v>0</v>
      </c>
      <c r="F26" s="392">
        <v>0</v>
      </c>
      <c r="G26" s="392">
        <v>0</v>
      </c>
      <c r="H26" s="392">
        <v>0</v>
      </c>
      <c r="I26" s="392">
        <v>0</v>
      </c>
      <c r="J26" s="392">
        <v>0</v>
      </c>
      <c r="K26" s="392">
        <v>0</v>
      </c>
      <c r="L26" s="392">
        <v>0</v>
      </c>
      <c r="M26" s="392">
        <v>0</v>
      </c>
      <c r="N26" s="392">
        <v>9423.5798100000011</v>
      </c>
      <c r="O26" s="392">
        <v>0</v>
      </c>
      <c r="P26" s="392">
        <v>267.84668000000005</v>
      </c>
      <c r="Q26" s="392">
        <v>0</v>
      </c>
      <c r="R26" s="392">
        <v>0.99634</v>
      </c>
      <c r="S26" s="392">
        <v>0</v>
      </c>
      <c r="T26" s="392">
        <v>0</v>
      </c>
      <c r="U26" s="392">
        <v>0</v>
      </c>
      <c r="V26" s="392">
        <v>0</v>
      </c>
      <c r="W26" s="392">
        <v>0</v>
      </c>
      <c r="X26" s="392">
        <v>9692.4228300000013</v>
      </c>
      <c r="Y26" s="393"/>
      <c r="Z26" s="393"/>
      <c r="AA26" s="393"/>
      <c r="AB26" s="393"/>
      <c r="AC26" s="393"/>
    </row>
    <row r="27" spans="1:29" x14ac:dyDescent="0.2">
      <c r="A27" s="381" t="s">
        <v>2231</v>
      </c>
      <c r="B27" s="392">
        <v>0</v>
      </c>
      <c r="C27" s="392">
        <v>0</v>
      </c>
      <c r="D27" s="392">
        <v>0</v>
      </c>
      <c r="E27" s="392">
        <v>0</v>
      </c>
      <c r="F27" s="392">
        <v>0</v>
      </c>
      <c r="G27" s="392">
        <v>0</v>
      </c>
      <c r="H27" s="392"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v>0</v>
      </c>
      <c r="N27" s="392">
        <v>2373.76109</v>
      </c>
      <c r="O27" s="392">
        <v>92.757899999999992</v>
      </c>
      <c r="P27" s="392">
        <v>590.07322999999997</v>
      </c>
      <c r="Q27" s="392">
        <v>0</v>
      </c>
      <c r="R27" s="392">
        <v>574.72739000000001</v>
      </c>
      <c r="S27" s="392">
        <v>0</v>
      </c>
      <c r="T27" s="392">
        <v>0</v>
      </c>
      <c r="U27" s="392">
        <v>0</v>
      </c>
      <c r="V27" s="392">
        <v>0</v>
      </c>
      <c r="W27" s="392">
        <v>0</v>
      </c>
      <c r="X27" s="392">
        <v>3631.31961</v>
      </c>
      <c r="Y27" s="393"/>
      <c r="Z27" s="393"/>
      <c r="AA27" s="393"/>
      <c r="AB27" s="393"/>
      <c r="AC27" s="393"/>
    </row>
    <row r="28" spans="1:29" x14ac:dyDescent="0.2">
      <c r="A28" s="382" t="s">
        <v>2232</v>
      </c>
      <c r="B28" s="394">
        <v>0</v>
      </c>
      <c r="C28" s="394">
        <v>0</v>
      </c>
      <c r="D28" s="394">
        <v>0</v>
      </c>
      <c r="E28" s="394">
        <v>0</v>
      </c>
      <c r="F28" s="394">
        <v>0</v>
      </c>
      <c r="G28" s="394">
        <v>0</v>
      </c>
      <c r="H28" s="394">
        <v>0</v>
      </c>
      <c r="I28" s="394">
        <v>0</v>
      </c>
      <c r="J28" s="394">
        <v>0</v>
      </c>
      <c r="K28" s="394">
        <v>0</v>
      </c>
      <c r="L28" s="394">
        <v>0</v>
      </c>
      <c r="M28" s="394">
        <v>0</v>
      </c>
      <c r="N28" s="394">
        <v>13070.20609</v>
      </c>
      <c r="O28" s="394">
        <v>3668.5867899999998</v>
      </c>
      <c r="P28" s="394">
        <v>2928.15663</v>
      </c>
      <c r="Q28" s="394">
        <v>754.32492999999999</v>
      </c>
      <c r="R28" s="394">
        <v>154.49760999999998</v>
      </c>
      <c r="S28" s="394">
        <v>0</v>
      </c>
      <c r="T28" s="394">
        <v>0</v>
      </c>
      <c r="U28" s="394">
        <v>0</v>
      </c>
      <c r="V28" s="394">
        <v>0</v>
      </c>
      <c r="W28" s="394">
        <v>0</v>
      </c>
      <c r="X28" s="394">
        <v>20575.77205</v>
      </c>
      <c r="Y28" s="393"/>
      <c r="Z28" s="393"/>
      <c r="AA28" s="393"/>
      <c r="AB28" s="393"/>
      <c r="AC28" s="393"/>
    </row>
    <row r="29" spans="1:29" x14ac:dyDescent="0.2">
      <c r="A29" s="381" t="s">
        <v>2233</v>
      </c>
      <c r="B29" s="392">
        <v>0</v>
      </c>
      <c r="C29" s="392">
        <v>0</v>
      </c>
      <c r="D29" s="392">
        <v>0</v>
      </c>
      <c r="E29" s="392">
        <v>0</v>
      </c>
      <c r="F29" s="392">
        <v>0</v>
      </c>
      <c r="G29" s="392">
        <v>0</v>
      </c>
      <c r="H29" s="392">
        <v>0</v>
      </c>
      <c r="I29" s="392">
        <v>0</v>
      </c>
      <c r="J29" s="392">
        <v>0</v>
      </c>
      <c r="K29" s="392">
        <v>0</v>
      </c>
      <c r="L29" s="392">
        <v>0</v>
      </c>
      <c r="M29" s="392">
        <v>0</v>
      </c>
      <c r="N29" s="392">
        <v>8447.5860599999996</v>
      </c>
      <c r="O29" s="392">
        <v>0</v>
      </c>
      <c r="P29" s="392">
        <v>450.95741999999996</v>
      </c>
      <c r="Q29" s="392">
        <v>1764.3124700000001</v>
      </c>
      <c r="R29" s="392">
        <v>5.9249999999999998</v>
      </c>
      <c r="S29" s="392">
        <v>0</v>
      </c>
      <c r="T29" s="392">
        <v>0</v>
      </c>
      <c r="U29" s="392">
        <v>0</v>
      </c>
      <c r="V29" s="392">
        <v>0</v>
      </c>
      <c r="W29" s="392">
        <v>0</v>
      </c>
      <c r="X29" s="392">
        <v>10668.78095</v>
      </c>
      <c r="Y29" s="393"/>
      <c r="Z29" s="393"/>
      <c r="AA29" s="393"/>
      <c r="AB29" s="393"/>
      <c r="AC29" s="393"/>
    </row>
    <row r="30" spans="1:29" x14ac:dyDescent="0.2">
      <c r="A30" s="381" t="s">
        <v>1609</v>
      </c>
      <c r="B30" s="392">
        <v>0</v>
      </c>
      <c r="C30" s="392">
        <v>0</v>
      </c>
      <c r="D30" s="392">
        <v>0</v>
      </c>
      <c r="E30" s="392">
        <v>0</v>
      </c>
      <c r="F30" s="392">
        <v>0</v>
      </c>
      <c r="G30" s="392">
        <v>0</v>
      </c>
      <c r="H30" s="392">
        <v>0</v>
      </c>
      <c r="I30" s="392">
        <v>0</v>
      </c>
      <c r="J30" s="392">
        <v>0</v>
      </c>
      <c r="K30" s="392">
        <v>0</v>
      </c>
      <c r="L30" s="392">
        <v>0</v>
      </c>
      <c r="M30" s="392">
        <v>0</v>
      </c>
      <c r="N30" s="392">
        <v>2871.1579999999999</v>
      </c>
      <c r="O30" s="392">
        <v>1004.42146</v>
      </c>
      <c r="P30" s="392">
        <v>230.78598000000002</v>
      </c>
      <c r="Q30" s="392">
        <v>0</v>
      </c>
      <c r="R30" s="392">
        <v>12.55293</v>
      </c>
      <c r="S30" s="392">
        <v>0</v>
      </c>
      <c r="T30" s="392">
        <v>0</v>
      </c>
      <c r="U30" s="392">
        <v>0</v>
      </c>
      <c r="V30" s="392">
        <v>0</v>
      </c>
      <c r="W30" s="392">
        <v>0</v>
      </c>
      <c r="X30" s="392">
        <v>4118.9183699999994</v>
      </c>
      <c r="Y30" s="393"/>
      <c r="Z30" s="393"/>
      <c r="AA30" s="393"/>
      <c r="AB30" s="393"/>
      <c r="AC30" s="393"/>
    </row>
    <row r="31" spans="1:29" x14ac:dyDescent="0.2">
      <c r="A31" s="381" t="s">
        <v>2234</v>
      </c>
      <c r="B31" s="392">
        <v>0</v>
      </c>
      <c r="C31" s="392">
        <v>0</v>
      </c>
      <c r="D31" s="392">
        <v>0</v>
      </c>
      <c r="E31" s="392">
        <v>0</v>
      </c>
      <c r="F31" s="392">
        <v>0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3841.6010000000001</v>
      </c>
      <c r="O31" s="392">
        <v>0</v>
      </c>
      <c r="P31" s="392">
        <v>53.773969999999998</v>
      </c>
      <c r="Q31" s="392">
        <v>0</v>
      </c>
      <c r="R31" s="392">
        <v>7.7219700000000007</v>
      </c>
      <c r="S31" s="392">
        <v>0</v>
      </c>
      <c r="T31" s="392">
        <v>0</v>
      </c>
      <c r="U31" s="392">
        <v>0</v>
      </c>
      <c r="V31" s="392">
        <v>0</v>
      </c>
      <c r="W31" s="392">
        <v>0</v>
      </c>
      <c r="X31" s="392">
        <v>3903.0969400000004</v>
      </c>
      <c r="Y31" s="393"/>
      <c r="Z31" s="393"/>
      <c r="AA31" s="393"/>
      <c r="AB31" s="393"/>
      <c r="AC31" s="393"/>
    </row>
    <row r="32" spans="1:29" x14ac:dyDescent="0.2">
      <c r="A32" s="381" t="s">
        <v>2235</v>
      </c>
      <c r="B32" s="392">
        <v>0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v>0</v>
      </c>
      <c r="M32" s="392">
        <v>0</v>
      </c>
      <c r="N32" s="392">
        <v>4627.3883199999991</v>
      </c>
      <c r="O32" s="392">
        <v>3987.1322599999999</v>
      </c>
      <c r="P32" s="392">
        <v>851.04039999999998</v>
      </c>
      <c r="Q32" s="392">
        <v>3.3056300000000003</v>
      </c>
      <c r="R32" s="392">
        <v>0</v>
      </c>
      <c r="S32" s="392">
        <v>0</v>
      </c>
      <c r="T32" s="392">
        <v>0</v>
      </c>
      <c r="U32" s="392">
        <v>0</v>
      </c>
      <c r="V32" s="392">
        <v>0</v>
      </c>
      <c r="W32" s="392">
        <v>0</v>
      </c>
      <c r="X32" s="392">
        <v>9468.8666099999991</v>
      </c>
      <c r="Y32" s="393"/>
      <c r="Z32" s="393"/>
      <c r="AA32" s="393"/>
      <c r="AB32" s="393"/>
      <c r="AC32" s="393"/>
    </row>
    <row r="33" spans="1:29" x14ac:dyDescent="0.2">
      <c r="A33" s="381" t="s">
        <v>2236</v>
      </c>
      <c r="B33" s="392">
        <v>0</v>
      </c>
      <c r="C33" s="392">
        <v>0</v>
      </c>
      <c r="D33" s="392">
        <v>0</v>
      </c>
      <c r="E33" s="392">
        <v>0</v>
      </c>
      <c r="F33" s="392">
        <v>0</v>
      </c>
      <c r="G33" s="392">
        <v>0</v>
      </c>
      <c r="H33" s="392">
        <v>0</v>
      </c>
      <c r="I33" s="392">
        <v>0</v>
      </c>
      <c r="J33" s="392">
        <v>0</v>
      </c>
      <c r="K33" s="392">
        <v>0</v>
      </c>
      <c r="L33" s="392">
        <v>0</v>
      </c>
      <c r="M33" s="392">
        <v>0</v>
      </c>
      <c r="N33" s="392">
        <v>27138.751960000001</v>
      </c>
      <c r="O33" s="392">
        <v>20275.087599999999</v>
      </c>
      <c r="P33" s="392">
        <v>6380.8813099999998</v>
      </c>
      <c r="Q33" s="392">
        <v>3822.36042</v>
      </c>
      <c r="R33" s="392">
        <v>1518.1297299999999</v>
      </c>
      <c r="S33" s="392">
        <v>0</v>
      </c>
      <c r="T33" s="392">
        <v>0</v>
      </c>
      <c r="U33" s="392">
        <v>0</v>
      </c>
      <c r="V33" s="392">
        <v>0</v>
      </c>
      <c r="W33" s="392">
        <v>0</v>
      </c>
      <c r="X33" s="392">
        <v>59135.211019999995</v>
      </c>
      <c r="Y33" s="393"/>
      <c r="Z33" s="393"/>
      <c r="AA33" s="393"/>
      <c r="AB33" s="393"/>
      <c r="AC33" s="393"/>
    </row>
    <row r="34" spans="1:29" x14ac:dyDescent="0.2">
      <c r="A34" s="387" t="s">
        <v>2616</v>
      </c>
      <c r="B34" s="398">
        <v>0</v>
      </c>
      <c r="C34" s="398">
        <v>0</v>
      </c>
      <c r="D34" s="398">
        <v>0</v>
      </c>
      <c r="E34" s="398">
        <v>0</v>
      </c>
      <c r="F34" s="398">
        <v>0</v>
      </c>
      <c r="G34" s="398">
        <v>0</v>
      </c>
      <c r="H34" s="398">
        <v>0</v>
      </c>
      <c r="I34" s="398">
        <v>0</v>
      </c>
      <c r="J34" s="398">
        <v>0</v>
      </c>
      <c r="K34" s="398">
        <v>0</v>
      </c>
      <c r="L34" s="398">
        <v>0</v>
      </c>
      <c r="M34" s="398">
        <v>0</v>
      </c>
      <c r="N34" s="398">
        <v>6652.6480600000004</v>
      </c>
      <c r="O34" s="398">
        <v>0</v>
      </c>
      <c r="P34" s="398">
        <v>1768.04754</v>
      </c>
      <c r="Q34" s="398">
        <v>176</v>
      </c>
      <c r="R34" s="398">
        <v>186.35833000000002</v>
      </c>
      <c r="S34" s="398">
        <v>0</v>
      </c>
      <c r="T34" s="398">
        <v>0</v>
      </c>
      <c r="U34" s="398">
        <v>0</v>
      </c>
      <c r="V34" s="398">
        <v>0</v>
      </c>
      <c r="W34" s="398">
        <v>2.3001199999999997</v>
      </c>
      <c r="X34" s="398">
        <v>8785.3540500000017</v>
      </c>
      <c r="Y34" s="393"/>
      <c r="Z34" s="393"/>
      <c r="AA34" s="393"/>
      <c r="AB34" s="393"/>
      <c r="AC34" s="393"/>
    </row>
    <row r="35" spans="1:29" x14ac:dyDescent="0.2">
      <c r="A35" s="381" t="s">
        <v>2238</v>
      </c>
      <c r="B35" s="392">
        <v>0</v>
      </c>
      <c r="C35" s="392">
        <v>0</v>
      </c>
      <c r="D35" s="392">
        <v>0</v>
      </c>
      <c r="E35" s="392">
        <v>0</v>
      </c>
      <c r="F35" s="392">
        <v>0</v>
      </c>
      <c r="G35" s="392">
        <v>0</v>
      </c>
      <c r="H35" s="392">
        <v>0</v>
      </c>
      <c r="I35" s="392">
        <v>0</v>
      </c>
      <c r="J35" s="392">
        <v>0</v>
      </c>
      <c r="K35" s="392">
        <v>0</v>
      </c>
      <c r="L35" s="392">
        <v>0</v>
      </c>
      <c r="M35" s="392">
        <v>0</v>
      </c>
      <c r="N35" s="392">
        <v>7312.9038499999997</v>
      </c>
      <c r="O35" s="392">
        <v>0</v>
      </c>
      <c r="P35" s="392">
        <v>1697.8185800000001</v>
      </c>
      <c r="Q35" s="392">
        <v>3.3056399999999999</v>
      </c>
      <c r="R35" s="392">
        <v>0</v>
      </c>
      <c r="S35" s="392">
        <v>0</v>
      </c>
      <c r="T35" s="392">
        <v>0</v>
      </c>
      <c r="U35" s="392">
        <v>0</v>
      </c>
      <c r="V35" s="392">
        <v>0</v>
      </c>
      <c r="W35" s="392">
        <v>0</v>
      </c>
      <c r="X35" s="392">
        <v>9014.0280700000003</v>
      </c>
      <c r="Y35" s="393"/>
      <c r="Z35" s="393"/>
      <c r="AA35" s="393"/>
      <c r="AB35" s="393"/>
      <c r="AC35" s="393"/>
    </row>
    <row r="36" spans="1:29" x14ac:dyDescent="0.2">
      <c r="A36" s="381" t="s">
        <v>1878</v>
      </c>
      <c r="B36" s="392">
        <v>0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v>0</v>
      </c>
      <c r="M36" s="392">
        <v>0</v>
      </c>
      <c r="N36" s="392">
        <v>11.1807</v>
      </c>
      <c r="O36" s="392">
        <v>0</v>
      </c>
      <c r="P36" s="392">
        <v>1677.73162</v>
      </c>
      <c r="Q36" s="392">
        <v>0</v>
      </c>
      <c r="R36" s="392">
        <v>1669.2233700000002</v>
      </c>
      <c r="S36" s="392">
        <v>0</v>
      </c>
      <c r="T36" s="392">
        <v>0</v>
      </c>
      <c r="U36" s="392">
        <v>0</v>
      </c>
      <c r="V36" s="392">
        <v>0</v>
      </c>
      <c r="W36" s="392">
        <v>0</v>
      </c>
      <c r="X36" s="392">
        <v>3358.1356900000001</v>
      </c>
      <c r="Y36" s="393"/>
      <c r="Z36" s="393"/>
      <c r="AA36" s="393"/>
      <c r="AB36" s="393"/>
      <c r="AC36" s="393"/>
    </row>
    <row r="37" spans="1:29" x14ac:dyDescent="0.2">
      <c r="A37" s="381" t="s">
        <v>1879</v>
      </c>
      <c r="B37" s="392">
        <v>0</v>
      </c>
      <c r="C37" s="392">
        <v>0</v>
      </c>
      <c r="D37" s="392">
        <v>0</v>
      </c>
      <c r="E37" s="392">
        <v>0</v>
      </c>
      <c r="F37" s="392">
        <v>0</v>
      </c>
      <c r="G37" s="392">
        <v>0</v>
      </c>
      <c r="H37" s="392">
        <v>0</v>
      </c>
      <c r="I37" s="392">
        <v>0</v>
      </c>
      <c r="J37" s="392">
        <v>0</v>
      </c>
      <c r="K37" s="392">
        <v>0</v>
      </c>
      <c r="L37" s="392">
        <v>0</v>
      </c>
      <c r="M37" s="392">
        <v>0</v>
      </c>
      <c r="N37" s="392">
        <v>1847.74944</v>
      </c>
      <c r="O37" s="392">
        <v>793.83228000000008</v>
      </c>
      <c r="P37" s="392">
        <v>79.719279999999998</v>
      </c>
      <c r="Q37" s="392">
        <v>0</v>
      </c>
      <c r="R37" s="392">
        <v>0</v>
      </c>
      <c r="S37" s="392">
        <v>0</v>
      </c>
      <c r="T37" s="392">
        <v>0</v>
      </c>
      <c r="U37" s="392">
        <v>0</v>
      </c>
      <c r="V37" s="392">
        <v>0</v>
      </c>
      <c r="W37" s="392">
        <v>0</v>
      </c>
      <c r="X37" s="392">
        <v>2721.3009999999999</v>
      </c>
      <c r="Y37" s="393"/>
      <c r="Z37" s="393"/>
      <c r="AA37" s="393"/>
      <c r="AB37" s="393"/>
      <c r="AC37" s="393"/>
    </row>
    <row r="38" spans="1:29" x14ac:dyDescent="0.2">
      <c r="A38" s="382" t="s">
        <v>1880</v>
      </c>
      <c r="B38" s="394">
        <v>0</v>
      </c>
      <c r="C38" s="394">
        <v>0</v>
      </c>
      <c r="D38" s="394">
        <v>0</v>
      </c>
      <c r="E38" s="394">
        <v>0</v>
      </c>
      <c r="F38" s="394">
        <v>0</v>
      </c>
      <c r="G38" s="394">
        <v>0</v>
      </c>
      <c r="H38" s="394">
        <v>0</v>
      </c>
      <c r="I38" s="394">
        <v>0</v>
      </c>
      <c r="J38" s="394">
        <v>0</v>
      </c>
      <c r="K38" s="394">
        <v>0</v>
      </c>
      <c r="L38" s="394">
        <v>0</v>
      </c>
      <c r="M38" s="394">
        <v>0</v>
      </c>
      <c r="N38" s="394">
        <v>881.19876999999997</v>
      </c>
      <c r="O38" s="394">
        <v>791.13675999999998</v>
      </c>
      <c r="P38" s="394">
        <v>0</v>
      </c>
      <c r="Q38" s="394">
        <v>9.3842400000000001</v>
      </c>
      <c r="R38" s="394">
        <v>30</v>
      </c>
      <c r="S38" s="394">
        <v>0</v>
      </c>
      <c r="T38" s="394">
        <v>0</v>
      </c>
      <c r="U38" s="394">
        <v>0</v>
      </c>
      <c r="V38" s="394">
        <v>0</v>
      </c>
      <c r="W38" s="394">
        <v>0</v>
      </c>
      <c r="X38" s="394">
        <v>1711.7197699999999</v>
      </c>
      <c r="Y38" s="393"/>
      <c r="Z38" s="393"/>
      <c r="AA38" s="393"/>
      <c r="AB38" s="393"/>
      <c r="AC38" s="393"/>
    </row>
    <row r="39" spans="1:29" x14ac:dyDescent="0.2">
      <c r="A39" s="381" t="s">
        <v>2617</v>
      </c>
      <c r="B39" s="392">
        <v>0</v>
      </c>
      <c r="C39" s="392">
        <v>0</v>
      </c>
      <c r="D39" s="392">
        <v>0</v>
      </c>
      <c r="E39" s="392">
        <v>0</v>
      </c>
      <c r="F39" s="392">
        <v>0</v>
      </c>
      <c r="G39" s="392">
        <v>0</v>
      </c>
      <c r="H39" s="392">
        <v>0</v>
      </c>
      <c r="I39" s="392">
        <v>0</v>
      </c>
      <c r="J39" s="392">
        <v>0</v>
      </c>
      <c r="K39" s="392">
        <v>0</v>
      </c>
      <c r="L39" s="392">
        <v>0</v>
      </c>
      <c r="M39" s="392">
        <v>0</v>
      </c>
      <c r="N39" s="392">
        <v>44964.042769999993</v>
      </c>
      <c r="O39" s="392">
        <v>4280.7268199999999</v>
      </c>
      <c r="P39" s="392">
        <v>0</v>
      </c>
      <c r="Q39" s="392">
        <v>5417.0364400000008</v>
      </c>
      <c r="R39" s="392">
        <v>1904.5878699999998</v>
      </c>
      <c r="S39" s="392">
        <v>0</v>
      </c>
      <c r="T39" s="392">
        <v>0</v>
      </c>
      <c r="U39" s="392">
        <v>0</v>
      </c>
      <c r="V39" s="392">
        <v>0</v>
      </c>
      <c r="W39" s="392">
        <v>0</v>
      </c>
      <c r="X39" s="392">
        <v>56566.393900000003</v>
      </c>
      <c r="Y39" s="393"/>
      <c r="Z39" s="393"/>
      <c r="AA39" s="393"/>
      <c r="AB39" s="393"/>
      <c r="AC39" s="393"/>
    </row>
    <row r="40" spans="1:29" x14ac:dyDescent="0.2">
      <c r="A40" s="381" t="s">
        <v>599</v>
      </c>
      <c r="B40" s="392">
        <v>0</v>
      </c>
      <c r="C40" s="392">
        <v>0</v>
      </c>
      <c r="D40" s="392">
        <v>0</v>
      </c>
      <c r="E40" s="392">
        <v>0</v>
      </c>
      <c r="F40" s="392">
        <v>0</v>
      </c>
      <c r="G40" s="392">
        <v>0</v>
      </c>
      <c r="H40" s="392">
        <v>0</v>
      </c>
      <c r="I40" s="392">
        <v>0</v>
      </c>
      <c r="J40" s="392">
        <v>0</v>
      </c>
      <c r="K40" s="392">
        <v>0</v>
      </c>
      <c r="L40" s="392">
        <v>0</v>
      </c>
      <c r="M40" s="392">
        <v>0</v>
      </c>
      <c r="N40" s="392">
        <v>25693.196090000005</v>
      </c>
      <c r="O40" s="392">
        <v>3612.0947099999998</v>
      </c>
      <c r="P40" s="392">
        <v>4342.3983600000001</v>
      </c>
      <c r="Q40" s="392">
        <v>11.63377</v>
      </c>
      <c r="R40" s="392">
        <v>774.56564000000003</v>
      </c>
      <c r="S40" s="392">
        <v>0</v>
      </c>
      <c r="T40" s="392">
        <v>0</v>
      </c>
      <c r="U40" s="392">
        <v>0</v>
      </c>
      <c r="V40" s="392">
        <v>0</v>
      </c>
      <c r="W40" s="392">
        <v>0</v>
      </c>
      <c r="X40" s="392">
        <v>34433.88857000001</v>
      </c>
      <c r="Y40" s="393"/>
      <c r="Z40" s="393"/>
      <c r="AA40" s="393"/>
      <c r="AB40" s="393"/>
      <c r="AC40" s="393"/>
    </row>
    <row r="41" spans="1:29" x14ac:dyDescent="0.2">
      <c r="A41" s="381" t="s">
        <v>3010</v>
      </c>
      <c r="B41" s="392">
        <v>0</v>
      </c>
      <c r="C41" s="392">
        <v>0</v>
      </c>
      <c r="D41" s="392">
        <v>0</v>
      </c>
      <c r="E41" s="392">
        <v>0</v>
      </c>
      <c r="F41" s="392">
        <v>0</v>
      </c>
      <c r="G41" s="392">
        <v>0</v>
      </c>
      <c r="H41" s="392">
        <v>0</v>
      </c>
      <c r="I41" s="392">
        <v>0</v>
      </c>
      <c r="J41" s="392">
        <v>0</v>
      </c>
      <c r="K41" s="392">
        <v>0</v>
      </c>
      <c r="L41" s="392">
        <v>0</v>
      </c>
      <c r="M41" s="392">
        <v>0</v>
      </c>
      <c r="N41" s="392">
        <v>4475.8804300000002</v>
      </c>
      <c r="O41" s="392">
        <v>53.186879999999995</v>
      </c>
      <c r="P41" s="392">
        <v>159.52542</v>
      </c>
      <c r="Q41" s="392">
        <v>4.9892200000000004</v>
      </c>
      <c r="R41" s="392">
        <v>95.372939999999986</v>
      </c>
      <c r="S41" s="392">
        <v>0</v>
      </c>
      <c r="T41" s="392">
        <v>0</v>
      </c>
      <c r="U41" s="392">
        <v>0</v>
      </c>
      <c r="V41" s="392">
        <v>0</v>
      </c>
      <c r="W41" s="392">
        <v>245.32395000000002</v>
      </c>
      <c r="X41" s="392">
        <v>5034.2788399999999</v>
      </c>
      <c r="Y41" s="393"/>
      <c r="Z41" s="393"/>
      <c r="AA41" s="393"/>
      <c r="AB41" s="393"/>
      <c r="AC41" s="393"/>
    </row>
    <row r="42" spans="1:29" x14ac:dyDescent="0.2">
      <c r="A42" s="383" t="s">
        <v>2479</v>
      </c>
      <c r="B42" s="395">
        <f>SUM(B14:B41)</f>
        <v>0</v>
      </c>
      <c r="C42" s="395">
        <f t="shared" ref="C42:X42" si="0">SUM(C14:C41)</f>
        <v>0</v>
      </c>
      <c r="D42" s="395">
        <f t="shared" si="0"/>
        <v>0</v>
      </c>
      <c r="E42" s="395">
        <f t="shared" si="0"/>
        <v>0</v>
      </c>
      <c r="F42" s="395">
        <f t="shared" si="0"/>
        <v>0</v>
      </c>
      <c r="G42" s="395">
        <f t="shared" si="0"/>
        <v>0</v>
      </c>
      <c r="H42" s="395">
        <f t="shared" si="0"/>
        <v>0</v>
      </c>
      <c r="I42" s="395">
        <f t="shared" si="0"/>
        <v>0</v>
      </c>
      <c r="J42" s="395">
        <f t="shared" si="0"/>
        <v>0</v>
      </c>
      <c r="K42" s="395">
        <f t="shared" si="0"/>
        <v>0</v>
      </c>
      <c r="L42" s="395">
        <f t="shared" si="0"/>
        <v>0</v>
      </c>
      <c r="M42" s="395">
        <f t="shared" si="0"/>
        <v>0</v>
      </c>
      <c r="N42" s="395">
        <f t="shared" si="0"/>
        <v>478514.42157000012</v>
      </c>
      <c r="O42" s="395">
        <f t="shared" si="0"/>
        <v>89061.086859999938</v>
      </c>
      <c r="P42" s="395">
        <f t="shared" si="0"/>
        <v>68102.106580000007</v>
      </c>
      <c r="Q42" s="395">
        <f t="shared" si="0"/>
        <v>104495.11223000003</v>
      </c>
      <c r="R42" s="395">
        <f t="shared" si="0"/>
        <v>13795.01145</v>
      </c>
      <c r="S42" s="395">
        <f t="shared" si="0"/>
        <v>0</v>
      </c>
      <c r="T42" s="395">
        <f t="shared" si="0"/>
        <v>115.60745</v>
      </c>
      <c r="U42" s="395">
        <f t="shared" si="0"/>
        <v>0</v>
      </c>
      <c r="V42" s="395">
        <f t="shared" si="0"/>
        <v>0</v>
      </c>
      <c r="W42" s="395">
        <f t="shared" si="0"/>
        <v>247.62407000000002</v>
      </c>
      <c r="X42" s="395">
        <f t="shared" si="0"/>
        <v>754330.97020999994</v>
      </c>
      <c r="Y42" s="393"/>
      <c r="Z42" s="393"/>
      <c r="AA42" s="393"/>
      <c r="AB42" s="393"/>
      <c r="AC42" s="393"/>
    </row>
    <row r="43" spans="1:29" x14ac:dyDescent="0.2">
      <c r="A43" s="384" t="s">
        <v>2241</v>
      </c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3"/>
      <c r="Z43" s="393"/>
      <c r="AA43" s="393"/>
      <c r="AB43" s="393"/>
      <c r="AC43" s="393"/>
    </row>
    <row r="44" spans="1:29" x14ac:dyDescent="0.2">
      <c r="A44" s="381" t="s">
        <v>1882</v>
      </c>
      <c r="B44" s="392">
        <v>0</v>
      </c>
      <c r="C44" s="392">
        <v>0</v>
      </c>
      <c r="D44" s="392">
        <v>0</v>
      </c>
      <c r="E44" s="392">
        <v>0</v>
      </c>
      <c r="F44" s="392">
        <v>0</v>
      </c>
      <c r="G44" s="392">
        <v>0</v>
      </c>
      <c r="H44" s="392">
        <v>0</v>
      </c>
      <c r="I44" s="392">
        <v>0</v>
      </c>
      <c r="J44" s="392">
        <v>0</v>
      </c>
      <c r="K44" s="392">
        <v>0</v>
      </c>
      <c r="L44" s="392">
        <v>0</v>
      </c>
      <c r="M44" s="392">
        <v>0</v>
      </c>
      <c r="N44" s="392">
        <v>2007.4776600000002</v>
      </c>
      <c r="O44" s="392">
        <v>139.73781000000002</v>
      </c>
      <c r="P44" s="392">
        <v>118.48392</v>
      </c>
      <c r="Q44" s="392">
        <v>22.530169999999998</v>
      </c>
      <c r="R44" s="392">
        <v>127.4</v>
      </c>
      <c r="S44" s="392">
        <v>0</v>
      </c>
      <c r="T44" s="392">
        <v>0</v>
      </c>
      <c r="U44" s="392">
        <v>0</v>
      </c>
      <c r="V44" s="392">
        <v>0</v>
      </c>
      <c r="W44" s="392">
        <v>0</v>
      </c>
      <c r="X44" s="392">
        <v>2415.6295600000003</v>
      </c>
      <c r="Y44" s="393"/>
      <c r="Z44" s="393"/>
      <c r="AA44" s="393"/>
      <c r="AB44" s="393"/>
      <c r="AC44" s="393"/>
    </row>
    <row r="45" spans="1:29" x14ac:dyDescent="0.2">
      <c r="A45" s="381" t="s">
        <v>153</v>
      </c>
      <c r="B45" s="392">
        <v>0</v>
      </c>
      <c r="C45" s="392">
        <v>0</v>
      </c>
      <c r="D45" s="392">
        <v>0</v>
      </c>
      <c r="E45" s="392">
        <v>0</v>
      </c>
      <c r="F45" s="392">
        <v>0</v>
      </c>
      <c r="G45" s="392">
        <v>0</v>
      </c>
      <c r="H45" s="392">
        <v>0</v>
      </c>
      <c r="I45" s="392">
        <v>0</v>
      </c>
      <c r="J45" s="392">
        <v>0</v>
      </c>
      <c r="K45" s="392">
        <v>0</v>
      </c>
      <c r="L45" s="392">
        <v>0</v>
      </c>
      <c r="M45" s="392">
        <v>0</v>
      </c>
      <c r="N45" s="392">
        <v>0</v>
      </c>
      <c r="O45" s="392">
        <v>0</v>
      </c>
      <c r="P45" s="392">
        <v>0</v>
      </c>
      <c r="Q45" s="392">
        <v>0</v>
      </c>
      <c r="R45" s="392">
        <v>0</v>
      </c>
      <c r="S45" s="392">
        <v>0</v>
      </c>
      <c r="T45" s="392">
        <v>0</v>
      </c>
      <c r="U45" s="392">
        <v>0</v>
      </c>
      <c r="V45" s="392">
        <v>0</v>
      </c>
      <c r="W45" s="392">
        <v>0</v>
      </c>
      <c r="X45" s="392">
        <v>0</v>
      </c>
      <c r="Y45" s="393"/>
      <c r="Z45" s="393"/>
      <c r="AA45" s="393"/>
      <c r="AB45" s="393"/>
      <c r="AC45" s="393"/>
    </row>
    <row r="46" spans="1:29" x14ac:dyDescent="0.2">
      <c r="A46" s="381" t="s">
        <v>1886</v>
      </c>
      <c r="B46" s="392">
        <v>0</v>
      </c>
      <c r="C46" s="392">
        <v>0</v>
      </c>
      <c r="D46" s="392">
        <v>0</v>
      </c>
      <c r="E46" s="392">
        <v>0</v>
      </c>
      <c r="F46" s="392">
        <v>0</v>
      </c>
      <c r="G46" s="392">
        <v>0</v>
      </c>
      <c r="H46" s="392">
        <v>0</v>
      </c>
      <c r="I46" s="392">
        <v>0</v>
      </c>
      <c r="J46" s="392">
        <v>0</v>
      </c>
      <c r="K46" s="392">
        <v>0</v>
      </c>
      <c r="L46" s="392">
        <v>0</v>
      </c>
      <c r="M46" s="392">
        <v>0</v>
      </c>
      <c r="N46" s="392">
        <v>13430.08404</v>
      </c>
      <c r="O46" s="392">
        <v>411.8</v>
      </c>
      <c r="P46" s="392">
        <v>358.27352000000002</v>
      </c>
      <c r="Q46" s="392">
        <v>0</v>
      </c>
      <c r="R46" s="392">
        <v>50.540999999999997</v>
      </c>
      <c r="S46" s="392">
        <v>0</v>
      </c>
      <c r="T46" s="392">
        <v>0</v>
      </c>
      <c r="U46" s="392">
        <v>0</v>
      </c>
      <c r="V46" s="392">
        <v>0</v>
      </c>
      <c r="W46" s="392">
        <v>0</v>
      </c>
      <c r="X46" s="392">
        <v>14250.698559999999</v>
      </c>
      <c r="Y46" s="393"/>
      <c r="Z46" s="393"/>
      <c r="AA46" s="393"/>
      <c r="AB46" s="393"/>
      <c r="AC46" s="393"/>
    </row>
    <row r="47" spans="1:29" x14ac:dyDescent="0.2">
      <c r="A47" s="381" t="s">
        <v>1887</v>
      </c>
      <c r="B47" s="392">
        <v>0</v>
      </c>
      <c r="C47" s="392">
        <v>0</v>
      </c>
      <c r="D47" s="392">
        <v>0</v>
      </c>
      <c r="E47" s="392">
        <v>0</v>
      </c>
      <c r="F47" s="392">
        <v>0</v>
      </c>
      <c r="G47" s="392">
        <v>0</v>
      </c>
      <c r="H47" s="392">
        <v>0</v>
      </c>
      <c r="I47" s="392">
        <v>0</v>
      </c>
      <c r="J47" s="392">
        <v>0</v>
      </c>
      <c r="K47" s="392">
        <v>0</v>
      </c>
      <c r="L47" s="392">
        <v>0</v>
      </c>
      <c r="M47" s="392">
        <v>0</v>
      </c>
      <c r="N47" s="392">
        <v>7403.6206700000002</v>
      </c>
      <c r="O47" s="392">
        <v>2023.4506200000001</v>
      </c>
      <c r="P47" s="392">
        <v>0</v>
      </c>
      <c r="Q47" s="392">
        <v>1.0000000000000001E-5</v>
      </c>
      <c r="R47" s="392">
        <v>0</v>
      </c>
      <c r="S47" s="392">
        <v>5.9859799999999996</v>
      </c>
      <c r="T47" s="392">
        <v>0</v>
      </c>
      <c r="U47" s="392">
        <v>0</v>
      </c>
      <c r="V47" s="392">
        <v>0</v>
      </c>
      <c r="W47" s="392">
        <v>0</v>
      </c>
      <c r="X47" s="392">
        <v>9433.0572799999991</v>
      </c>
      <c r="Y47" s="393"/>
      <c r="Z47" s="393"/>
      <c r="AA47" s="393"/>
      <c r="AB47" s="393"/>
      <c r="AC47" s="393"/>
    </row>
    <row r="48" spans="1:29" x14ac:dyDescent="0.2">
      <c r="A48" s="387" t="s">
        <v>1888</v>
      </c>
      <c r="B48" s="398">
        <v>0</v>
      </c>
      <c r="C48" s="398">
        <v>0</v>
      </c>
      <c r="D48" s="398">
        <v>0</v>
      </c>
      <c r="E48" s="398">
        <v>0</v>
      </c>
      <c r="F48" s="398">
        <v>0</v>
      </c>
      <c r="G48" s="398">
        <v>0</v>
      </c>
      <c r="H48" s="398">
        <v>0</v>
      </c>
      <c r="I48" s="398">
        <v>0</v>
      </c>
      <c r="J48" s="398">
        <v>0</v>
      </c>
      <c r="K48" s="398">
        <v>0</v>
      </c>
      <c r="L48" s="398">
        <v>0</v>
      </c>
      <c r="M48" s="398">
        <v>0</v>
      </c>
      <c r="N48" s="398">
        <v>2990.1403999999998</v>
      </c>
      <c r="O48" s="398">
        <v>51.554029999999997</v>
      </c>
      <c r="P48" s="398">
        <v>134.27020000000002</v>
      </c>
      <c r="Q48" s="398">
        <v>0</v>
      </c>
      <c r="R48" s="398">
        <v>6.2504900000000001</v>
      </c>
      <c r="S48" s="398">
        <v>0</v>
      </c>
      <c r="T48" s="398">
        <v>0</v>
      </c>
      <c r="U48" s="398">
        <v>0</v>
      </c>
      <c r="V48" s="398">
        <v>0</v>
      </c>
      <c r="W48" s="398">
        <v>0</v>
      </c>
      <c r="X48" s="398">
        <v>3182.2151199999994</v>
      </c>
      <c r="Y48" s="393"/>
      <c r="Z48" s="393"/>
      <c r="AA48" s="393"/>
      <c r="AB48" s="393"/>
      <c r="AC48" s="393"/>
    </row>
    <row r="49" spans="1:29" x14ac:dyDescent="0.2">
      <c r="A49" s="381" t="s">
        <v>2620</v>
      </c>
      <c r="B49" s="392">
        <v>0</v>
      </c>
      <c r="C49" s="392">
        <v>0</v>
      </c>
      <c r="D49" s="392">
        <v>0</v>
      </c>
      <c r="E49" s="392">
        <v>0</v>
      </c>
      <c r="F49" s="392">
        <v>0</v>
      </c>
      <c r="G49" s="392">
        <v>0</v>
      </c>
      <c r="H49" s="392">
        <v>0</v>
      </c>
      <c r="I49" s="392">
        <v>0</v>
      </c>
      <c r="J49" s="392">
        <v>0</v>
      </c>
      <c r="K49" s="392">
        <v>0</v>
      </c>
      <c r="L49" s="392">
        <v>0</v>
      </c>
      <c r="M49" s="392">
        <v>0</v>
      </c>
      <c r="N49" s="392">
        <v>559.21935999999994</v>
      </c>
      <c r="O49" s="392">
        <v>430.18372999999997</v>
      </c>
      <c r="P49" s="392">
        <v>21.3447</v>
      </c>
      <c r="Q49" s="392">
        <v>0</v>
      </c>
      <c r="R49" s="392">
        <v>0</v>
      </c>
      <c r="S49" s="392">
        <v>0</v>
      </c>
      <c r="T49" s="392">
        <v>0</v>
      </c>
      <c r="U49" s="392">
        <v>0</v>
      </c>
      <c r="V49" s="392">
        <v>0</v>
      </c>
      <c r="W49" s="392">
        <v>0</v>
      </c>
      <c r="X49" s="392">
        <v>1010.7477899999999</v>
      </c>
      <c r="Y49" s="393"/>
      <c r="Z49" s="393"/>
      <c r="AA49" s="393"/>
      <c r="AB49" s="393"/>
      <c r="AC49" s="393"/>
    </row>
    <row r="50" spans="1:29" x14ac:dyDescent="0.2">
      <c r="A50" s="381" t="s">
        <v>1611</v>
      </c>
      <c r="B50" s="392">
        <v>0</v>
      </c>
      <c r="C50" s="392">
        <v>0</v>
      </c>
      <c r="D50" s="392">
        <v>0</v>
      </c>
      <c r="E50" s="392">
        <v>0</v>
      </c>
      <c r="F50" s="392">
        <v>0</v>
      </c>
      <c r="G50" s="392">
        <v>0</v>
      </c>
      <c r="H50" s="392">
        <v>0</v>
      </c>
      <c r="I50" s="392">
        <v>0</v>
      </c>
      <c r="J50" s="392">
        <v>0</v>
      </c>
      <c r="K50" s="392">
        <v>0</v>
      </c>
      <c r="L50" s="392">
        <v>0</v>
      </c>
      <c r="M50" s="392">
        <v>0</v>
      </c>
      <c r="N50" s="392">
        <v>2734.7356199999999</v>
      </c>
      <c r="O50" s="392">
        <v>694.78822000000002</v>
      </c>
      <c r="P50" s="392">
        <v>88.144809999999993</v>
      </c>
      <c r="Q50" s="392">
        <v>27.658709999999999</v>
      </c>
      <c r="R50" s="392">
        <v>48.929050000000004</v>
      </c>
      <c r="S50" s="392">
        <v>0</v>
      </c>
      <c r="T50" s="392">
        <v>0</v>
      </c>
      <c r="U50" s="392">
        <v>0</v>
      </c>
      <c r="V50" s="392">
        <v>0</v>
      </c>
      <c r="W50" s="392">
        <v>0</v>
      </c>
      <c r="X50" s="392">
        <v>3594.25641</v>
      </c>
      <c r="Y50" s="393"/>
      <c r="Z50" s="393"/>
      <c r="AA50" s="393"/>
      <c r="AB50" s="393"/>
      <c r="AC50" s="393"/>
    </row>
    <row r="51" spans="1:29" x14ac:dyDescent="0.2">
      <c r="A51" s="382" t="s">
        <v>2621</v>
      </c>
      <c r="B51" s="394">
        <v>0</v>
      </c>
      <c r="C51" s="394">
        <v>0</v>
      </c>
      <c r="D51" s="394">
        <v>0</v>
      </c>
      <c r="E51" s="394">
        <v>0</v>
      </c>
      <c r="F51" s="394">
        <v>0</v>
      </c>
      <c r="G51" s="394">
        <v>0</v>
      </c>
      <c r="H51" s="394">
        <v>0</v>
      </c>
      <c r="I51" s="394">
        <v>0</v>
      </c>
      <c r="J51" s="394">
        <v>0</v>
      </c>
      <c r="K51" s="394">
        <v>0</v>
      </c>
      <c r="L51" s="394">
        <v>0</v>
      </c>
      <c r="M51" s="394">
        <v>0</v>
      </c>
      <c r="N51" s="394">
        <v>453.99322999999998</v>
      </c>
      <c r="O51" s="394">
        <v>229.22678999999997</v>
      </c>
      <c r="P51" s="394">
        <v>0.4864</v>
      </c>
      <c r="Q51" s="394">
        <v>0</v>
      </c>
      <c r="R51" s="394">
        <v>0</v>
      </c>
      <c r="S51" s="394">
        <v>0</v>
      </c>
      <c r="T51" s="394">
        <v>0</v>
      </c>
      <c r="U51" s="394">
        <v>0</v>
      </c>
      <c r="V51" s="394">
        <v>0</v>
      </c>
      <c r="W51" s="394">
        <v>0</v>
      </c>
      <c r="X51" s="394">
        <v>683.70641999999998</v>
      </c>
      <c r="Y51" s="393"/>
      <c r="Z51" s="393"/>
      <c r="AA51" s="393"/>
      <c r="AB51" s="393"/>
      <c r="AC51" s="393"/>
    </row>
    <row r="52" spans="1:29" x14ac:dyDescent="0.2">
      <c r="A52" s="381" t="s">
        <v>1890</v>
      </c>
      <c r="B52" s="392">
        <v>0</v>
      </c>
      <c r="C52" s="392">
        <v>0</v>
      </c>
      <c r="D52" s="392">
        <v>0</v>
      </c>
      <c r="E52" s="392">
        <v>0</v>
      </c>
      <c r="F52" s="392">
        <v>0</v>
      </c>
      <c r="G52" s="392">
        <v>0</v>
      </c>
      <c r="H52" s="392">
        <v>0</v>
      </c>
      <c r="I52" s="392">
        <v>0</v>
      </c>
      <c r="J52" s="392">
        <v>0</v>
      </c>
      <c r="K52" s="392">
        <v>0</v>
      </c>
      <c r="L52" s="392">
        <v>0</v>
      </c>
      <c r="M52" s="392">
        <v>0</v>
      </c>
      <c r="N52" s="392">
        <v>1068.23271</v>
      </c>
      <c r="O52" s="392">
        <v>-97.707190000000026</v>
      </c>
      <c r="P52" s="392">
        <v>18.90447</v>
      </c>
      <c r="Q52" s="392">
        <v>6.9001200000000003</v>
      </c>
      <c r="R52" s="392">
        <v>4.94076</v>
      </c>
      <c r="S52" s="392">
        <v>0</v>
      </c>
      <c r="T52" s="392">
        <v>0</v>
      </c>
      <c r="U52" s="392">
        <v>0</v>
      </c>
      <c r="V52" s="392">
        <v>0</v>
      </c>
      <c r="W52" s="392">
        <v>0</v>
      </c>
      <c r="X52" s="392">
        <v>1001.2708699999998</v>
      </c>
      <c r="Y52" s="393"/>
      <c r="Z52" s="393"/>
      <c r="AA52" s="393"/>
      <c r="AB52" s="393"/>
      <c r="AC52" s="393"/>
    </row>
    <row r="53" spans="1:29" x14ac:dyDescent="0.2">
      <c r="A53" s="381" t="s">
        <v>1891</v>
      </c>
      <c r="B53" s="392">
        <v>0</v>
      </c>
      <c r="C53" s="392">
        <v>0</v>
      </c>
      <c r="D53" s="392">
        <v>0</v>
      </c>
      <c r="E53" s="392">
        <v>0</v>
      </c>
      <c r="F53" s="392">
        <v>0</v>
      </c>
      <c r="G53" s="392">
        <v>0</v>
      </c>
      <c r="H53" s="392">
        <v>0</v>
      </c>
      <c r="I53" s="392">
        <v>0</v>
      </c>
      <c r="J53" s="392">
        <v>0</v>
      </c>
      <c r="K53" s="392">
        <v>0</v>
      </c>
      <c r="L53" s="392">
        <v>0</v>
      </c>
      <c r="M53" s="392">
        <v>0</v>
      </c>
      <c r="N53" s="392">
        <v>1847.5252999999998</v>
      </c>
      <c r="O53" s="392">
        <v>448.09193000000005</v>
      </c>
      <c r="P53" s="392">
        <v>0</v>
      </c>
      <c r="Q53" s="392">
        <v>0</v>
      </c>
      <c r="R53" s="392">
        <v>0</v>
      </c>
      <c r="S53" s="392">
        <v>0</v>
      </c>
      <c r="T53" s="392">
        <v>0</v>
      </c>
      <c r="U53" s="392">
        <v>0</v>
      </c>
      <c r="V53" s="392">
        <v>0</v>
      </c>
      <c r="W53" s="392">
        <v>0</v>
      </c>
      <c r="X53" s="392">
        <v>2295.6172299999998</v>
      </c>
      <c r="Y53" s="393"/>
      <c r="Z53" s="393"/>
      <c r="AA53" s="393"/>
      <c r="AB53" s="393"/>
      <c r="AC53" s="393"/>
    </row>
    <row r="54" spans="1:29" x14ac:dyDescent="0.2">
      <c r="A54" s="381" t="s">
        <v>2624</v>
      </c>
      <c r="B54" s="392">
        <v>0</v>
      </c>
      <c r="C54" s="392">
        <v>0</v>
      </c>
      <c r="D54" s="392">
        <v>0</v>
      </c>
      <c r="E54" s="392">
        <v>0</v>
      </c>
      <c r="F54" s="392">
        <v>0</v>
      </c>
      <c r="G54" s="392">
        <v>0</v>
      </c>
      <c r="H54" s="392">
        <v>0</v>
      </c>
      <c r="I54" s="392">
        <v>0</v>
      </c>
      <c r="J54" s="392">
        <v>0</v>
      </c>
      <c r="K54" s="392">
        <v>0</v>
      </c>
      <c r="L54" s="392">
        <v>0</v>
      </c>
      <c r="M54" s="392">
        <v>0</v>
      </c>
      <c r="N54" s="392">
        <v>501.58510999999999</v>
      </c>
      <c r="O54" s="392">
        <v>669.649</v>
      </c>
      <c r="P54" s="392">
        <v>740.77599999999995</v>
      </c>
      <c r="Q54" s="392">
        <v>0</v>
      </c>
      <c r="R54" s="392">
        <v>10.670999999999999</v>
      </c>
      <c r="S54" s="392">
        <v>0</v>
      </c>
      <c r="T54" s="392">
        <v>0</v>
      </c>
      <c r="U54" s="392">
        <v>0</v>
      </c>
      <c r="V54" s="392">
        <v>0</v>
      </c>
      <c r="W54" s="392">
        <v>0</v>
      </c>
      <c r="X54" s="392">
        <v>1922.6811099999998</v>
      </c>
      <c r="Y54" s="393"/>
      <c r="Z54" s="393"/>
      <c r="AA54" s="393"/>
      <c r="AB54" s="393"/>
      <c r="AC54" s="393"/>
    </row>
    <row r="55" spans="1:29" x14ac:dyDescent="0.2">
      <c r="A55" s="382" t="s">
        <v>3011</v>
      </c>
      <c r="B55" s="394">
        <v>0</v>
      </c>
      <c r="C55" s="394">
        <v>0</v>
      </c>
      <c r="D55" s="394">
        <v>0</v>
      </c>
      <c r="E55" s="394">
        <v>0</v>
      </c>
      <c r="F55" s="394">
        <v>0</v>
      </c>
      <c r="G55" s="394">
        <v>0</v>
      </c>
      <c r="H55" s="394">
        <v>0</v>
      </c>
      <c r="I55" s="394">
        <v>0</v>
      </c>
      <c r="J55" s="394">
        <v>0</v>
      </c>
      <c r="K55" s="394">
        <v>0</v>
      </c>
      <c r="L55" s="394">
        <v>0</v>
      </c>
      <c r="M55" s="394">
        <v>0</v>
      </c>
      <c r="N55" s="394">
        <v>1988.7696900000001</v>
      </c>
      <c r="O55" s="394">
        <v>0</v>
      </c>
      <c r="P55" s="394">
        <v>2179.6928600000001</v>
      </c>
      <c r="Q55" s="394">
        <v>0</v>
      </c>
      <c r="R55" s="394">
        <v>0</v>
      </c>
      <c r="S55" s="394">
        <v>0</v>
      </c>
      <c r="T55" s="394">
        <v>0</v>
      </c>
      <c r="U55" s="394">
        <v>0</v>
      </c>
      <c r="V55" s="394">
        <v>0</v>
      </c>
      <c r="W55" s="394">
        <v>0</v>
      </c>
      <c r="X55" s="394">
        <v>4168.4625500000002</v>
      </c>
      <c r="Y55" s="393"/>
      <c r="Z55" s="393"/>
      <c r="AA55" s="393"/>
      <c r="AB55" s="393"/>
      <c r="AC55" s="393"/>
    </row>
    <row r="56" spans="1:29" x14ac:dyDescent="0.2">
      <c r="A56" s="384" t="s">
        <v>2480</v>
      </c>
      <c r="B56" s="396">
        <f>SUM(B44:B55)</f>
        <v>0</v>
      </c>
      <c r="C56" s="396">
        <f t="shared" ref="C56:X56" si="1">SUM(C44:C55)</f>
        <v>0</v>
      </c>
      <c r="D56" s="396">
        <f t="shared" si="1"/>
        <v>0</v>
      </c>
      <c r="E56" s="396">
        <f t="shared" si="1"/>
        <v>0</v>
      </c>
      <c r="F56" s="396">
        <f t="shared" si="1"/>
        <v>0</v>
      </c>
      <c r="G56" s="396">
        <f t="shared" si="1"/>
        <v>0</v>
      </c>
      <c r="H56" s="396">
        <f t="shared" si="1"/>
        <v>0</v>
      </c>
      <c r="I56" s="396">
        <f t="shared" si="1"/>
        <v>0</v>
      </c>
      <c r="J56" s="396">
        <f t="shared" si="1"/>
        <v>0</v>
      </c>
      <c r="K56" s="396">
        <f t="shared" si="1"/>
        <v>0</v>
      </c>
      <c r="L56" s="396">
        <f t="shared" si="1"/>
        <v>0</v>
      </c>
      <c r="M56" s="396">
        <f t="shared" si="1"/>
        <v>0</v>
      </c>
      <c r="N56" s="396">
        <f t="shared" si="1"/>
        <v>34985.383790000007</v>
      </c>
      <c r="O56" s="396">
        <f t="shared" si="1"/>
        <v>5000.7749400000002</v>
      </c>
      <c r="P56" s="396">
        <f t="shared" si="1"/>
        <v>3660.3768799999998</v>
      </c>
      <c r="Q56" s="396">
        <f t="shared" si="1"/>
        <v>57.089010000000002</v>
      </c>
      <c r="R56" s="396">
        <f t="shared" si="1"/>
        <v>248.73230000000001</v>
      </c>
      <c r="S56" s="396">
        <f t="shared" si="1"/>
        <v>5.9859799999999996</v>
      </c>
      <c r="T56" s="396">
        <f t="shared" si="1"/>
        <v>0</v>
      </c>
      <c r="U56" s="396">
        <f t="shared" si="1"/>
        <v>0</v>
      </c>
      <c r="V56" s="396">
        <f t="shared" si="1"/>
        <v>0</v>
      </c>
      <c r="W56" s="396">
        <f t="shared" si="1"/>
        <v>0</v>
      </c>
      <c r="X56" s="396">
        <f t="shared" si="1"/>
        <v>43958.342900000003</v>
      </c>
      <c r="Y56" s="393"/>
      <c r="Z56" s="393"/>
      <c r="AA56" s="393"/>
      <c r="AB56" s="393"/>
      <c r="AC56" s="393"/>
    </row>
    <row r="57" spans="1:29" x14ac:dyDescent="0.2">
      <c r="A57" s="388" t="s">
        <v>2044</v>
      </c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3"/>
      <c r="Z57" s="393"/>
      <c r="AA57" s="393"/>
      <c r="AB57" s="393"/>
      <c r="AC57" s="393"/>
    </row>
    <row r="58" spans="1:29" x14ac:dyDescent="0.2">
      <c r="A58" s="381" t="s">
        <v>1884</v>
      </c>
      <c r="B58" s="392">
        <v>17751.982499999998</v>
      </c>
      <c r="C58" s="392">
        <v>11790.866239999999</v>
      </c>
      <c r="D58" s="392">
        <v>6590.9295899999997</v>
      </c>
      <c r="E58" s="392">
        <v>2071.4354699999999</v>
      </c>
      <c r="F58" s="392">
        <v>0</v>
      </c>
      <c r="G58" s="392">
        <v>16.088940000000001</v>
      </c>
      <c r="H58" s="392">
        <v>30.051819999999999</v>
      </c>
      <c r="I58" s="392">
        <v>-4237.5081500000006</v>
      </c>
      <c r="J58" s="392">
        <v>-6.9877099999999999</v>
      </c>
      <c r="K58" s="392">
        <v>-49731.37129000001</v>
      </c>
      <c r="L58" s="392">
        <v>-2538.50531</v>
      </c>
      <c r="M58" s="392">
        <v>-18263.017900000013</v>
      </c>
      <c r="N58" s="392">
        <v>38633.982909999999</v>
      </c>
      <c r="O58" s="392">
        <v>13223.043200000002</v>
      </c>
      <c r="P58" s="392">
        <v>418.08141999999998</v>
      </c>
      <c r="Q58" s="392">
        <v>3206.4505899999999</v>
      </c>
      <c r="R58" s="392">
        <v>2545.28593</v>
      </c>
      <c r="S58" s="392">
        <v>0</v>
      </c>
      <c r="T58" s="392">
        <v>0</v>
      </c>
      <c r="U58" s="392">
        <v>0</v>
      </c>
      <c r="V58" s="392">
        <v>0</v>
      </c>
      <c r="W58" s="392">
        <v>0</v>
      </c>
      <c r="X58" s="392">
        <v>58026.84405</v>
      </c>
      <c r="Y58" s="393"/>
      <c r="Z58" s="393"/>
      <c r="AA58" s="393"/>
      <c r="AB58" s="393"/>
      <c r="AC58" s="393"/>
    </row>
    <row r="59" spans="1:29" x14ac:dyDescent="0.2">
      <c r="A59" s="381" t="s">
        <v>1885</v>
      </c>
      <c r="B59" s="392">
        <v>1069.04243</v>
      </c>
      <c r="C59" s="392">
        <v>1369.81664</v>
      </c>
      <c r="D59" s="392">
        <v>3521.16275</v>
      </c>
      <c r="E59" s="392">
        <v>0</v>
      </c>
      <c r="F59" s="392">
        <v>0</v>
      </c>
      <c r="G59" s="392">
        <v>0</v>
      </c>
      <c r="H59" s="392">
        <v>10.83475</v>
      </c>
      <c r="I59" s="392">
        <v>-288.74065000000002</v>
      </c>
      <c r="J59" s="392">
        <v>0</v>
      </c>
      <c r="K59" s="392">
        <v>-16233.629184000001</v>
      </c>
      <c r="L59" s="392">
        <v>-0.15381999999999998</v>
      </c>
      <c r="M59" s="392">
        <v>-10551.667084000001</v>
      </c>
      <c r="N59" s="392">
        <v>741.1303200000001</v>
      </c>
      <c r="O59" s="392">
        <v>0</v>
      </c>
      <c r="P59" s="392">
        <v>10.096170000000001</v>
      </c>
      <c r="Q59" s="392">
        <v>0</v>
      </c>
      <c r="R59" s="392">
        <v>0</v>
      </c>
      <c r="S59" s="392">
        <v>0</v>
      </c>
      <c r="T59" s="392">
        <v>0</v>
      </c>
      <c r="U59" s="392">
        <v>0</v>
      </c>
      <c r="V59" s="392">
        <v>0</v>
      </c>
      <c r="W59" s="392">
        <v>0</v>
      </c>
      <c r="X59" s="392">
        <v>751.22649000000013</v>
      </c>
      <c r="Y59" s="393"/>
      <c r="Z59" s="393"/>
      <c r="AA59" s="393"/>
      <c r="AB59" s="393"/>
      <c r="AC59" s="393"/>
    </row>
    <row r="60" spans="1:29" x14ac:dyDescent="0.2">
      <c r="A60" s="381" t="s">
        <v>2878</v>
      </c>
      <c r="B60" s="392">
        <v>14795.27621</v>
      </c>
      <c r="C60" s="392">
        <v>11251.345069999999</v>
      </c>
      <c r="D60" s="392">
        <v>6787.7444000000005</v>
      </c>
      <c r="E60" s="392">
        <v>309.87493999999998</v>
      </c>
      <c r="F60" s="392">
        <v>0</v>
      </c>
      <c r="G60" s="392">
        <v>0</v>
      </c>
      <c r="H60" s="392">
        <v>7.3899999999999999E-3</v>
      </c>
      <c r="I60" s="392">
        <v>-1479.5276200000001</v>
      </c>
      <c r="J60" s="392">
        <v>0</v>
      </c>
      <c r="K60" s="392">
        <v>-72052.554250000016</v>
      </c>
      <c r="L60" s="392">
        <v>-1117.84448</v>
      </c>
      <c r="M60" s="392">
        <v>-41505.678340000013</v>
      </c>
      <c r="N60" s="392">
        <v>7609.8999599999997</v>
      </c>
      <c r="O60" s="392">
        <v>2056.1161500000003</v>
      </c>
      <c r="P60" s="392">
        <v>105.83347000000001</v>
      </c>
      <c r="Q60" s="392">
        <v>14.86421</v>
      </c>
      <c r="R60" s="392">
        <v>0</v>
      </c>
      <c r="S60" s="392">
        <v>1575.7430999999999</v>
      </c>
      <c r="T60" s="392">
        <v>0</v>
      </c>
      <c r="U60" s="392">
        <v>0</v>
      </c>
      <c r="V60" s="392">
        <v>0</v>
      </c>
      <c r="W60" s="392">
        <v>0</v>
      </c>
      <c r="X60" s="392">
        <v>11362.456889999999</v>
      </c>
      <c r="Y60" s="393"/>
      <c r="Z60" s="393"/>
      <c r="AA60" s="393"/>
      <c r="AB60" s="393"/>
      <c r="AC60" s="393"/>
    </row>
    <row r="61" spans="1:29" x14ac:dyDescent="0.2">
      <c r="A61" s="381" t="s">
        <v>1610</v>
      </c>
      <c r="B61" s="392">
        <v>6233.6089199999997</v>
      </c>
      <c r="C61" s="392">
        <v>1564.3197700000001</v>
      </c>
      <c r="D61" s="392">
        <v>1708.52694</v>
      </c>
      <c r="E61" s="392">
        <v>464.10221999999999</v>
      </c>
      <c r="F61" s="392">
        <v>0</v>
      </c>
      <c r="G61" s="392">
        <v>0</v>
      </c>
      <c r="H61" s="392">
        <v>7.0389699999999999</v>
      </c>
      <c r="I61" s="392">
        <v>-1112.6238799999999</v>
      </c>
      <c r="J61" s="392">
        <v>0</v>
      </c>
      <c r="K61" s="392">
        <v>-18754.254809999999</v>
      </c>
      <c r="L61" s="392">
        <v>-327.23773999999997</v>
      </c>
      <c r="M61" s="392">
        <v>-10216.519609999998</v>
      </c>
      <c r="N61" s="392">
        <v>40942.540239999995</v>
      </c>
      <c r="O61" s="392">
        <v>5662.20046</v>
      </c>
      <c r="P61" s="392">
        <v>308.05159000000003</v>
      </c>
      <c r="Q61" s="392">
        <v>431.80270000000002</v>
      </c>
      <c r="R61" s="392">
        <v>0</v>
      </c>
      <c r="S61" s="392">
        <v>0</v>
      </c>
      <c r="T61" s="392">
        <v>0</v>
      </c>
      <c r="U61" s="392">
        <v>0</v>
      </c>
      <c r="V61" s="392">
        <v>0</v>
      </c>
      <c r="W61" s="392">
        <v>0</v>
      </c>
      <c r="X61" s="392">
        <v>47344.594989999998</v>
      </c>
      <c r="Y61" s="393"/>
      <c r="Z61" s="393"/>
      <c r="AA61" s="393"/>
      <c r="AB61" s="393"/>
      <c r="AC61" s="393"/>
    </row>
    <row r="62" spans="1:29" x14ac:dyDescent="0.2">
      <c r="A62" s="382" t="s">
        <v>2622</v>
      </c>
      <c r="B62" s="394">
        <v>2883.1502599999999</v>
      </c>
      <c r="C62" s="394">
        <v>3617.9384399993046</v>
      </c>
      <c r="D62" s="394">
        <v>3120.2880399996111</v>
      </c>
      <c r="E62" s="394">
        <v>89.01793000000508</v>
      </c>
      <c r="F62" s="394">
        <v>0</v>
      </c>
      <c r="G62" s="394">
        <v>0</v>
      </c>
      <c r="H62" s="394">
        <v>0</v>
      </c>
      <c r="I62" s="394">
        <v>-768.88887999999997</v>
      </c>
      <c r="J62" s="394">
        <v>0</v>
      </c>
      <c r="K62" s="394">
        <v>-23503.9771</v>
      </c>
      <c r="L62" s="394">
        <v>0</v>
      </c>
      <c r="M62" s="394">
        <v>-14562.471310001079</v>
      </c>
      <c r="N62" s="394">
        <v>3587.9448799999996</v>
      </c>
      <c r="O62" s="394">
        <v>226.5658099999994</v>
      </c>
      <c r="P62" s="394">
        <v>131.68960000000001</v>
      </c>
      <c r="Q62" s="394">
        <v>1.7002899999999999</v>
      </c>
      <c r="R62" s="394">
        <v>0</v>
      </c>
      <c r="S62" s="394">
        <v>210.71182000000002</v>
      </c>
      <c r="T62" s="394">
        <v>-41.781159999999993</v>
      </c>
      <c r="U62" s="394">
        <v>0</v>
      </c>
      <c r="V62" s="394">
        <v>0</v>
      </c>
      <c r="W62" s="394">
        <v>0</v>
      </c>
      <c r="X62" s="394">
        <v>4116.8312400000004</v>
      </c>
      <c r="Y62" s="393"/>
      <c r="Z62" s="393"/>
      <c r="AA62" s="393"/>
      <c r="AB62" s="393"/>
      <c r="AC62" s="393"/>
    </row>
    <row r="63" spans="1:29" x14ac:dyDescent="0.2">
      <c r="A63" s="381" t="s">
        <v>2623</v>
      </c>
      <c r="B63" s="392">
        <v>8314.9929100000008</v>
      </c>
      <c r="C63" s="392">
        <v>7864.1330199999993</v>
      </c>
      <c r="D63" s="392">
        <v>12896.09727</v>
      </c>
      <c r="E63" s="392">
        <v>0</v>
      </c>
      <c r="F63" s="392">
        <v>0</v>
      </c>
      <c r="G63" s="392">
        <v>2.8042199999999999</v>
      </c>
      <c r="H63" s="392">
        <v>17.35576</v>
      </c>
      <c r="I63" s="392">
        <v>-2004.1314</v>
      </c>
      <c r="J63" s="392">
        <v>0</v>
      </c>
      <c r="K63" s="392">
        <v>-37489.73459</v>
      </c>
      <c r="L63" s="392">
        <v>-2628.08196</v>
      </c>
      <c r="M63" s="392">
        <v>-13026.564769999997</v>
      </c>
      <c r="N63" s="392">
        <v>15413.99927</v>
      </c>
      <c r="O63" s="392">
        <v>858.07356000000004</v>
      </c>
      <c r="P63" s="392">
        <v>0</v>
      </c>
      <c r="Q63" s="392">
        <v>0</v>
      </c>
      <c r="R63" s="392">
        <v>0</v>
      </c>
      <c r="S63" s="392">
        <v>0</v>
      </c>
      <c r="T63" s="392">
        <v>2290.4940000000001</v>
      </c>
      <c r="U63" s="392">
        <v>-5318.4290700000001</v>
      </c>
      <c r="V63" s="392">
        <v>0</v>
      </c>
      <c r="W63" s="392">
        <v>0</v>
      </c>
      <c r="X63" s="392">
        <v>13244.13776</v>
      </c>
      <c r="Y63" s="393"/>
      <c r="Z63" s="393"/>
      <c r="AA63" s="393"/>
      <c r="AB63" s="393"/>
      <c r="AC63" s="393"/>
    </row>
    <row r="64" spans="1:29" x14ac:dyDescent="0.2">
      <c r="A64" s="381" t="s">
        <v>1892</v>
      </c>
      <c r="B64" s="392">
        <v>3080.08835</v>
      </c>
      <c r="C64" s="392">
        <v>2883.9880400000002</v>
      </c>
      <c r="D64" s="392">
        <v>1486.4728799999998</v>
      </c>
      <c r="E64" s="392">
        <v>120.092</v>
      </c>
      <c r="F64" s="392">
        <v>0</v>
      </c>
      <c r="G64" s="392">
        <v>105.83666000000001</v>
      </c>
      <c r="H64" s="392">
        <v>275.23028000000005</v>
      </c>
      <c r="I64" s="392">
        <v>-85.002510000000001</v>
      </c>
      <c r="J64" s="392">
        <v>-1.5089000000000001</v>
      </c>
      <c r="K64" s="392">
        <v>-12021.407449999999</v>
      </c>
      <c r="L64" s="392">
        <v>-14.09197</v>
      </c>
      <c r="M64" s="392">
        <v>-4170.3026200000004</v>
      </c>
      <c r="N64" s="392">
        <v>7971.9826700000003</v>
      </c>
      <c r="O64" s="392">
        <v>4707.4178400000001</v>
      </c>
      <c r="P64" s="392">
        <v>36.430519999999994</v>
      </c>
      <c r="Q64" s="392">
        <v>60.257779999999997</v>
      </c>
      <c r="R64" s="392">
        <v>61.493380000000002</v>
      </c>
      <c r="S64" s="392">
        <v>2631.32638</v>
      </c>
      <c r="T64" s="392">
        <v>1640.7894500000002</v>
      </c>
      <c r="U64" s="392">
        <v>46.173139999999997</v>
      </c>
      <c r="V64" s="392">
        <v>0</v>
      </c>
      <c r="W64" s="392">
        <v>0</v>
      </c>
      <c r="X64" s="392">
        <v>17155.871159999999</v>
      </c>
      <c r="Y64" s="393"/>
      <c r="Z64" s="393"/>
      <c r="AA64" s="393"/>
      <c r="AB64" s="393"/>
      <c r="AC64" s="393"/>
    </row>
    <row r="65" spans="1:29" x14ac:dyDescent="0.2">
      <c r="A65" s="381" t="s">
        <v>1893</v>
      </c>
      <c r="B65" s="392">
        <v>7514.75857</v>
      </c>
      <c r="C65" s="392">
        <v>5683.3711600000006</v>
      </c>
      <c r="D65" s="392">
        <v>5150.1477500000001</v>
      </c>
      <c r="E65" s="392">
        <v>393.02199999999999</v>
      </c>
      <c r="F65" s="392">
        <v>254.751</v>
      </c>
      <c r="G65" s="392">
        <v>0</v>
      </c>
      <c r="H65" s="392">
        <v>0</v>
      </c>
      <c r="I65" s="392">
        <v>-1644.9288899999999</v>
      </c>
      <c r="J65" s="392">
        <v>0</v>
      </c>
      <c r="K65" s="392">
        <v>-18045.619039999998</v>
      </c>
      <c r="L65" s="392">
        <v>-657.42157999999995</v>
      </c>
      <c r="M65" s="392">
        <v>-1351.9190299999952</v>
      </c>
      <c r="N65" s="392">
        <v>3714.76764</v>
      </c>
      <c r="O65" s="392">
        <v>0</v>
      </c>
      <c r="P65" s="392">
        <v>7.9139399999999993</v>
      </c>
      <c r="Q65" s="392">
        <v>0</v>
      </c>
      <c r="R65" s="392">
        <v>0</v>
      </c>
      <c r="S65" s="392">
        <v>0</v>
      </c>
      <c r="T65" s="392">
        <v>0</v>
      </c>
      <c r="U65" s="392">
        <v>0</v>
      </c>
      <c r="V65" s="392">
        <v>0</v>
      </c>
      <c r="W65" s="392">
        <v>0</v>
      </c>
      <c r="X65" s="392">
        <v>3722.6815799999999</v>
      </c>
      <c r="Y65" s="393"/>
      <c r="Z65" s="393"/>
      <c r="AA65" s="393"/>
      <c r="AB65" s="393"/>
      <c r="AC65" s="393"/>
    </row>
    <row r="66" spans="1:29" x14ac:dyDescent="0.2">
      <c r="A66" s="381" t="s">
        <v>1895</v>
      </c>
      <c r="B66" s="392">
        <v>5904.7085800000004</v>
      </c>
      <c r="C66" s="392">
        <v>2375.5361000000003</v>
      </c>
      <c r="D66" s="392">
        <v>520.49159999999995</v>
      </c>
      <c r="E66" s="392">
        <v>354.16692999999998</v>
      </c>
      <c r="F66" s="392">
        <v>0</v>
      </c>
      <c r="G66" s="392">
        <v>0.13872000000000001</v>
      </c>
      <c r="H66" s="392">
        <v>634.53906000000006</v>
      </c>
      <c r="I66" s="392">
        <v>-1180.94172</v>
      </c>
      <c r="J66" s="392">
        <v>0</v>
      </c>
      <c r="K66" s="392">
        <v>-17795.14673</v>
      </c>
      <c r="L66" s="392">
        <v>-1291.85626</v>
      </c>
      <c r="M66" s="392">
        <v>-10478.363720000003</v>
      </c>
      <c r="N66" s="392">
        <v>16736.448270000001</v>
      </c>
      <c r="O66" s="392">
        <v>9461.2743399999999</v>
      </c>
      <c r="P66" s="392">
        <v>15.41009</v>
      </c>
      <c r="Q66" s="392">
        <v>121.30633999999999</v>
      </c>
      <c r="R66" s="392">
        <v>140</v>
      </c>
      <c r="S66" s="392">
        <v>0</v>
      </c>
      <c r="T66" s="392">
        <v>0</v>
      </c>
      <c r="U66" s="392">
        <v>0</v>
      </c>
      <c r="V66" s="392">
        <v>0</v>
      </c>
      <c r="W66" s="392">
        <v>0</v>
      </c>
      <c r="X66" s="392">
        <v>26474.439040000001</v>
      </c>
      <c r="Y66" s="393"/>
      <c r="Z66" s="393"/>
      <c r="AA66" s="393"/>
      <c r="AB66" s="393"/>
      <c r="AC66" s="393"/>
    </row>
    <row r="67" spans="1:29" x14ac:dyDescent="0.2">
      <c r="A67" s="381" t="s">
        <v>600</v>
      </c>
      <c r="B67" s="392">
        <v>11759.887349999999</v>
      </c>
      <c r="C67" s="392">
        <v>16784.912530000001</v>
      </c>
      <c r="D67" s="392">
        <v>12162.49913</v>
      </c>
      <c r="E67" s="392">
        <v>0</v>
      </c>
      <c r="F67" s="392">
        <v>0</v>
      </c>
      <c r="G67" s="392">
        <v>0.24</v>
      </c>
      <c r="H67" s="392">
        <v>0</v>
      </c>
      <c r="I67" s="392">
        <v>-2939.9719700000001</v>
      </c>
      <c r="J67" s="392">
        <v>0</v>
      </c>
      <c r="K67" s="392">
        <v>-47046.300439999999</v>
      </c>
      <c r="L67" s="392">
        <v>-2097.2957999999999</v>
      </c>
      <c r="M67" s="392">
        <v>-11376.029199999997</v>
      </c>
      <c r="N67" s="392">
        <v>12516.518469999999</v>
      </c>
      <c r="O67" s="392">
        <v>3414.5634700000001</v>
      </c>
      <c r="P67" s="392">
        <v>4852.1186699999998</v>
      </c>
      <c r="Q67" s="392">
        <v>1993.3048100000001</v>
      </c>
      <c r="R67" s="392">
        <v>494.10818999999998</v>
      </c>
      <c r="S67" s="392">
        <v>2567.7166600000678</v>
      </c>
      <c r="T67" s="392">
        <v>0</v>
      </c>
      <c r="U67" s="392">
        <v>0</v>
      </c>
      <c r="V67" s="392">
        <v>0</v>
      </c>
      <c r="W67" s="392">
        <v>8.5770900000000001</v>
      </c>
      <c r="X67" s="392">
        <v>25846.907360000067</v>
      </c>
      <c r="Y67" s="393"/>
      <c r="Z67" s="393"/>
      <c r="AA67" s="393"/>
      <c r="AB67" s="393"/>
      <c r="AC67" s="393"/>
    </row>
    <row r="68" spans="1:29" x14ac:dyDescent="0.2">
      <c r="A68" s="383" t="s">
        <v>2045</v>
      </c>
      <c r="B68" s="395">
        <f>SUM(B58:B67)</f>
        <v>79307.496079999997</v>
      </c>
      <c r="C68" s="395">
        <f t="shared" ref="C68:X68" si="2">SUM(C58:C67)</f>
        <v>65186.227009999297</v>
      </c>
      <c r="D68" s="395">
        <f t="shared" si="2"/>
        <v>53944.36034999961</v>
      </c>
      <c r="E68" s="395">
        <f t="shared" si="2"/>
        <v>3801.7114900000047</v>
      </c>
      <c r="F68" s="395">
        <f t="shared" si="2"/>
        <v>254.751</v>
      </c>
      <c r="G68" s="395">
        <f t="shared" si="2"/>
        <v>125.10854000000002</v>
      </c>
      <c r="H68" s="395">
        <f t="shared" si="2"/>
        <v>975.05803000000014</v>
      </c>
      <c r="I68" s="395">
        <f t="shared" si="2"/>
        <v>-15742.265670000001</v>
      </c>
      <c r="J68" s="395">
        <f t="shared" si="2"/>
        <v>-8.4966100000000004</v>
      </c>
      <c r="K68" s="395">
        <f t="shared" si="2"/>
        <v>-312673.99488400004</v>
      </c>
      <c r="L68" s="395">
        <f t="shared" si="2"/>
        <v>-10672.48892</v>
      </c>
      <c r="M68" s="395">
        <f t="shared" si="2"/>
        <v>-135502.53358400112</v>
      </c>
      <c r="N68" s="395">
        <f t="shared" si="2"/>
        <v>147869.21463</v>
      </c>
      <c r="O68" s="395">
        <f t="shared" si="2"/>
        <v>39609.254829999998</v>
      </c>
      <c r="P68" s="395">
        <f t="shared" si="2"/>
        <v>5885.62547</v>
      </c>
      <c r="Q68" s="395">
        <f t="shared" si="2"/>
        <v>5829.6867200000006</v>
      </c>
      <c r="R68" s="395">
        <f t="shared" si="2"/>
        <v>3240.8874999999998</v>
      </c>
      <c r="S68" s="395">
        <f t="shared" si="2"/>
        <v>6985.4979600000679</v>
      </c>
      <c r="T68" s="395">
        <f t="shared" si="2"/>
        <v>3889.5022900000004</v>
      </c>
      <c r="U68" s="395">
        <f t="shared" si="2"/>
        <v>-5272.2559300000003</v>
      </c>
      <c r="V68" s="395">
        <f t="shared" si="2"/>
        <v>0</v>
      </c>
      <c r="W68" s="395">
        <f t="shared" si="2"/>
        <v>8.5770900000000001</v>
      </c>
      <c r="X68" s="395">
        <f t="shared" si="2"/>
        <v>208045.99056000009</v>
      </c>
      <c r="Y68" s="393"/>
      <c r="Z68" s="393"/>
      <c r="AA68" s="393"/>
      <c r="AB68" s="393"/>
      <c r="AC68" s="393"/>
    </row>
    <row r="69" spans="1:29" x14ac:dyDescent="0.2">
      <c r="A69" s="384" t="s">
        <v>2046</v>
      </c>
      <c r="B69" s="396"/>
      <c r="C69" s="396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3"/>
      <c r="Z69" s="393"/>
      <c r="AA69" s="393"/>
      <c r="AB69" s="393"/>
      <c r="AC69" s="393"/>
    </row>
    <row r="70" spans="1:29" x14ac:dyDescent="0.2">
      <c r="A70" s="381" t="s">
        <v>2625</v>
      </c>
      <c r="B70" s="392">
        <v>0</v>
      </c>
      <c r="C70" s="392">
        <v>0</v>
      </c>
      <c r="D70" s="392">
        <v>0</v>
      </c>
      <c r="E70" s="392">
        <v>0</v>
      </c>
      <c r="F70" s="392">
        <v>0</v>
      </c>
      <c r="G70" s="392">
        <v>0</v>
      </c>
      <c r="H70" s="392">
        <v>0</v>
      </c>
      <c r="I70" s="392">
        <v>0</v>
      </c>
      <c r="J70" s="392">
        <v>0</v>
      </c>
      <c r="K70" s="392">
        <v>0</v>
      </c>
      <c r="L70" s="392">
        <v>0</v>
      </c>
      <c r="M70" s="392">
        <v>0</v>
      </c>
      <c r="N70" s="392">
        <v>0</v>
      </c>
      <c r="O70" s="392">
        <v>0</v>
      </c>
      <c r="P70" s="392">
        <v>0.13553000000000001</v>
      </c>
      <c r="Q70" s="392">
        <v>8.1502700000000008</v>
      </c>
      <c r="R70" s="392">
        <v>0</v>
      </c>
      <c r="S70" s="392">
        <v>0</v>
      </c>
      <c r="T70" s="392">
        <v>0</v>
      </c>
      <c r="U70" s="392">
        <v>0</v>
      </c>
      <c r="V70" s="392">
        <v>0</v>
      </c>
      <c r="W70" s="392">
        <v>0</v>
      </c>
      <c r="X70" s="392">
        <v>8.2858000000000001</v>
      </c>
      <c r="Y70" s="393"/>
      <c r="Z70" s="393"/>
      <c r="AA70" s="393"/>
      <c r="AB70" s="393"/>
      <c r="AC70" s="393"/>
    </row>
    <row r="71" spans="1:29" x14ac:dyDescent="0.2">
      <c r="A71" s="381" t="s">
        <v>2626</v>
      </c>
      <c r="B71" s="392">
        <v>0</v>
      </c>
      <c r="C71" s="392">
        <v>0</v>
      </c>
      <c r="D71" s="392">
        <v>0</v>
      </c>
      <c r="E71" s="392">
        <v>0</v>
      </c>
      <c r="F71" s="392">
        <v>0</v>
      </c>
      <c r="G71" s="392">
        <v>0</v>
      </c>
      <c r="H71" s="392">
        <v>0</v>
      </c>
      <c r="I71" s="392">
        <v>0</v>
      </c>
      <c r="J71" s="392">
        <v>0</v>
      </c>
      <c r="K71" s="392">
        <v>0</v>
      </c>
      <c r="L71" s="392">
        <v>0</v>
      </c>
      <c r="M71" s="392">
        <v>0</v>
      </c>
      <c r="N71" s="392">
        <v>144454.10285000002</v>
      </c>
      <c r="O71" s="392">
        <v>-229.98588000000001</v>
      </c>
      <c r="P71" s="392">
        <v>5051.6101500000004</v>
      </c>
      <c r="Q71" s="392">
        <v>9508.7229900000002</v>
      </c>
      <c r="R71" s="392">
        <v>5235.1159600000001</v>
      </c>
      <c r="S71" s="392">
        <v>0</v>
      </c>
      <c r="T71" s="392">
        <v>0</v>
      </c>
      <c r="U71" s="392">
        <v>0</v>
      </c>
      <c r="V71" s="392">
        <v>0</v>
      </c>
      <c r="W71" s="392">
        <v>0</v>
      </c>
      <c r="X71" s="392">
        <v>164019.56607000003</v>
      </c>
      <c r="Y71" s="393"/>
      <c r="Z71" s="393"/>
      <c r="AA71" s="393"/>
      <c r="AB71" s="393"/>
      <c r="AC71" s="393"/>
    </row>
    <row r="72" spans="1:29" ht="15.75" customHeight="1" x14ac:dyDescent="0.2">
      <c r="A72" s="383" t="s">
        <v>2047</v>
      </c>
      <c r="B72" s="395">
        <f>SUM(B70:B71)</f>
        <v>0</v>
      </c>
      <c r="C72" s="395">
        <f t="shared" ref="C72:X72" si="3">SUM(C70:C71)</f>
        <v>0</v>
      </c>
      <c r="D72" s="395">
        <f t="shared" si="3"/>
        <v>0</v>
      </c>
      <c r="E72" s="395">
        <f t="shared" si="3"/>
        <v>0</v>
      </c>
      <c r="F72" s="395">
        <f t="shared" si="3"/>
        <v>0</v>
      </c>
      <c r="G72" s="395">
        <f t="shared" si="3"/>
        <v>0</v>
      </c>
      <c r="H72" s="395">
        <f t="shared" si="3"/>
        <v>0</v>
      </c>
      <c r="I72" s="395">
        <f t="shared" si="3"/>
        <v>0</v>
      </c>
      <c r="J72" s="395">
        <f t="shared" si="3"/>
        <v>0</v>
      </c>
      <c r="K72" s="395">
        <f t="shared" si="3"/>
        <v>0</v>
      </c>
      <c r="L72" s="395">
        <f t="shared" si="3"/>
        <v>0</v>
      </c>
      <c r="M72" s="395">
        <f t="shared" si="3"/>
        <v>0</v>
      </c>
      <c r="N72" s="395">
        <f t="shared" si="3"/>
        <v>144454.10285000002</v>
      </c>
      <c r="O72" s="395">
        <f t="shared" si="3"/>
        <v>-229.98588000000001</v>
      </c>
      <c r="P72" s="395">
        <f t="shared" si="3"/>
        <v>5051.74568</v>
      </c>
      <c r="Q72" s="395">
        <f t="shared" si="3"/>
        <v>9516.8732600000003</v>
      </c>
      <c r="R72" s="395">
        <f t="shared" si="3"/>
        <v>5235.1159600000001</v>
      </c>
      <c r="S72" s="395">
        <f t="shared" si="3"/>
        <v>0</v>
      </c>
      <c r="T72" s="395">
        <f t="shared" si="3"/>
        <v>0</v>
      </c>
      <c r="U72" s="395">
        <f t="shared" si="3"/>
        <v>0</v>
      </c>
      <c r="V72" s="395">
        <f t="shared" si="3"/>
        <v>0</v>
      </c>
      <c r="W72" s="395">
        <f t="shared" si="3"/>
        <v>0</v>
      </c>
      <c r="X72" s="395">
        <f t="shared" si="3"/>
        <v>164027.85187000004</v>
      </c>
      <c r="Y72" s="393"/>
      <c r="Z72" s="393"/>
      <c r="AA72" s="393"/>
      <c r="AB72" s="393"/>
      <c r="AC72" s="393"/>
    </row>
    <row r="73" spans="1:29" ht="13.5" thickBot="1" x14ac:dyDescent="0.25">
      <c r="A73" s="386" t="s">
        <v>2629</v>
      </c>
      <c r="B73" s="397">
        <f t="shared" ref="B73:X73" si="4">+B42+B56+B68+B72</f>
        <v>79307.496079999997</v>
      </c>
      <c r="C73" s="397">
        <f t="shared" si="4"/>
        <v>65186.227009999297</v>
      </c>
      <c r="D73" s="397">
        <f t="shared" si="4"/>
        <v>53944.36034999961</v>
      </c>
      <c r="E73" s="397">
        <f t="shared" si="4"/>
        <v>3801.7114900000047</v>
      </c>
      <c r="F73" s="397">
        <f t="shared" si="4"/>
        <v>254.751</v>
      </c>
      <c r="G73" s="397">
        <f t="shared" si="4"/>
        <v>125.10854000000002</v>
      </c>
      <c r="H73" s="397">
        <f t="shared" si="4"/>
        <v>975.05803000000014</v>
      </c>
      <c r="I73" s="397">
        <f t="shared" si="4"/>
        <v>-15742.265670000001</v>
      </c>
      <c r="J73" s="397">
        <f t="shared" si="4"/>
        <v>-8.4966100000000004</v>
      </c>
      <c r="K73" s="397">
        <f t="shared" si="4"/>
        <v>-312673.99488400004</v>
      </c>
      <c r="L73" s="397">
        <f t="shared" si="4"/>
        <v>-10672.48892</v>
      </c>
      <c r="M73" s="397">
        <f t="shared" si="4"/>
        <v>-135502.53358400112</v>
      </c>
      <c r="N73" s="397">
        <f t="shared" si="4"/>
        <v>805823.1228400002</v>
      </c>
      <c r="O73" s="397">
        <f t="shared" si="4"/>
        <v>133441.13074999995</v>
      </c>
      <c r="P73" s="397">
        <f t="shared" si="4"/>
        <v>82699.854610000009</v>
      </c>
      <c r="Q73" s="397">
        <f t="shared" si="4"/>
        <v>119898.76122000001</v>
      </c>
      <c r="R73" s="397">
        <f t="shared" si="4"/>
        <v>22519.747209999998</v>
      </c>
      <c r="S73" s="397">
        <f t="shared" si="4"/>
        <v>6991.4839400000683</v>
      </c>
      <c r="T73" s="397">
        <f t="shared" si="4"/>
        <v>4005.1097400000003</v>
      </c>
      <c r="U73" s="397">
        <f t="shared" si="4"/>
        <v>-5272.2559300000003</v>
      </c>
      <c r="V73" s="397">
        <f t="shared" si="4"/>
        <v>0</v>
      </c>
      <c r="W73" s="397">
        <f t="shared" si="4"/>
        <v>256.20116000000002</v>
      </c>
      <c r="X73" s="397">
        <f t="shared" si="4"/>
        <v>1170363.1555400002</v>
      </c>
      <c r="Y73" s="393"/>
      <c r="Z73" s="393"/>
      <c r="AA73" s="393"/>
      <c r="AB73" s="393"/>
      <c r="AC73" s="393"/>
    </row>
    <row r="75" spans="1:29" x14ac:dyDescent="0.2">
      <c r="A75" s="2" t="s">
        <v>1806</v>
      </c>
    </row>
    <row r="76" spans="1:29" x14ac:dyDescent="0.2">
      <c r="A76" s="2" t="s">
        <v>1807</v>
      </c>
    </row>
  </sheetData>
  <mergeCells count="30">
    <mergeCell ref="A8:A12"/>
    <mergeCell ref="B8:H8"/>
    <mergeCell ref="I8:L8"/>
    <mergeCell ref="M8:M12"/>
    <mergeCell ref="D9:D12"/>
    <mergeCell ref="E9:E12"/>
    <mergeCell ref="F9:F12"/>
    <mergeCell ref="G9:G12"/>
    <mergeCell ref="H9:H12"/>
    <mergeCell ref="I9:I12"/>
    <mergeCell ref="J9:J12"/>
    <mergeCell ref="N8:X8"/>
    <mergeCell ref="B9:B12"/>
    <mergeCell ref="C9:C12"/>
    <mergeCell ref="K9:K12"/>
    <mergeCell ref="W10:W12"/>
    <mergeCell ref="L9:L12"/>
    <mergeCell ref="N9:N12"/>
    <mergeCell ref="O9:O12"/>
    <mergeCell ref="P9:P12"/>
    <mergeCell ref="A5:M6"/>
    <mergeCell ref="N5:X6"/>
    <mergeCell ref="Q9:Q12"/>
    <mergeCell ref="R9:R12"/>
    <mergeCell ref="S9:W9"/>
    <mergeCell ref="X9:X12"/>
    <mergeCell ref="S10:S12"/>
    <mergeCell ref="T10:T12"/>
    <mergeCell ref="U10:U12"/>
    <mergeCell ref="V10:V12"/>
  </mergeCells>
  <phoneticPr fontId="2" type="noConversion"/>
  <conditionalFormatting sqref="B14:X73">
    <cfRule type="expression" dxfId="137" priority="2" stopIfTrue="1">
      <formula>$AY14=1</formula>
    </cfRule>
  </conditionalFormatting>
  <conditionalFormatting sqref="A14:A73">
    <cfRule type="expression" dxfId="136" priority="4" stopIfTrue="1">
      <formula>$AX14=1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74803149606299213" top="0.6692913385826772" bottom="0.78740157480314965" header="0.51181102362204722" footer="0.51181102362204722"/>
  <pageSetup paperSize="8" scale="71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C76"/>
  <sheetViews>
    <sheetView showGridLines="0" workbookViewId="0">
      <selection activeCell="A5" sqref="A5:G6"/>
    </sheetView>
  </sheetViews>
  <sheetFormatPr defaultRowHeight="12.75" x14ac:dyDescent="0.2"/>
  <cols>
    <col min="1" max="1" width="29.7109375" customWidth="1"/>
    <col min="2" max="2" width="15.28515625" customWidth="1"/>
    <col min="3" max="3" width="12.85546875" customWidth="1"/>
    <col min="4" max="5" width="13.140625" customWidth="1"/>
    <col min="6" max="6" width="10.7109375" customWidth="1"/>
    <col min="7" max="8" width="12.140625" customWidth="1"/>
    <col min="9" max="9" width="10.42578125" customWidth="1"/>
    <col min="11" max="11" width="12.28515625" customWidth="1"/>
    <col min="12" max="12" width="11.7109375" customWidth="1"/>
    <col min="13" max="13" width="10.42578125" customWidth="1"/>
    <col min="14" max="14" width="13.42578125" customWidth="1"/>
    <col min="15" max="15" width="15.7109375" customWidth="1"/>
    <col min="16" max="16" width="11.28515625" customWidth="1"/>
    <col min="17" max="17" width="12.42578125" customWidth="1"/>
    <col min="18" max="18" width="11.28515625" customWidth="1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45" t="s">
        <v>2863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40" t="s">
        <v>2864</v>
      </c>
    </row>
    <row r="4" spans="1:29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29" ht="15.75" customHeight="1" x14ac:dyDescent="0.2">
      <c r="A5" s="718" t="s">
        <v>2861</v>
      </c>
      <c r="B5" s="718"/>
      <c r="C5" s="718"/>
      <c r="D5" s="718"/>
      <c r="E5" s="718"/>
      <c r="F5" s="718"/>
      <c r="G5" s="718"/>
      <c r="H5" s="718"/>
      <c r="I5" s="719" t="s">
        <v>2865</v>
      </c>
      <c r="J5" s="719"/>
      <c r="K5" s="719"/>
      <c r="L5" s="719"/>
      <c r="M5" s="719"/>
      <c r="N5" s="719"/>
      <c r="O5" s="719"/>
      <c r="P5" s="719"/>
      <c r="Q5" s="719"/>
      <c r="R5" s="719"/>
    </row>
    <row r="6" spans="1:29" x14ac:dyDescent="0.2">
      <c r="A6" s="718"/>
      <c r="B6" s="718"/>
      <c r="C6" s="718"/>
      <c r="D6" s="718"/>
      <c r="E6" s="718"/>
      <c r="F6" s="718"/>
      <c r="G6" s="718"/>
      <c r="H6" s="718"/>
      <c r="I6" s="719"/>
      <c r="J6" s="719"/>
      <c r="K6" s="719"/>
      <c r="L6" s="719"/>
      <c r="M6" s="719"/>
      <c r="N6" s="719"/>
      <c r="O6" s="719"/>
      <c r="P6" s="719"/>
      <c r="Q6" s="719"/>
      <c r="R6" s="719"/>
    </row>
    <row r="7" spans="1:29" ht="12.75" customHeight="1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31" t="s">
        <v>1896</v>
      </c>
    </row>
    <row r="8" spans="1:29" ht="15.75" customHeight="1" thickBot="1" x14ac:dyDescent="0.25">
      <c r="A8" s="713" t="s">
        <v>2329</v>
      </c>
      <c r="B8" s="768" t="s">
        <v>1761</v>
      </c>
      <c r="C8" s="769"/>
      <c r="D8" s="769"/>
      <c r="E8" s="769"/>
      <c r="F8" s="769"/>
      <c r="G8" s="769"/>
      <c r="H8" s="770"/>
      <c r="I8" s="768" t="s">
        <v>19</v>
      </c>
      <c r="J8" s="769"/>
      <c r="K8" s="769"/>
      <c r="L8" s="769"/>
      <c r="M8" s="769"/>
      <c r="N8" s="769"/>
      <c r="O8" s="770"/>
      <c r="P8" s="762" t="s">
        <v>2548</v>
      </c>
      <c r="Q8" s="762"/>
      <c r="R8" s="762"/>
    </row>
    <row r="9" spans="1:29" ht="25.5" customHeight="1" thickBot="1" x14ac:dyDescent="0.25">
      <c r="A9" s="714"/>
      <c r="B9" s="762" t="s">
        <v>1757</v>
      </c>
      <c r="C9" s="762" t="s">
        <v>1758</v>
      </c>
      <c r="D9" s="765" t="s">
        <v>1759</v>
      </c>
      <c r="E9" s="762" t="s">
        <v>1760</v>
      </c>
      <c r="F9" s="762" t="s">
        <v>1762</v>
      </c>
      <c r="G9" s="762" t="s">
        <v>1763</v>
      </c>
      <c r="H9" s="758" t="s">
        <v>16</v>
      </c>
      <c r="I9" s="762" t="s">
        <v>17</v>
      </c>
      <c r="J9" s="762" t="s">
        <v>18</v>
      </c>
      <c r="K9" s="762" t="s">
        <v>2984</v>
      </c>
      <c r="L9" s="762" t="s">
        <v>20</v>
      </c>
      <c r="M9" s="762" t="s">
        <v>21</v>
      </c>
      <c r="N9" s="762" t="s">
        <v>22</v>
      </c>
      <c r="O9" s="758" t="s">
        <v>3255</v>
      </c>
      <c r="P9" s="762" t="s">
        <v>3256</v>
      </c>
      <c r="Q9" s="762" t="s">
        <v>3257</v>
      </c>
      <c r="R9" s="762" t="s">
        <v>868</v>
      </c>
    </row>
    <row r="10" spans="1:29" ht="22.5" customHeight="1" thickBot="1" x14ac:dyDescent="0.25">
      <c r="A10" s="714"/>
      <c r="B10" s="762"/>
      <c r="C10" s="762"/>
      <c r="D10" s="771"/>
      <c r="E10" s="762"/>
      <c r="F10" s="762"/>
      <c r="G10" s="762"/>
      <c r="H10" s="759"/>
      <c r="I10" s="762"/>
      <c r="J10" s="762"/>
      <c r="K10" s="773"/>
      <c r="L10" s="762"/>
      <c r="M10" s="762"/>
      <c r="N10" s="762"/>
      <c r="O10" s="759"/>
      <c r="P10" s="762"/>
      <c r="Q10" s="762"/>
      <c r="R10" s="762"/>
    </row>
    <row r="11" spans="1:29" ht="19.5" customHeight="1" thickBot="1" x14ac:dyDescent="0.25">
      <c r="A11" s="714"/>
      <c r="B11" s="762"/>
      <c r="C11" s="762"/>
      <c r="D11" s="771"/>
      <c r="E11" s="762"/>
      <c r="F11" s="762"/>
      <c r="G11" s="762"/>
      <c r="H11" s="759"/>
      <c r="I11" s="762"/>
      <c r="J11" s="762"/>
      <c r="K11" s="773"/>
      <c r="L11" s="762"/>
      <c r="M11" s="762"/>
      <c r="N11" s="762"/>
      <c r="O11" s="759"/>
      <c r="P11" s="762"/>
      <c r="Q11" s="762"/>
      <c r="R11" s="762"/>
    </row>
    <row r="12" spans="1:29" ht="27.75" customHeight="1" thickBot="1" x14ac:dyDescent="0.25">
      <c r="A12" s="715"/>
      <c r="B12" s="762"/>
      <c r="C12" s="762"/>
      <c r="D12" s="772"/>
      <c r="E12" s="762"/>
      <c r="F12" s="762"/>
      <c r="G12" s="762"/>
      <c r="H12" s="763"/>
      <c r="I12" s="762"/>
      <c r="J12" s="762"/>
      <c r="K12" s="773"/>
      <c r="L12" s="762"/>
      <c r="M12" s="762"/>
      <c r="N12" s="762"/>
      <c r="O12" s="763"/>
      <c r="P12" s="762"/>
      <c r="Q12" s="762"/>
      <c r="R12" s="762"/>
    </row>
    <row r="13" spans="1:29" x14ac:dyDescent="0.2">
      <c r="A13" s="434" t="s">
        <v>871</v>
      </c>
      <c r="B13" s="40"/>
      <c r="C13" s="41"/>
      <c r="D13" s="40"/>
      <c r="E13" s="41"/>
      <c r="F13" s="40"/>
      <c r="G13" s="42"/>
      <c r="H13" s="40"/>
      <c r="I13" s="41"/>
      <c r="J13" s="40"/>
      <c r="K13" s="41"/>
      <c r="L13" s="40"/>
      <c r="M13" s="41"/>
      <c r="N13" s="40"/>
      <c r="O13" s="41"/>
      <c r="P13" s="40"/>
      <c r="Q13" s="40"/>
      <c r="R13" s="40"/>
    </row>
    <row r="14" spans="1:29" x14ac:dyDescent="0.2">
      <c r="A14" s="381" t="s">
        <v>282</v>
      </c>
      <c r="B14" s="392">
        <v>-40.045540000000003</v>
      </c>
      <c r="C14" s="392">
        <v>-624.07679000000007</v>
      </c>
      <c r="D14" s="392">
        <v>0</v>
      </c>
      <c r="E14" s="392">
        <v>-7555.6591900000003</v>
      </c>
      <c r="F14" s="392">
        <v>-1689.5227699999998</v>
      </c>
      <c r="G14" s="392">
        <v>0</v>
      </c>
      <c r="H14" s="392">
        <v>-9909.30429</v>
      </c>
      <c r="I14" s="392">
        <v>884.10274000000004</v>
      </c>
      <c r="J14" s="392">
        <v>7.6959999999999997</v>
      </c>
      <c r="K14" s="392">
        <v>0</v>
      </c>
      <c r="L14" s="392">
        <v>504.23983000000004</v>
      </c>
      <c r="M14" s="392">
        <v>-906.28042000000005</v>
      </c>
      <c r="N14" s="392">
        <v>0</v>
      </c>
      <c r="O14" s="392">
        <v>489.75815000000011</v>
      </c>
      <c r="P14" s="392">
        <v>-981.34918000000005</v>
      </c>
      <c r="Q14" s="392">
        <v>0</v>
      </c>
      <c r="R14" s="392">
        <f>P14+Q14</f>
        <v>-981.34918000000005</v>
      </c>
      <c r="S14" s="401"/>
      <c r="T14" s="401"/>
      <c r="U14" s="401"/>
      <c r="V14" s="401"/>
      <c r="W14" s="401"/>
      <c r="X14" s="401"/>
      <c r="Y14" s="401"/>
      <c r="Z14" s="401"/>
      <c r="AA14" s="401"/>
      <c r="AB14" s="401"/>
      <c r="AC14" s="401"/>
    </row>
    <row r="15" spans="1:29" x14ac:dyDescent="0.2">
      <c r="A15" s="381" t="s">
        <v>283</v>
      </c>
      <c r="B15" s="392">
        <v>0</v>
      </c>
      <c r="C15" s="392">
        <v>0</v>
      </c>
      <c r="D15" s="392">
        <v>-19650.24898</v>
      </c>
      <c r="E15" s="392">
        <v>-10919.83124</v>
      </c>
      <c r="F15" s="392">
        <v>-3105.1121600000001</v>
      </c>
      <c r="G15" s="392">
        <v>0</v>
      </c>
      <c r="H15" s="392">
        <v>-33675.19238</v>
      </c>
      <c r="I15" s="392">
        <v>-2337.7612699999995</v>
      </c>
      <c r="J15" s="392">
        <v>545.423</v>
      </c>
      <c r="K15" s="392">
        <v>114.58679999999998</v>
      </c>
      <c r="L15" s="392">
        <v>29693.393079999998</v>
      </c>
      <c r="M15" s="392">
        <v>-1337.40248</v>
      </c>
      <c r="N15" s="392">
        <v>0</v>
      </c>
      <c r="O15" s="392">
        <v>26678.239129999998</v>
      </c>
      <c r="P15" s="392">
        <v>126534.40317000001</v>
      </c>
      <c r="Q15" s="392">
        <v>-12038.058150000001</v>
      </c>
      <c r="R15" s="392">
        <f t="shared" ref="R15:R73" si="0">P15+Q15</f>
        <v>114496.34502000001</v>
      </c>
      <c r="S15" s="401"/>
      <c r="T15" s="401"/>
      <c r="U15" s="401"/>
      <c r="V15" s="401"/>
      <c r="W15" s="401"/>
      <c r="X15" s="401"/>
      <c r="Y15" s="401"/>
      <c r="Z15" s="401"/>
      <c r="AA15" s="401"/>
      <c r="AB15" s="401"/>
      <c r="AC15" s="401"/>
    </row>
    <row r="16" spans="1:29" x14ac:dyDescent="0.2">
      <c r="A16" s="381" t="s">
        <v>284</v>
      </c>
      <c r="B16" s="392">
        <v>-1564.0850399999999</v>
      </c>
      <c r="C16" s="392">
        <v>-222.21702999999999</v>
      </c>
      <c r="D16" s="392">
        <v>-34686.197719999996</v>
      </c>
      <c r="E16" s="392">
        <v>-13025.385279999999</v>
      </c>
      <c r="F16" s="392">
        <v>-7397.5609899999999</v>
      </c>
      <c r="G16" s="392">
        <v>0</v>
      </c>
      <c r="H16" s="392">
        <v>-56895.446059999987</v>
      </c>
      <c r="I16" s="392">
        <v>-12501.13264</v>
      </c>
      <c r="J16" s="392">
        <v>-3912.3691899999976</v>
      </c>
      <c r="K16" s="392">
        <v>0</v>
      </c>
      <c r="L16" s="392">
        <v>1457.69083</v>
      </c>
      <c r="M16" s="392">
        <v>-456.33590000000004</v>
      </c>
      <c r="N16" s="392">
        <v>0</v>
      </c>
      <c r="O16" s="392">
        <v>-15412.146899999998</v>
      </c>
      <c r="P16" s="392">
        <v>77225.200049999999</v>
      </c>
      <c r="Q16" s="392">
        <v>-23016.651999999998</v>
      </c>
      <c r="R16" s="392">
        <f t="shared" si="0"/>
        <v>54208.548049999998</v>
      </c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</row>
    <row r="17" spans="1:29" x14ac:dyDescent="0.2">
      <c r="A17" s="381" t="s">
        <v>285</v>
      </c>
      <c r="B17" s="392">
        <v>-12.876469999999999</v>
      </c>
      <c r="C17" s="392">
        <v>0</v>
      </c>
      <c r="D17" s="392">
        <v>0</v>
      </c>
      <c r="E17" s="392">
        <v>-1942.36628</v>
      </c>
      <c r="F17" s="392">
        <v>-1043.9683900000002</v>
      </c>
      <c r="G17" s="392">
        <v>0</v>
      </c>
      <c r="H17" s="392">
        <v>-2999.2111400000003</v>
      </c>
      <c r="I17" s="392">
        <v>-1263.2910100000006</v>
      </c>
      <c r="J17" s="392">
        <v>0</v>
      </c>
      <c r="K17" s="392">
        <v>0</v>
      </c>
      <c r="L17" s="392">
        <v>115.28653</v>
      </c>
      <c r="M17" s="392">
        <v>-258.71456999999998</v>
      </c>
      <c r="N17" s="392">
        <v>0</v>
      </c>
      <c r="O17" s="392">
        <v>-1406.7190500000006</v>
      </c>
      <c r="P17" s="392">
        <v>1498.9260400000001</v>
      </c>
      <c r="Q17" s="392">
        <v>0</v>
      </c>
      <c r="R17" s="392">
        <f t="shared" si="0"/>
        <v>1498.9260400000001</v>
      </c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</row>
    <row r="18" spans="1:29" x14ac:dyDescent="0.2">
      <c r="A18" s="382" t="s">
        <v>2612</v>
      </c>
      <c r="B18" s="394">
        <v>0</v>
      </c>
      <c r="C18" s="394">
        <v>0</v>
      </c>
      <c r="D18" s="394">
        <v>0</v>
      </c>
      <c r="E18" s="394">
        <v>-619.55200000000002</v>
      </c>
      <c r="F18" s="394">
        <v>-28.777999999999999</v>
      </c>
      <c r="G18" s="394">
        <v>-94.308999999999997</v>
      </c>
      <c r="H18" s="394">
        <v>-742.63900000000001</v>
      </c>
      <c r="I18" s="394">
        <v>0</v>
      </c>
      <c r="J18" s="394">
        <v>0</v>
      </c>
      <c r="K18" s="394">
        <v>0</v>
      </c>
      <c r="L18" s="394">
        <v>0</v>
      </c>
      <c r="M18" s="394">
        <v>-37.398000000000003</v>
      </c>
      <c r="N18" s="394">
        <v>0</v>
      </c>
      <c r="O18" s="394">
        <v>-37.398000000000003</v>
      </c>
      <c r="P18" s="394">
        <v>-2440.2170000000001</v>
      </c>
      <c r="Q18" s="394">
        <v>0</v>
      </c>
      <c r="R18" s="394">
        <f t="shared" si="0"/>
        <v>-2440.2170000000001</v>
      </c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</row>
    <row r="19" spans="1:29" x14ac:dyDescent="0.2">
      <c r="A19" s="381" t="s">
        <v>2227</v>
      </c>
      <c r="B19" s="392">
        <v>-461.06979999999999</v>
      </c>
      <c r="C19" s="392">
        <v>24.135870000000001</v>
      </c>
      <c r="D19" s="392">
        <v>-9891.7906500000008</v>
      </c>
      <c r="E19" s="392">
        <v>-7316.6538799999998</v>
      </c>
      <c r="F19" s="392">
        <v>-1426.0972899999999</v>
      </c>
      <c r="G19" s="392">
        <v>0</v>
      </c>
      <c r="H19" s="392">
        <v>-19071.475750000001</v>
      </c>
      <c r="I19" s="392">
        <v>-610.67131999999981</v>
      </c>
      <c r="J19" s="392">
        <v>-739.89171999999996</v>
      </c>
      <c r="K19" s="392">
        <v>0</v>
      </c>
      <c r="L19" s="392">
        <v>160.38234</v>
      </c>
      <c r="M19" s="392">
        <v>-109.14891</v>
      </c>
      <c r="N19" s="392">
        <v>-16.240349999999999</v>
      </c>
      <c r="O19" s="392">
        <v>-1315.5699599999998</v>
      </c>
      <c r="P19" s="392">
        <v>15321.064190000021</v>
      </c>
      <c r="Q19" s="392">
        <v>-6572.5800800000225</v>
      </c>
      <c r="R19" s="392">
        <f t="shared" si="0"/>
        <v>8748.4841099999976</v>
      </c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</row>
    <row r="20" spans="1:29" x14ac:dyDescent="0.2">
      <c r="A20" s="381" t="s">
        <v>2228</v>
      </c>
      <c r="B20" s="392">
        <v>-3338.2798799999832</v>
      </c>
      <c r="C20" s="392">
        <v>0</v>
      </c>
      <c r="D20" s="392">
        <v>-49471.732200000013</v>
      </c>
      <c r="E20" s="392">
        <v>-36520.463710000324</v>
      </c>
      <c r="F20" s="392">
        <v>-2772.8668399999997</v>
      </c>
      <c r="G20" s="392">
        <v>0</v>
      </c>
      <c r="H20" s="392">
        <v>-92103.342630000319</v>
      </c>
      <c r="I20" s="392">
        <v>-5371.7654099999982</v>
      </c>
      <c r="J20" s="392">
        <v>0</v>
      </c>
      <c r="K20" s="392">
        <v>41.841599999999978</v>
      </c>
      <c r="L20" s="392">
        <v>1210.6478999999999</v>
      </c>
      <c r="M20" s="392">
        <v>-2006.42184</v>
      </c>
      <c r="N20" s="392">
        <v>0</v>
      </c>
      <c r="O20" s="392">
        <v>-6125.6977499999985</v>
      </c>
      <c r="P20" s="392">
        <v>77923.050729862094</v>
      </c>
      <c r="Q20" s="392">
        <v>-27651.643809999998</v>
      </c>
      <c r="R20" s="392">
        <f t="shared" si="0"/>
        <v>50271.4069198621</v>
      </c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</row>
    <row r="21" spans="1:29" x14ac:dyDescent="0.2">
      <c r="A21" s="381" t="s">
        <v>1607</v>
      </c>
      <c r="B21" s="392">
        <v>-53.873899999999999</v>
      </c>
      <c r="C21" s="392">
        <v>0</v>
      </c>
      <c r="D21" s="392">
        <v>0</v>
      </c>
      <c r="E21" s="392">
        <v>-3839.5741899999998</v>
      </c>
      <c r="F21" s="392">
        <v>-1408.29089</v>
      </c>
      <c r="G21" s="392">
        <v>0</v>
      </c>
      <c r="H21" s="392">
        <v>-5301.7389800000001</v>
      </c>
      <c r="I21" s="392">
        <v>-9174.6217899999992</v>
      </c>
      <c r="J21" s="392">
        <v>0</v>
      </c>
      <c r="K21" s="392">
        <v>757.46463000000017</v>
      </c>
      <c r="L21" s="392">
        <v>245.91964999999999</v>
      </c>
      <c r="M21" s="392">
        <v>-194.90227000000002</v>
      </c>
      <c r="N21" s="392">
        <v>0</v>
      </c>
      <c r="O21" s="392">
        <v>-8366.1397799999995</v>
      </c>
      <c r="P21" s="392">
        <v>26157.573329999999</v>
      </c>
      <c r="Q21" s="392">
        <v>0</v>
      </c>
      <c r="R21" s="392">
        <f t="shared" si="0"/>
        <v>26157.573329999999</v>
      </c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</row>
    <row r="22" spans="1:29" x14ac:dyDescent="0.2">
      <c r="A22" s="381" t="s">
        <v>2230</v>
      </c>
      <c r="B22" s="392">
        <v>-68.061030000000002</v>
      </c>
      <c r="C22" s="392">
        <v>0</v>
      </c>
      <c r="D22" s="392">
        <v>-3893.62842</v>
      </c>
      <c r="E22" s="392">
        <v>-351.96987000000001</v>
      </c>
      <c r="F22" s="392">
        <v>-288.77767999999998</v>
      </c>
      <c r="G22" s="392">
        <v>0</v>
      </c>
      <c r="H22" s="392">
        <v>-4602.4369999999999</v>
      </c>
      <c r="I22" s="392">
        <v>-3443.5240099999996</v>
      </c>
      <c r="J22" s="392">
        <v>63.69941</v>
      </c>
      <c r="K22" s="392">
        <v>0</v>
      </c>
      <c r="L22" s="392">
        <v>4.0862800000000004</v>
      </c>
      <c r="M22" s="392">
        <v>-46.59449</v>
      </c>
      <c r="N22" s="392">
        <v>-376.02987999999999</v>
      </c>
      <c r="O22" s="392">
        <v>-3798.3626899999995</v>
      </c>
      <c r="P22" s="392">
        <v>3992.9137889999997</v>
      </c>
      <c r="Q22" s="392">
        <v>-956.24096999999995</v>
      </c>
      <c r="R22" s="392">
        <f t="shared" si="0"/>
        <v>3036.6728189999999</v>
      </c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</row>
    <row r="23" spans="1:29" x14ac:dyDescent="0.2">
      <c r="A23" s="381" t="s">
        <v>2613</v>
      </c>
      <c r="B23" s="392">
        <v>-5.5789999999999997</v>
      </c>
      <c r="C23" s="392">
        <v>0</v>
      </c>
      <c r="D23" s="392">
        <v>-461.53100000000001</v>
      </c>
      <c r="E23" s="392">
        <v>-438.678</v>
      </c>
      <c r="F23" s="392">
        <v>-52.63</v>
      </c>
      <c r="G23" s="392">
        <v>0</v>
      </c>
      <c r="H23" s="392">
        <v>-958.41800000000001</v>
      </c>
      <c r="I23" s="392">
        <v>0</v>
      </c>
      <c r="J23" s="392">
        <v>0</v>
      </c>
      <c r="K23" s="392">
        <v>0</v>
      </c>
      <c r="L23" s="392">
        <v>0.41499999999999998</v>
      </c>
      <c r="M23" s="392">
        <v>0</v>
      </c>
      <c r="N23" s="392">
        <v>0</v>
      </c>
      <c r="O23" s="392">
        <v>0.41499999999999998</v>
      </c>
      <c r="P23" s="392">
        <v>-173.499</v>
      </c>
      <c r="Q23" s="392">
        <v>-7.2389999999999999</v>
      </c>
      <c r="R23" s="392">
        <f t="shared" si="0"/>
        <v>-180.738</v>
      </c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C23" s="401"/>
    </row>
    <row r="24" spans="1:29" x14ac:dyDescent="0.2">
      <c r="A24" s="387" t="s">
        <v>1608</v>
      </c>
      <c r="B24" s="398">
        <v>-569.22665999999992</v>
      </c>
      <c r="C24" s="398">
        <v>-155.77867000000001</v>
      </c>
      <c r="D24" s="398">
        <v>-11635.367699999999</v>
      </c>
      <c r="E24" s="398">
        <v>-8167.8242300000002</v>
      </c>
      <c r="F24" s="398">
        <v>-1425.1247800000001</v>
      </c>
      <c r="G24" s="398">
        <v>0</v>
      </c>
      <c r="H24" s="398">
        <v>-21953.322039999999</v>
      </c>
      <c r="I24" s="398">
        <v>2802.8153600000001</v>
      </c>
      <c r="J24" s="398">
        <v>0</v>
      </c>
      <c r="K24" s="398">
        <v>156.15509999999998</v>
      </c>
      <c r="L24" s="398">
        <v>1007.4659799999999</v>
      </c>
      <c r="M24" s="398">
        <v>-508.36654999999996</v>
      </c>
      <c r="N24" s="398">
        <v>0</v>
      </c>
      <c r="O24" s="398">
        <v>3458.0698899999998</v>
      </c>
      <c r="P24" s="398">
        <v>32039.2111</v>
      </c>
      <c r="Q24" s="398">
        <v>-7414.9530000000004</v>
      </c>
      <c r="R24" s="398">
        <f t="shared" si="0"/>
        <v>24624.258099999999</v>
      </c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</row>
    <row r="25" spans="1:29" x14ac:dyDescent="0.2">
      <c r="A25" s="381" t="s">
        <v>2614</v>
      </c>
      <c r="B25" s="392">
        <v>-1513.1865500000001</v>
      </c>
      <c r="C25" s="392">
        <v>0</v>
      </c>
      <c r="D25" s="392">
        <v>-26246.877670000002</v>
      </c>
      <c r="E25" s="392">
        <v>-5024.2120700000005</v>
      </c>
      <c r="F25" s="392">
        <v>-2106.5485899999999</v>
      </c>
      <c r="G25" s="392">
        <v>0</v>
      </c>
      <c r="H25" s="392">
        <v>-34890.82488</v>
      </c>
      <c r="I25" s="392">
        <v>4581.4682899999998</v>
      </c>
      <c r="J25" s="392">
        <v>0</v>
      </c>
      <c r="K25" s="392">
        <v>54.973279999999995</v>
      </c>
      <c r="L25" s="392">
        <v>3673.1799599999999</v>
      </c>
      <c r="M25" s="392">
        <v>-1023.45007</v>
      </c>
      <c r="N25" s="392">
        <v>0</v>
      </c>
      <c r="O25" s="392">
        <v>7286.1714600000005</v>
      </c>
      <c r="P25" s="392">
        <v>42451.612860000001</v>
      </c>
      <c r="Q25" s="392">
        <v>-11409.616960000001</v>
      </c>
      <c r="R25" s="392">
        <f t="shared" si="0"/>
        <v>31041.995900000002</v>
      </c>
      <c r="S25" s="401"/>
      <c r="T25" s="401"/>
      <c r="U25" s="401"/>
      <c r="V25" s="401"/>
      <c r="W25" s="401"/>
      <c r="X25" s="401"/>
      <c r="Y25" s="401"/>
      <c r="Z25" s="401"/>
      <c r="AA25" s="401"/>
      <c r="AB25" s="401"/>
      <c r="AC25" s="401"/>
    </row>
    <row r="26" spans="1:29" x14ac:dyDescent="0.2">
      <c r="A26" s="381" t="s">
        <v>2615</v>
      </c>
      <c r="B26" s="392">
        <v>0</v>
      </c>
      <c r="C26" s="392">
        <v>0</v>
      </c>
      <c r="D26" s="392">
        <v>0</v>
      </c>
      <c r="E26" s="392">
        <v>-587.26317999999992</v>
      </c>
      <c r="F26" s="392">
        <v>-873.42644999999993</v>
      </c>
      <c r="G26" s="392">
        <v>0</v>
      </c>
      <c r="H26" s="392">
        <v>-1460.6896299999999</v>
      </c>
      <c r="I26" s="392">
        <v>-1015.1753600000003</v>
      </c>
      <c r="J26" s="392">
        <v>0</v>
      </c>
      <c r="K26" s="392">
        <v>8.452999999999998E-2</v>
      </c>
      <c r="L26" s="392">
        <v>250.92022</v>
      </c>
      <c r="M26" s="392">
        <v>-321.46006</v>
      </c>
      <c r="N26" s="392">
        <v>0</v>
      </c>
      <c r="O26" s="392">
        <v>-1085.6306700000005</v>
      </c>
      <c r="P26" s="392">
        <v>40227.529889999998</v>
      </c>
      <c r="Q26" s="392">
        <v>-8684.1664799999999</v>
      </c>
      <c r="R26" s="392">
        <f t="shared" si="0"/>
        <v>31543.363409999998</v>
      </c>
      <c r="S26" s="401"/>
      <c r="T26" s="401"/>
      <c r="U26" s="401"/>
      <c r="V26" s="401"/>
      <c r="W26" s="401"/>
      <c r="X26" s="401"/>
      <c r="Y26" s="401"/>
      <c r="Z26" s="401"/>
      <c r="AA26" s="401"/>
      <c r="AB26" s="401"/>
      <c r="AC26" s="401"/>
    </row>
    <row r="27" spans="1:29" x14ac:dyDescent="0.2">
      <c r="A27" s="381" t="s">
        <v>2231</v>
      </c>
      <c r="B27" s="392">
        <v>0</v>
      </c>
      <c r="C27" s="392">
        <v>0</v>
      </c>
      <c r="D27" s="392">
        <v>0</v>
      </c>
      <c r="E27" s="392">
        <v>-645.68862000000001</v>
      </c>
      <c r="F27" s="392">
        <v>-399.60063000000002</v>
      </c>
      <c r="G27" s="392">
        <v>0</v>
      </c>
      <c r="H27" s="392">
        <v>-1045.28925</v>
      </c>
      <c r="I27" s="392">
        <v>-207.10128999999995</v>
      </c>
      <c r="J27" s="392">
        <v>0</v>
      </c>
      <c r="K27" s="392">
        <v>149.71939</v>
      </c>
      <c r="L27" s="392">
        <v>278.15459000000004</v>
      </c>
      <c r="M27" s="392">
        <v>-43.642124999993861</v>
      </c>
      <c r="N27" s="392">
        <v>0</v>
      </c>
      <c r="O27" s="392">
        <v>177.13056500000624</v>
      </c>
      <c r="P27" s="392">
        <v>-3856.6712799999996</v>
      </c>
      <c r="Q27" s="392">
        <v>0</v>
      </c>
      <c r="R27" s="392">
        <f t="shared" si="0"/>
        <v>-3856.6712799999996</v>
      </c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</row>
    <row r="28" spans="1:29" x14ac:dyDescent="0.2">
      <c r="A28" s="382" t="s">
        <v>2232</v>
      </c>
      <c r="B28" s="394">
        <v>-98.270350000000008</v>
      </c>
      <c r="C28" s="394">
        <v>-7313.2079999999996</v>
      </c>
      <c r="D28" s="394">
        <v>0</v>
      </c>
      <c r="E28" s="394">
        <v>-4216.2242500000002</v>
      </c>
      <c r="F28" s="394">
        <v>-2797.9886900000001</v>
      </c>
      <c r="G28" s="394">
        <v>-988.80368999999996</v>
      </c>
      <c r="H28" s="394">
        <v>-15414.494980000001</v>
      </c>
      <c r="I28" s="394">
        <v>-1965.43417</v>
      </c>
      <c r="J28" s="394">
        <v>-1643.3134</v>
      </c>
      <c r="K28" s="394">
        <v>0</v>
      </c>
      <c r="L28" s="394">
        <v>4134.2697699999999</v>
      </c>
      <c r="M28" s="394">
        <v>-1147.13715</v>
      </c>
      <c r="N28" s="394">
        <v>0</v>
      </c>
      <c r="O28" s="394">
        <v>-621.61495000000014</v>
      </c>
      <c r="P28" s="394">
        <v>10432.78175</v>
      </c>
      <c r="Q28" s="394">
        <v>-3183.5570899999998</v>
      </c>
      <c r="R28" s="394">
        <f t="shared" si="0"/>
        <v>7249.2246599999999</v>
      </c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</row>
    <row r="29" spans="1:29" x14ac:dyDescent="0.2">
      <c r="A29" s="381" t="s">
        <v>2233</v>
      </c>
      <c r="B29" s="392">
        <v>-43.660499999999999</v>
      </c>
      <c r="C29" s="392">
        <v>0</v>
      </c>
      <c r="D29" s="392">
        <v>0</v>
      </c>
      <c r="E29" s="392">
        <v>-1754.0128400000001</v>
      </c>
      <c r="F29" s="392">
        <v>-1571.26457</v>
      </c>
      <c r="G29" s="392">
        <v>0</v>
      </c>
      <c r="H29" s="392">
        <v>-3368.9379100000001</v>
      </c>
      <c r="I29" s="392">
        <v>396.30886999999967</v>
      </c>
      <c r="J29" s="392">
        <v>0</v>
      </c>
      <c r="K29" s="392">
        <v>826.59402999999998</v>
      </c>
      <c r="L29" s="392">
        <v>282.73942</v>
      </c>
      <c r="M29" s="392">
        <v>-323.09625</v>
      </c>
      <c r="N29" s="392">
        <v>0</v>
      </c>
      <c r="O29" s="392">
        <v>1182.5460699999994</v>
      </c>
      <c r="P29" s="392">
        <v>8457.1624000000011</v>
      </c>
      <c r="Q29" s="392">
        <v>-1216.5015800000001</v>
      </c>
      <c r="R29" s="392">
        <f t="shared" si="0"/>
        <v>7240.660820000001</v>
      </c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</row>
    <row r="30" spans="1:29" x14ac:dyDescent="0.2">
      <c r="A30" s="381" t="s">
        <v>1609</v>
      </c>
      <c r="B30" s="392">
        <v>-259.81630999999999</v>
      </c>
      <c r="C30" s="392">
        <v>-74.313880000000012</v>
      </c>
      <c r="D30" s="392">
        <v>-3973.8965400000002</v>
      </c>
      <c r="E30" s="392">
        <v>-1316.89184</v>
      </c>
      <c r="F30" s="392">
        <v>-952.36188000000004</v>
      </c>
      <c r="G30" s="392">
        <v>0</v>
      </c>
      <c r="H30" s="392">
        <v>-6577.2804500000011</v>
      </c>
      <c r="I30" s="392">
        <v>-470.51057000000003</v>
      </c>
      <c r="J30" s="392">
        <v>-196.06695000000008</v>
      </c>
      <c r="K30" s="392">
        <v>0</v>
      </c>
      <c r="L30" s="392">
        <v>36.649140000000003</v>
      </c>
      <c r="M30" s="392">
        <v>-194.65134</v>
      </c>
      <c r="N30" s="392">
        <v>0</v>
      </c>
      <c r="O30" s="392">
        <v>-824.57972000000007</v>
      </c>
      <c r="P30" s="392">
        <v>-10142.022919999999</v>
      </c>
      <c r="Q30" s="392">
        <v>0</v>
      </c>
      <c r="R30" s="392">
        <f t="shared" si="0"/>
        <v>-10142.022919999999</v>
      </c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</row>
    <row r="31" spans="1:29" x14ac:dyDescent="0.2">
      <c r="A31" s="381" t="s">
        <v>2234</v>
      </c>
      <c r="B31" s="392">
        <v>-348.67283000000003</v>
      </c>
      <c r="C31" s="392">
        <v>0</v>
      </c>
      <c r="D31" s="392">
        <v>-501.90291999999999</v>
      </c>
      <c r="E31" s="392">
        <v>-43.137430000000002</v>
      </c>
      <c r="F31" s="392">
        <v>-383.69908000000004</v>
      </c>
      <c r="G31" s="392">
        <v>0</v>
      </c>
      <c r="H31" s="392">
        <v>-1277.4122600000001</v>
      </c>
      <c r="I31" s="392">
        <v>-341.58017999999998</v>
      </c>
      <c r="J31" s="392">
        <v>0</v>
      </c>
      <c r="K31" s="392">
        <v>0</v>
      </c>
      <c r="L31" s="392">
        <v>547.48568999999998</v>
      </c>
      <c r="M31" s="392">
        <v>-55.084150000000001</v>
      </c>
      <c r="N31" s="392">
        <v>42.93976</v>
      </c>
      <c r="O31" s="392">
        <v>193.76112000000001</v>
      </c>
      <c r="P31" s="392">
        <v>1709.48062</v>
      </c>
      <c r="Q31" s="392">
        <v>-293.51031</v>
      </c>
      <c r="R31" s="392">
        <f t="shared" si="0"/>
        <v>1415.9703100000002</v>
      </c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</row>
    <row r="32" spans="1:29" x14ac:dyDescent="0.2">
      <c r="A32" s="381" t="s">
        <v>2235</v>
      </c>
      <c r="B32" s="392">
        <v>-8.5872399999999995</v>
      </c>
      <c r="C32" s="392">
        <v>-38.79889</v>
      </c>
      <c r="D32" s="392">
        <v>0</v>
      </c>
      <c r="E32" s="392">
        <v>-1557.57889</v>
      </c>
      <c r="F32" s="392">
        <v>-273.85646000000003</v>
      </c>
      <c r="G32" s="392">
        <v>0</v>
      </c>
      <c r="H32" s="392">
        <v>-1878.8214800000001</v>
      </c>
      <c r="I32" s="392">
        <v>-0.16554000000033556</v>
      </c>
      <c r="J32" s="392">
        <v>0</v>
      </c>
      <c r="K32" s="392">
        <v>0</v>
      </c>
      <c r="L32" s="392">
        <v>205.74746999999999</v>
      </c>
      <c r="M32" s="392">
        <v>-60.531630000000007</v>
      </c>
      <c r="N32" s="392">
        <v>0</v>
      </c>
      <c r="O32" s="392">
        <v>145.05029999999965</v>
      </c>
      <c r="P32" s="392">
        <v>9966.1894900000007</v>
      </c>
      <c r="Q32" s="392">
        <v>-1083.89005</v>
      </c>
      <c r="R32" s="392">
        <f t="shared" si="0"/>
        <v>8882.2994400000007</v>
      </c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</row>
    <row r="33" spans="1:29" x14ac:dyDescent="0.2">
      <c r="A33" s="381" t="s">
        <v>2236</v>
      </c>
      <c r="B33" s="392">
        <v>-3.32863</v>
      </c>
      <c r="C33" s="392">
        <v>-676.40111000000002</v>
      </c>
      <c r="D33" s="392">
        <v>-39354.616799999996</v>
      </c>
      <c r="E33" s="392">
        <v>-8330.5365399999991</v>
      </c>
      <c r="F33" s="392">
        <v>-4194.6797500000002</v>
      </c>
      <c r="G33" s="392">
        <v>-140.65937</v>
      </c>
      <c r="H33" s="392">
        <v>-52700.222200000004</v>
      </c>
      <c r="I33" s="392">
        <v>1739.06627</v>
      </c>
      <c r="J33" s="392">
        <v>0</v>
      </c>
      <c r="K33" s="392">
        <v>318.94938000000002</v>
      </c>
      <c r="L33" s="392">
        <v>652.86142000000007</v>
      </c>
      <c r="M33" s="392">
        <v>-386.43341999999996</v>
      </c>
      <c r="N33" s="392">
        <v>0</v>
      </c>
      <c r="O33" s="392">
        <v>2324.4436500000006</v>
      </c>
      <c r="P33" s="392">
        <v>34483.216270000084</v>
      </c>
      <c r="Q33" s="392">
        <v>-12673.235996534237</v>
      </c>
      <c r="R33" s="392">
        <f t="shared" si="0"/>
        <v>21809.980273465848</v>
      </c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</row>
    <row r="34" spans="1:29" x14ac:dyDescent="0.2">
      <c r="A34" s="387" t="s">
        <v>2616</v>
      </c>
      <c r="B34" s="398">
        <v>0</v>
      </c>
      <c r="C34" s="398">
        <v>0</v>
      </c>
      <c r="D34" s="398">
        <v>0</v>
      </c>
      <c r="E34" s="398">
        <v>-2245.5916299999999</v>
      </c>
      <c r="F34" s="398">
        <v>-1254.0080299999997</v>
      </c>
      <c r="G34" s="398">
        <v>0</v>
      </c>
      <c r="H34" s="398">
        <v>-3499.5996599999999</v>
      </c>
      <c r="I34" s="398">
        <v>-4483.8702000000003</v>
      </c>
      <c r="J34" s="398">
        <v>0</v>
      </c>
      <c r="K34" s="398">
        <v>94.125229999999988</v>
      </c>
      <c r="L34" s="398">
        <v>79.618839999999992</v>
      </c>
      <c r="M34" s="398">
        <v>-1380.9374200000002</v>
      </c>
      <c r="N34" s="398">
        <v>416.79014000000001</v>
      </c>
      <c r="O34" s="398">
        <v>-5274.2734100000007</v>
      </c>
      <c r="P34" s="398">
        <v>-16435.196865841073</v>
      </c>
      <c r="Q34" s="398">
        <v>0</v>
      </c>
      <c r="R34" s="398">
        <f t="shared" si="0"/>
        <v>-16435.196865841073</v>
      </c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</row>
    <row r="35" spans="1:29" x14ac:dyDescent="0.2">
      <c r="A35" s="381" t="s">
        <v>2238</v>
      </c>
      <c r="B35" s="392">
        <v>-469.95216999999997</v>
      </c>
      <c r="C35" s="392">
        <v>0</v>
      </c>
      <c r="D35" s="392">
        <v>0</v>
      </c>
      <c r="E35" s="392">
        <v>-3308.93867</v>
      </c>
      <c r="F35" s="392">
        <v>-1424.374</v>
      </c>
      <c r="G35" s="392">
        <v>0</v>
      </c>
      <c r="H35" s="392">
        <v>-5203.2648399999998</v>
      </c>
      <c r="I35" s="392">
        <v>-498.99291000000017</v>
      </c>
      <c r="J35" s="392">
        <v>-245.797</v>
      </c>
      <c r="K35" s="392">
        <v>0</v>
      </c>
      <c r="L35" s="392">
        <v>170.81782999999999</v>
      </c>
      <c r="M35" s="392">
        <v>-328.38467000000003</v>
      </c>
      <c r="N35" s="392">
        <v>406.58026000000001</v>
      </c>
      <c r="O35" s="392">
        <v>-495.77649000000025</v>
      </c>
      <c r="P35" s="392">
        <v>-2672.19931</v>
      </c>
      <c r="Q35" s="392">
        <v>0</v>
      </c>
      <c r="R35" s="392">
        <f t="shared" si="0"/>
        <v>-2672.19931</v>
      </c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</row>
    <row r="36" spans="1:29" x14ac:dyDescent="0.2">
      <c r="A36" s="381" t="s">
        <v>1878</v>
      </c>
      <c r="B36" s="392">
        <v>-1.2736800000000001</v>
      </c>
      <c r="C36" s="392">
        <v>0</v>
      </c>
      <c r="D36" s="392">
        <v>0</v>
      </c>
      <c r="E36" s="392">
        <v>-3869.6634800000002</v>
      </c>
      <c r="F36" s="392">
        <v>-712.93995999999993</v>
      </c>
      <c r="G36" s="392">
        <v>-12.475350000000001</v>
      </c>
      <c r="H36" s="392">
        <v>-4596.3524699999998</v>
      </c>
      <c r="I36" s="392">
        <v>-2294.3344299999999</v>
      </c>
      <c r="J36" s="392">
        <v>0</v>
      </c>
      <c r="K36" s="392">
        <v>0</v>
      </c>
      <c r="L36" s="392">
        <v>1012.9315799999999</v>
      </c>
      <c r="M36" s="392">
        <v>-318.12065000000001</v>
      </c>
      <c r="N36" s="392">
        <v>0</v>
      </c>
      <c r="O36" s="392">
        <v>-1599.5235</v>
      </c>
      <c r="P36" s="392">
        <v>-3280.1920800000098</v>
      </c>
      <c r="Q36" s="392">
        <v>0</v>
      </c>
      <c r="R36" s="392">
        <f t="shared" si="0"/>
        <v>-3280.1920800000098</v>
      </c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</row>
    <row r="37" spans="1:29" x14ac:dyDescent="0.2">
      <c r="A37" s="381" t="s">
        <v>1879</v>
      </c>
      <c r="B37" s="392">
        <v>0</v>
      </c>
      <c r="C37" s="392">
        <v>0</v>
      </c>
      <c r="D37" s="392">
        <v>-1321.88643</v>
      </c>
      <c r="E37" s="392">
        <v>-33.459440000000001</v>
      </c>
      <c r="F37" s="392">
        <v>-118.25849000000001</v>
      </c>
      <c r="G37" s="392">
        <v>-6.4172900000000004</v>
      </c>
      <c r="H37" s="392">
        <v>-1480.0216500000001</v>
      </c>
      <c r="I37" s="392">
        <v>-39.228999999999999</v>
      </c>
      <c r="J37" s="392">
        <v>0</v>
      </c>
      <c r="K37" s="392">
        <v>0</v>
      </c>
      <c r="L37" s="392">
        <v>23.192460000000001</v>
      </c>
      <c r="M37" s="392">
        <v>-142.72761000000003</v>
      </c>
      <c r="N37" s="392">
        <v>0</v>
      </c>
      <c r="O37" s="392">
        <v>-158.76415000000003</v>
      </c>
      <c r="P37" s="392">
        <v>-699.29310999999996</v>
      </c>
      <c r="Q37" s="392">
        <v>0</v>
      </c>
      <c r="R37" s="392">
        <f t="shared" si="0"/>
        <v>-699.29310999999996</v>
      </c>
      <c r="S37" s="401"/>
      <c r="T37" s="401"/>
      <c r="U37" s="401"/>
      <c r="V37" s="401"/>
      <c r="W37" s="401"/>
      <c r="X37" s="401"/>
      <c r="Y37" s="401"/>
      <c r="Z37" s="401"/>
      <c r="AA37" s="401"/>
      <c r="AB37" s="401"/>
      <c r="AC37" s="401"/>
    </row>
    <row r="38" spans="1:29" x14ac:dyDescent="0.2">
      <c r="A38" s="382" t="s">
        <v>1880</v>
      </c>
      <c r="B38" s="394">
        <v>-2.04589</v>
      </c>
      <c r="C38" s="394">
        <v>0</v>
      </c>
      <c r="D38" s="394">
        <v>0</v>
      </c>
      <c r="E38" s="394">
        <v>-69.174929999999989</v>
      </c>
      <c r="F38" s="394">
        <v>-30.004999999999999</v>
      </c>
      <c r="G38" s="394">
        <v>0</v>
      </c>
      <c r="H38" s="394">
        <v>-101.22581999999998</v>
      </c>
      <c r="I38" s="394">
        <v>-377.63342</v>
      </c>
      <c r="J38" s="394">
        <v>-23.249929999999999</v>
      </c>
      <c r="K38" s="394">
        <v>0</v>
      </c>
      <c r="L38" s="394">
        <v>26.000769999999999</v>
      </c>
      <c r="M38" s="394">
        <v>0</v>
      </c>
      <c r="N38" s="394">
        <v>0</v>
      </c>
      <c r="O38" s="394">
        <v>-374.88258000000002</v>
      </c>
      <c r="P38" s="394">
        <v>-1656.7976699999999</v>
      </c>
      <c r="Q38" s="394">
        <v>0</v>
      </c>
      <c r="R38" s="394">
        <f t="shared" si="0"/>
        <v>-1656.7976699999999</v>
      </c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</row>
    <row r="39" spans="1:29" x14ac:dyDescent="0.2">
      <c r="A39" s="381" t="s">
        <v>2617</v>
      </c>
      <c r="B39" s="392">
        <v>-5965.5434800000003</v>
      </c>
      <c r="C39" s="392">
        <v>0</v>
      </c>
      <c r="D39" s="392">
        <v>0</v>
      </c>
      <c r="E39" s="392">
        <v>-13985.22078</v>
      </c>
      <c r="F39" s="392">
        <v>-922.32947000000001</v>
      </c>
      <c r="G39" s="392">
        <v>0</v>
      </c>
      <c r="H39" s="392">
        <v>-20873.093730000001</v>
      </c>
      <c r="I39" s="392">
        <v>61.66321999999974</v>
      </c>
      <c r="J39" s="392">
        <v>0</v>
      </c>
      <c r="K39" s="392">
        <v>6.0794999999999924</v>
      </c>
      <c r="L39" s="392">
        <v>914.45555999999999</v>
      </c>
      <c r="M39" s="392">
        <v>-2337.8673499999995</v>
      </c>
      <c r="N39" s="392">
        <v>0</v>
      </c>
      <c r="O39" s="392">
        <v>-1355.6690699999999</v>
      </c>
      <c r="P39" s="392">
        <v>59443.706399999995</v>
      </c>
      <c r="Q39" s="392">
        <v>-10482.702789999999</v>
      </c>
      <c r="R39" s="392">
        <f t="shared" si="0"/>
        <v>48961.00361</v>
      </c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</row>
    <row r="40" spans="1:29" x14ac:dyDescent="0.2">
      <c r="A40" s="381" t="s">
        <v>599</v>
      </c>
      <c r="B40" s="392">
        <v>-38.325089999999996</v>
      </c>
      <c r="C40" s="392">
        <v>0</v>
      </c>
      <c r="D40" s="392">
        <v>-8253.7548100000004</v>
      </c>
      <c r="E40" s="392">
        <v>-6107.0955400000003</v>
      </c>
      <c r="F40" s="392">
        <v>-2850.4228600000001</v>
      </c>
      <c r="G40" s="392">
        <v>0</v>
      </c>
      <c r="H40" s="392">
        <v>-17249.598300000001</v>
      </c>
      <c r="I40" s="392">
        <v>-327.89416999999992</v>
      </c>
      <c r="J40" s="392">
        <v>-637.51658999999995</v>
      </c>
      <c r="K40" s="392">
        <v>4.6802300000000017</v>
      </c>
      <c r="L40" s="392">
        <v>445.12234000000001</v>
      </c>
      <c r="M40" s="392">
        <v>-248.25630999999998</v>
      </c>
      <c r="N40" s="392">
        <v>0</v>
      </c>
      <c r="O40" s="392">
        <v>-763.86449999999979</v>
      </c>
      <c r="P40" s="392">
        <v>35948.192360000001</v>
      </c>
      <c r="Q40" s="392">
        <v>-10591.29659</v>
      </c>
      <c r="R40" s="392">
        <f t="shared" si="0"/>
        <v>25356.895770000003</v>
      </c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</row>
    <row r="41" spans="1:29" x14ac:dyDescent="0.2">
      <c r="A41" s="381" t="s">
        <v>3010</v>
      </c>
      <c r="B41" s="392">
        <v>0</v>
      </c>
      <c r="C41" s="392">
        <v>0</v>
      </c>
      <c r="D41" s="392">
        <v>-11.61788</v>
      </c>
      <c r="E41" s="392">
        <v>-724.40408000000014</v>
      </c>
      <c r="F41" s="392">
        <v>-184.93074999999999</v>
      </c>
      <c r="G41" s="392">
        <v>0</v>
      </c>
      <c r="H41" s="392">
        <v>-920.95271000000002</v>
      </c>
      <c r="I41" s="392">
        <v>1132.3340800000001</v>
      </c>
      <c r="J41" s="392">
        <v>0</v>
      </c>
      <c r="K41" s="392">
        <v>0</v>
      </c>
      <c r="L41" s="392">
        <v>470.69097999999997</v>
      </c>
      <c r="M41" s="392">
        <v>-1782.35356</v>
      </c>
      <c r="N41" s="392">
        <v>-1.20252</v>
      </c>
      <c r="O41" s="392">
        <v>-180.53102000000013</v>
      </c>
      <c r="P41" s="392">
        <v>158.35025000000013</v>
      </c>
      <c r="Q41" s="392">
        <v>-327.52570000000003</v>
      </c>
      <c r="R41" s="392">
        <f t="shared" si="0"/>
        <v>-169.1754499999999</v>
      </c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401"/>
    </row>
    <row r="42" spans="1:29" x14ac:dyDescent="0.2">
      <c r="A42" s="383" t="s">
        <v>2479</v>
      </c>
      <c r="B42" s="395">
        <f>SUM(B14:B41)</f>
        <v>-14865.760039999985</v>
      </c>
      <c r="C42" s="395">
        <f t="shared" ref="C42:Q42" si="1">SUM(C14:C41)</f>
        <v>-9080.6584999999995</v>
      </c>
      <c r="D42" s="395">
        <f t="shared" si="1"/>
        <v>-209355.04972000001</v>
      </c>
      <c r="E42" s="395">
        <f t="shared" si="1"/>
        <v>-144517.05208000031</v>
      </c>
      <c r="F42" s="395">
        <f t="shared" si="1"/>
        <v>-41689.424449999991</v>
      </c>
      <c r="G42" s="395">
        <f t="shared" si="1"/>
        <v>-1242.6647</v>
      </c>
      <c r="H42" s="395">
        <f t="shared" si="1"/>
        <v>-420750.60949000029</v>
      </c>
      <c r="I42" s="395">
        <f t="shared" si="1"/>
        <v>-35126.929859999997</v>
      </c>
      <c r="J42" s="395">
        <f t="shared" si="1"/>
        <v>-6781.3863699999974</v>
      </c>
      <c r="K42" s="395">
        <f t="shared" si="1"/>
        <v>2525.2536999999998</v>
      </c>
      <c r="L42" s="395">
        <f t="shared" si="1"/>
        <v>47604.365460000008</v>
      </c>
      <c r="M42" s="395">
        <f t="shared" si="1"/>
        <v>-15955.699194999994</v>
      </c>
      <c r="N42" s="395">
        <f t="shared" si="1"/>
        <v>472.83741000000003</v>
      </c>
      <c r="O42" s="395">
        <f t="shared" si="1"/>
        <v>-7261.5588549999902</v>
      </c>
      <c r="P42" s="395">
        <f t="shared" si="1"/>
        <v>561633.12627302122</v>
      </c>
      <c r="Q42" s="395">
        <f t="shared" si="1"/>
        <v>-137603.37055653424</v>
      </c>
      <c r="R42" s="395">
        <f t="shared" si="0"/>
        <v>424029.75571648695</v>
      </c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</row>
    <row r="43" spans="1:29" x14ac:dyDescent="0.2">
      <c r="A43" s="384" t="s">
        <v>2241</v>
      </c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401"/>
      <c r="T43" s="401"/>
      <c r="U43" s="401"/>
      <c r="V43" s="401"/>
      <c r="W43" s="401"/>
      <c r="X43" s="401"/>
      <c r="Y43" s="401"/>
      <c r="Z43" s="401"/>
      <c r="AA43" s="401"/>
      <c r="AB43" s="401"/>
      <c r="AC43" s="401"/>
    </row>
    <row r="44" spans="1:29" x14ac:dyDescent="0.2">
      <c r="A44" s="381" t="s">
        <v>1882</v>
      </c>
      <c r="B44" s="392">
        <v>-26.286300000000001</v>
      </c>
      <c r="C44" s="392">
        <v>-54.94079</v>
      </c>
      <c r="D44" s="392">
        <v>0</v>
      </c>
      <c r="E44" s="392">
        <v>-258.15076999999997</v>
      </c>
      <c r="F44" s="392">
        <v>-623.88101000000006</v>
      </c>
      <c r="G44" s="392">
        <v>0</v>
      </c>
      <c r="H44" s="392">
        <v>-963.25887</v>
      </c>
      <c r="I44" s="392">
        <v>-990.94504000000006</v>
      </c>
      <c r="J44" s="392">
        <v>0</v>
      </c>
      <c r="K44" s="392">
        <v>0</v>
      </c>
      <c r="L44" s="392">
        <v>2009.9938300000001</v>
      </c>
      <c r="M44" s="392">
        <v>-113.12624000000001</v>
      </c>
      <c r="N44" s="392">
        <v>0.66254999999999997</v>
      </c>
      <c r="O44" s="392">
        <v>906.58510000000001</v>
      </c>
      <c r="P44" s="392">
        <v>1665.6111599999999</v>
      </c>
      <c r="Q44" s="392">
        <v>0</v>
      </c>
      <c r="R44" s="392">
        <f t="shared" si="0"/>
        <v>1665.6111599999999</v>
      </c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</row>
    <row r="45" spans="1:29" x14ac:dyDescent="0.2">
      <c r="A45" s="381" t="s">
        <v>153</v>
      </c>
      <c r="B45" s="392">
        <v>0</v>
      </c>
      <c r="C45" s="392">
        <v>0</v>
      </c>
      <c r="D45" s="392">
        <v>0</v>
      </c>
      <c r="E45" s="392">
        <v>-2573.7550000000001</v>
      </c>
      <c r="F45" s="392">
        <v>-607.43899999999996</v>
      </c>
      <c r="G45" s="392">
        <v>0</v>
      </c>
      <c r="H45" s="392">
        <v>-3181.194</v>
      </c>
      <c r="I45" s="392">
        <v>0</v>
      </c>
      <c r="J45" s="392">
        <v>0</v>
      </c>
      <c r="K45" s="392">
        <v>0</v>
      </c>
      <c r="L45" s="392">
        <v>0</v>
      </c>
      <c r="M45" s="392">
        <v>0</v>
      </c>
      <c r="N45" s="392">
        <v>0</v>
      </c>
      <c r="O45" s="392">
        <v>0</v>
      </c>
      <c r="P45" s="392">
        <v>14635.962</v>
      </c>
      <c r="Q45" s="392">
        <v>-3935.6550000000002</v>
      </c>
      <c r="R45" s="392">
        <f t="shared" si="0"/>
        <v>10700.306999999999</v>
      </c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</row>
    <row r="46" spans="1:29" x14ac:dyDescent="0.2">
      <c r="A46" s="381" t="s">
        <v>1886</v>
      </c>
      <c r="B46" s="392">
        <v>-31.862830000000002</v>
      </c>
      <c r="C46" s="392">
        <v>0</v>
      </c>
      <c r="D46" s="392">
        <v>-9222.2089199999973</v>
      </c>
      <c r="E46" s="392">
        <v>-1393.2310199999999</v>
      </c>
      <c r="F46" s="392">
        <v>-113.27057000000001</v>
      </c>
      <c r="G46" s="392">
        <v>0</v>
      </c>
      <c r="H46" s="392">
        <v>-10760.573339999997</v>
      </c>
      <c r="I46" s="392">
        <v>1791.20153</v>
      </c>
      <c r="J46" s="392">
        <v>0</v>
      </c>
      <c r="K46" s="392">
        <v>0</v>
      </c>
      <c r="L46" s="392">
        <v>-149.69710999999998</v>
      </c>
      <c r="M46" s="392">
        <v>-2454.1812</v>
      </c>
      <c r="N46" s="392">
        <v>0</v>
      </c>
      <c r="O46" s="392">
        <v>-812.67678000000001</v>
      </c>
      <c r="P46" s="392">
        <v>20556.115809999999</v>
      </c>
      <c r="Q46" s="392">
        <v>-4985.2849999999999</v>
      </c>
      <c r="R46" s="392">
        <f t="shared" si="0"/>
        <v>15570.830809999999</v>
      </c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</row>
    <row r="47" spans="1:29" x14ac:dyDescent="0.2">
      <c r="A47" s="381" t="s">
        <v>1887</v>
      </c>
      <c r="B47" s="392">
        <v>-1.52864</v>
      </c>
      <c r="C47" s="392">
        <v>0</v>
      </c>
      <c r="D47" s="392">
        <v>0</v>
      </c>
      <c r="E47" s="392">
        <v>0</v>
      </c>
      <c r="F47" s="392">
        <v>-99.056010000000001</v>
      </c>
      <c r="G47" s="392">
        <v>0</v>
      </c>
      <c r="H47" s="392">
        <v>-100.58465</v>
      </c>
      <c r="I47" s="392">
        <v>60.898470000000032</v>
      </c>
      <c r="J47" s="392">
        <v>0</v>
      </c>
      <c r="K47" s="392">
        <v>0</v>
      </c>
      <c r="L47" s="392">
        <v>12.902619999999999</v>
      </c>
      <c r="M47" s="392">
        <v>-35.460920000000009</v>
      </c>
      <c r="N47" s="392">
        <v>72.328190000000006</v>
      </c>
      <c r="O47" s="392">
        <v>110.66836000000004</v>
      </c>
      <c r="P47" s="392">
        <v>18570.066609999998</v>
      </c>
      <c r="Q47" s="392">
        <v>-3863.0996600000003</v>
      </c>
      <c r="R47" s="392">
        <f t="shared" si="0"/>
        <v>14706.966949999998</v>
      </c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</row>
    <row r="48" spans="1:29" x14ac:dyDescent="0.2">
      <c r="A48" s="387" t="s">
        <v>1888</v>
      </c>
      <c r="B48" s="398">
        <v>-100.83559</v>
      </c>
      <c r="C48" s="398">
        <v>-9.01037</v>
      </c>
      <c r="D48" s="398">
        <v>-578.88869999999997</v>
      </c>
      <c r="E48" s="398">
        <v>-363.25884000000002</v>
      </c>
      <c r="F48" s="398">
        <v>0</v>
      </c>
      <c r="G48" s="398">
        <v>0</v>
      </c>
      <c r="H48" s="398">
        <v>-1051.9935</v>
      </c>
      <c r="I48" s="398">
        <v>-382.53347000000002</v>
      </c>
      <c r="J48" s="398">
        <v>0</v>
      </c>
      <c r="K48" s="398">
        <v>0</v>
      </c>
      <c r="L48" s="398">
        <v>66.17146000000001</v>
      </c>
      <c r="M48" s="398">
        <v>-72.230429999999998</v>
      </c>
      <c r="N48" s="398">
        <v>0</v>
      </c>
      <c r="O48" s="398">
        <v>-388.59244000000001</v>
      </c>
      <c r="P48" s="398">
        <v>1818.21721</v>
      </c>
      <c r="Q48" s="398">
        <v>0</v>
      </c>
      <c r="R48" s="398">
        <f t="shared" si="0"/>
        <v>1818.21721</v>
      </c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</row>
    <row r="49" spans="1:29" x14ac:dyDescent="0.2">
      <c r="A49" s="381" t="s">
        <v>2620</v>
      </c>
      <c r="B49" s="392">
        <v>-80.936720000000008</v>
      </c>
      <c r="C49" s="392">
        <v>0</v>
      </c>
      <c r="D49" s="392">
        <v>-158.35632000000001</v>
      </c>
      <c r="E49" s="392">
        <v>-81.495289999999997</v>
      </c>
      <c r="F49" s="392">
        <v>-141.53742000000003</v>
      </c>
      <c r="G49" s="392">
        <v>0</v>
      </c>
      <c r="H49" s="392">
        <v>-462.32575000000008</v>
      </c>
      <c r="I49" s="392">
        <v>-225.99131</v>
      </c>
      <c r="J49" s="392">
        <v>35.524929999999998</v>
      </c>
      <c r="K49" s="392">
        <v>0</v>
      </c>
      <c r="L49" s="392">
        <v>-318.17253999999997</v>
      </c>
      <c r="M49" s="392">
        <v>-26.299169999999997</v>
      </c>
      <c r="N49" s="392">
        <v>0</v>
      </c>
      <c r="O49" s="392">
        <v>-534.93808999999999</v>
      </c>
      <c r="P49" s="392">
        <v>1297.1658</v>
      </c>
      <c r="Q49" s="392">
        <v>0</v>
      </c>
      <c r="R49" s="392">
        <f t="shared" si="0"/>
        <v>1297.1658</v>
      </c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</row>
    <row r="50" spans="1:29" x14ac:dyDescent="0.2">
      <c r="A50" s="381" t="s">
        <v>1611</v>
      </c>
      <c r="B50" s="392">
        <v>-146.9736</v>
      </c>
      <c r="C50" s="392">
        <v>0</v>
      </c>
      <c r="D50" s="392">
        <v>-731.02419000000009</v>
      </c>
      <c r="E50" s="392">
        <v>-147.4555</v>
      </c>
      <c r="F50" s="392">
        <v>-374.86503999999996</v>
      </c>
      <c r="G50" s="392">
        <v>0</v>
      </c>
      <c r="H50" s="392">
        <v>-1400.3183300000001</v>
      </c>
      <c r="I50" s="392">
        <v>-379.8329</v>
      </c>
      <c r="J50" s="392">
        <v>0</v>
      </c>
      <c r="K50" s="392">
        <v>0</v>
      </c>
      <c r="L50" s="392">
        <v>140.20301000000001</v>
      </c>
      <c r="M50" s="392">
        <v>-53.081519999999998</v>
      </c>
      <c r="N50" s="392">
        <v>0</v>
      </c>
      <c r="O50" s="392">
        <v>-292.71141</v>
      </c>
      <c r="P50" s="392">
        <v>-7408.6500199999991</v>
      </c>
      <c r="Q50" s="392">
        <v>0</v>
      </c>
      <c r="R50" s="392">
        <f t="shared" si="0"/>
        <v>-7408.6500199999991</v>
      </c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</row>
    <row r="51" spans="1:29" x14ac:dyDescent="0.2">
      <c r="A51" s="382" t="s">
        <v>2621</v>
      </c>
      <c r="B51" s="394">
        <v>0</v>
      </c>
      <c r="C51" s="394">
        <v>0</v>
      </c>
      <c r="D51" s="394">
        <v>0</v>
      </c>
      <c r="E51" s="394">
        <v>0</v>
      </c>
      <c r="F51" s="394">
        <v>-153.20500000000001</v>
      </c>
      <c r="G51" s="394">
        <v>0</v>
      </c>
      <c r="H51" s="394">
        <v>-153.20500000000001</v>
      </c>
      <c r="I51" s="394">
        <v>0</v>
      </c>
      <c r="J51" s="394">
        <v>0</v>
      </c>
      <c r="K51" s="394">
        <v>0</v>
      </c>
      <c r="L51" s="394">
        <v>0</v>
      </c>
      <c r="M51" s="394">
        <v>0</v>
      </c>
      <c r="N51" s="394">
        <v>0</v>
      </c>
      <c r="O51" s="394">
        <v>0</v>
      </c>
      <c r="P51" s="394">
        <v>-1178.8867700000001</v>
      </c>
      <c r="Q51" s="394">
        <v>0</v>
      </c>
      <c r="R51" s="394">
        <f t="shared" si="0"/>
        <v>-1178.8867700000001</v>
      </c>
      <c r="S51" s="401"/>
      <c r="T51" s="401"/>
      <c r="U51" s="401"/>
      <c r="V51" s="401"/>
      <c r="W51" s="401"/>
      <c r="X51" s="401"/>
      <c r="Y51" s="401"/>
      <c r="Z51" s="401"/>
      <c r="AA51" s="401"/>
      <c r="AB51" s="401"/>
      <c r="AC51" s="401"/>
    </row>
    <row r="52" spans="1:29" x14ac:dyDescent="0.2">
      <c r="A52" s="381" t="s">
        <v>1890</v>
      </c>
      <c r="B52" s="392">
        <v>-32.916069999999998</v>
      </c>
      <c r="C52" s="392">
        <v>0</v>
      </c>
      <c r="D52" s="392">
        <v>-264.23671999999999</v>
      </c>
      <c r="E52" s="392">
        <v>0</v>
      </c>
      <c r="F52" s="392">
        <v>-482.46444000000002</v>
      </c>
      <c r="G52" s="392">
        <v>0</v>
      </c>
      <c r="H52" s="392">
        <v>-779.61723000000006</v>
      </c>
      <c r="I52" s="392">
        <v>-28.874550000000003</v>
      </c>
      <c r="J52" s="392">
        <v>0</v>
      </c>
      <c r="K52" s="392">
        <v>0</v>
      </c>
      <c r="L52" s="392">
        <v>30.751729999999998</v>
      </c>
      <c r="M52" s="392">
        <v>0</v>
      </c>
      <c r="N52" s="392">
        <v>0</v>
      </c>
      <c r="O52" s="392">
        <v>1.8771799999999956</v>
      </c>
      <c r="P52" s="392">
        <v>3189.25621</v>
      </c>
      <c r="Q52" s="392">
        <v>-495.73543999999998</v>
      </c>
      <c r="R52" s="392">
        <f t="shared" si="0"/>
        <v>2693.5207700000001</v>
      </c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</row>
    <row r="53" spans="1:29" x14ac:dyDescent="0.2">
      <c r="A53" s="381" t="s">
        <v>1891</v>
      </c>
      <c r="B53" s="392">
        <v>-132.90177</v>
      </c>
      <c r="C53" s="392">
        <v>0</v>
      </c>
      <c r="D53" s="392">
        <v>-170.78560000000002</v>
      </c>
      <c r="E53" s="392">
        <v>0</v>
      </c>
      <c r="F53" s="392">
        <v>-77.694540000000003</v>
      </c>
      <c r="G53" s="392">
        <v>-8.1932099999999988</v>
      </c>
      <c r="H53" s="392">
        <v>-389.57512000000003</v>
      </c>
      <c r="I53" s="392">
        <v>-453.73503000000005</v>
      </c>
      <c r="J53" s="392">
        <v>0</v>
      </c>
      <c r="K53" s="392">
        <v>0</v>
      </c>
      <c r="L53" s="392">
        <v>55.761540000000004</v>
      </c>
      <c r="M53" s="392">
        <v>-5.4719799999999994</v>
      </c>
      <c r="N53" s="392">
        <v>0</v>
      </c>
      <c r="O53" s="392">
        <v>-403.44547</v>
      </c>
      <c r="P53" s="392">
        <v>3363.4113100000022</v>
      </c>
      <c r="Q53" s="392">
        <v>-760.18574999999998</v>
      </c>
      <c r="R53" s="392">
        <f t="shared" si="0"/>
        <v>2603.2255600000021</v>
      </c>
      <c r="S53" s="401"/>
      <c r="T53" s="401"/>
      <c r="U53" s="401"/>
      <c r="V53" s="401"/>
      <c r="W53" s="401"/>
      <c r="X53" s="401"/>
      <c r="Y53" s="401"/>
      <c r="Z53" s="401"/>
      <c r="AA53" s="401"/>
      <c r="AB53" s="401"/>
      <c r="AC53" s="401"/>
    </row>
    <row r="54" spans="1:29" x14ac:dyDescent="0.2">
      <c r="A54" s="381" t="s">
        <v>2624</v>
      </c>
      <c r="B54" s="392">
        <v>-59.896000000000001</v>
      </c>
      <c r="C54" s="392">
        <v>0</v>
      </c>
      <c r="D54" s="392">
        <v>0</v>
      </c>
      <c r="E54" s="392">
        <v>-1968.345</v>
      </c>
      <c r="F54" s="392">
        <v>-248.649</v>
      </c>
      <c r="G54" s="392">
        <v>0</v>
      </c>
      <c r="H54" s="392">
        <v>-2276.89</v>
      </c>
      <c r="I54" s="392">
        <v>-44.465000000000003</v>
      </c>
      <c r="J54" s="392">
        <v>0</v>
      </c>
      <c r="K54" s="392">
        <v>0</v>
      </c>
      <c r="L54" s="392">
        <v>7.6591100000000001</v>
      </c>
      <c r="M54" s="392">
        <v>-587.83780000000002</v>
      </c>
      <c r="N54" s="392">
        <v>0</v>
      </c>
      <c r="O54" s="392">
        <v>-624.64368999999999</v>
      </c>
      <c r="P54" s="392">
        <v>-4536.915</v>
      </c>
      <c r="Q54" s="392">
        <v>0</v>
      </c>
      <c r="R54" s="392">
        <f t="shared" si="0"/>
        <v>-4536.915</v>
      </c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</row>
    <row r="55" spans="1:29" x14ac:dyDescent="0.2">
      <c r="A55" s="382" t="s">
        <v>3011</v>
      </c>
      <c r="B55" s="394">
        <v>0</v>
      </c>
      <c r="C55" s="394">
        <v>0</v>
      </c>
      <c r="D55" s="394">
        <v>0</v>
      </c>
      <c r="E55" s="394">
        <v>-2322.6376900000005</v>
      </c>
      <c r="F55" s="394">
        <v>-74.349740000000011</v>
      </c>
      <c r="G55" s="394">
        <v>0</v>
      </c>
      <c r="H55" s="394">
        <v>-2396.9874300000001</v>
      </c>
      <c r="I55" s="394">
        <v>215.58213000000001</v>
      </c>
      <c r="J55" s="394">
        <v>0</v>
      </c>
      <c r="K55" s="394">
        <v>0</v>
      </c>
      <c r="L55" s="394">
        <v>3.7020000000000004E-2</v>
      </c>
      <c r="M55" s="394">
        <v>-36.408209999999997</v>
      </c>
      <c r="N55" s="394">
        <v>0</v>
      </c>
      <c r="O55" s="394">
        <v>179.21094000000002</v>
      </c>
      <c r="P55" s="394">
        <v>-748.98211000000003</v>
      </c>
      <c r="Q55" s="394">
        <v>-138.12560000000002</v>
      </c>
      <c r="R55" s="394">
        <f t="shared" si="0"/>
        <v>-887.10771</v>
      </c>
      <c r="S55" s="401"/>
      <c r="T55" s="401"/>
      <c r="U55" s="401"/>
      <c r="V55" s="401"/>
      <c r="W55" s="401"/>
      <c r="X55" s="401"/>
      <c r="Y55" s="401"/>
      <c r="Z55" s="401"/>
      <c r="AA55" s="401"/>
      <c r="AB55" s="401"/>
      <c r="AC55" s="401"/>
    </row>
    <row r="56" spans="1:29" x14ac:dyDescent="0.2">
      <c r="A56" s="384" t="s">
        <v>2480</v>
      </c>
      <c r="B56" s="396">
        <f>SUM(B44:B55)</f>
        <v>-614.13751999999999</v>
      </c>
      <c r="C56" s="396">
        <f t="shared" ref="C56:Q56" si="2">SUM(C44:C55)</f>
        <v>-63.951160000000002</v>
      </c>
      <c r="D56" s="396">
        <f t="shared" si="2"/>
        <v>-11125.500449999998</v>
      </c>
      <c r="E56" s="396">
        <f t="shared" si="2"/>
        <v>-9108.3291100000024</v>
      </c>
      <c r="F56" s="396">
        <f t="shared" si="2"/>
        <v>-2996.4117700000002</v>
      </c>
      <c r="G56" s="396">
        <f t="shared" si="2"/>
        <v>-8.1932099999999988</v>
      </c>
      <c r="H56" s="396">
        <f t="shared" si="2"/>
        <v>-23916.523219999999</v>
      </c>
      <c r="I56" s="396">
        <f t="shared" si="2"/>
        <v>-438.69517000000008</v>
      </c>
      <c r="J56" s="396">
        <f t="shared" si="2"/>
        <v>35.524929999999998</v>
      </c>
      <c r="K56" s="396">
        <f t="shared" si="2"/>
        <v>0</v>
      </c>
      <c r="L56" s="396">
        <f t="shared" si="2"/>
        <v>1855.61067</v>
      </c>
      <c r="M56" s="396">
        <f t="shared" si="2"/>
        <v>-3384.0974700000002</v>
      </c>
      <c r="N56" s="396">
        <f t="shared" si="2"/>
        <v>72.990740000000002</v>
      </c>
      <c r="O56" s="396">
        <f t="shared" si="2"/>
        <v>-1858.6662999999999</v>
      </c>
      <c r="P56" s="396">
        <f t="shared" si="2"/>
        <v>51222.372210000009</v>
      </c>
      <c r="Q56" s="396">
        <f t="shared" si="2"/>
        <v>-14178.086450000001</v>
      </c>
      <c r="R56" s="396">
        <f t="shared" si="0"/>
        <v>37044.285760000006</v>
      </c>
      <c r="S56" s="401"/>
      <c r="T56" s="401"/>
      <c r="U56" s="401"/>
      <c r="V56" s="401"/>
      <c r="W56" s="401"/>
      <c r="X56" s="401"/>
      <c r="Y56" s="401"/>
      <c r="Z56" s="401"/>
      <c r="AA56" s="401"/>
      <c r="AB56" s="401"/>
      <c r="AC56" s="401"/>
    </row>
    <row r="57" spans="1:29" x14ac:dyDescent="0.2">
      <c r="A57" s="388" t="s">
        <v>2044</v>
      </c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401"/>
      <c r="T57" s="401"/>
      <c r="U57" s="401"/>
      <c r="V57" s="401"/>
      <c r="W57" s="401"/>
      <c r="X57" s="401"/>
      <c r="Y57" s="401"/>
      <c r="Z57" s="401"/>
      <c r="AA57" s="401"/>
      <c r="AB57" s="401"/>
      <c r="AC57" s="401"/>
    </row>
    <row r="58" spans="1:29" x14ac:dyDescent="0.2">
      <c r="A58" s="381" t="s">
        <v>1884</v>
      </c>
      <c r="B58" s="392">
        <v>-3144.2324199999998</v>
      </c>
      <c r="C58" s="392">
        <v>0</v>
      </c>
      <c r="D58" s="392">
        <v>0</v>
      </c>
      <c r="E58" s="392">
        <v>-342.41578000000004</v>
      </c>
      <c r="F58" s="392">
        <v>-1935.57097</v>
      </c>
      <c r="G58" s="392">
        <v>0</v>
      </c>
      <c r="H58" s="392">
        <v>-5422.2191699999994</v>
      </c>
      <c r="I58" s="392">
        <v>-1256.97874</v>
      </c>
      <c r="J58" s="392">
        <v>0</v>
      </c>
      <c r="K58" s="392">
        <v>0</v>
      </c>
      <c r="L58" s="392">
        <v>1.7521800000000001</v>
      </c>
      <c r="M58" s="392">
        <v>-2216.4348999999997</v>
      </c>
      <c r="N58" s="392">
        <v>0</v>
      </c>
      <c r="O58" s="392">
        <v>-3471.6614599999998</v>
      </c>
      <c r="P58" s="392">
        <v>57091.26724999983</v>
      </c>
      <c r="Q58" s="392">
        <v>-11610.055</v>
      </c>
      <c r="R58" s="392">
        <f t="shared" si="0"/>
        <v>45481.21224999983</v>
      </c>
      <c r="S58" s="401"/>
      <c r="T58" s="401"/>
      <c r="U58" s="401"/>
      <c r="V58" s="401"/>
      <c r="W58" s="401"/>
      <c r="X58" s="401"/>
      <c r="Y58" s="401"/>
      <c r="Z58" s="401"/>
      <c r="AA58" s="401"/>
      <c r="AB58" s="401"/>
      <c r="AC58" s="401"/>
    </row>
    <row r="59" spans="1:29" x14ac:dyDescent="0.2">
      <c r="A59" s="381" t="s">
        <v>1885</v>
      </c>
      <c r="B59" s="392">
        <v>0</v>
      </c>
      <c r="C59" s="392">
        <v>0</v>
      </c>
      <c r="D59" s="392">
        <v>0</v>
      </c>
      <c r="E59" s="392">
        <v>-20.123540000000002</v>
      </c>
      <c r="F59" s="392">
        <v>-790.49105999999995</v>
      </c>
      <c r="G59" s="392">
        <v>0</v>
      </c>
      <c r="H59" s="392">
        <v>-810.6146</v>
      </c>
      <c r="I59" s="392">
        <v>-188.41013999999998</v>
      </c>
      <c r="J59" s="392">
        <v>0</v>
      </c>
      <c r="K59" s="392">
        <v>0</v>
      </c>
      <c r="L59" s="392">
        <v>49.972819999999999</v>
      </c>
      <c r="M59" s="392">
        <v>-962.09096</v>
      </c>
      <c r="N59" s="392">
        <v>0</v>
      </c>
      <c r="O59" s="392">
        <v>-1100.52828</v>
      </c>
      <c r="P59" s="392">
        <v>-8757.3529399999989</v>
      </c>
      <c r="Q59" s="392">
        <v>0</v>
      </c>
      <c r="R59" s="392">
        <f t="shared" si="0"/>
        <v>-8757.3529399999989</v>
      </c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</row>
    <row r="60" spans="1:29" x14ac:dyDescent="0.2">
      <c r="A60" s="381" t="s">
        <v>2878</v>
      </c>
      <c r="B60" s="392">
        <v>0</v>
      </c>
      <c r="C60" s="392">
        <v>0</v>
      </c>
      <c r="D60" s="392">
        <v>0</v>
      </c>
      <c r="E60" s="392">
        <v>-702.07381999999996</v>
      </c>
      <c r="F60" s="392">
        <v>-2255.27619</v>
      </c>
      <c r="G60" s="392">
        <v>0</v>
      </c>
      <c r="H60" s="392">
        <v>-2957.3500100000001</v>
      </c>
      <c r="I60" s="392">
        <v>-2170.5193799999997</v>
      </c>
      <c r="J60" s="392">
        <v>0</v>
      </c>
      <c r="K60" s="392">
        <v>0</v>
      </c>
      <c r="L60" s="392">
        <v>684.83306000000005</v>
      </c>
      <c r="M60" s="392">
        <v>-1511.5050200000001</v>
      </c>
      <c r="N60" s="392">
        <v>209.26080999999999</v>
      </c>
      <c r="O60" s="392">
        <v>-2787.9305299999996</v>
      </c>
      <c r="P60" s="392">
        <v>-15184.568640000001</v>
      </c>
      <c r="Q60" s="392">
        <v>0</v>
      </c>
      <c r="R60" s="392">
        <f t="shared" si="0"/>
        <v>-15184.568640000001</v>
      </c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401"/>
    </row>
    <row r="61" spans="1:29" x14ac:dyDescent="0.2">
      <c r="A61" s="381" t="s">
        <v>1610</v>
      </c>
      <c r="B61" s="392">
        <v>0</v>
      </c>
      <c r="C61" s="392">
        <v>-20.795080000000002</v>
      </c>
      <c r="D61" s="392">
        <v>0</v>
      </c>
      <c r="E61" s="392">
        <v>0</v>
      </c>
      <c r="F61" s="392">
        <v>-374.42122000000001</v>
      </c>
      <c r="G61" s="392">
        <v>0</v>
      </c>
      <c r="H61" s="392">
        <v>-395.21629999999999</v>
      </c>
      <c r="I61" s="392">
        <v>-307.1575600000005</v>
      </c>
      <c r="J61" s="392">
        <v>0</v>
      </c>
      <c r="K61" s="392">
        <v>0</v>
      </c>
      <c r="L61" s="392">
        <v>381.68650000000002</v>
      </c>
      <c r="M61" s="392">
        <v>-2251.5490800000002</v>
      </c>
      <c r="N61" s="392">
        <v>0</v>
      </c>
      <c r="O61" s="392">
        <v>-2177.0201400000005</v>
      </c>
      <c r="P61" s="392">
        <v>59331.367960000003</v>
      </c>
      <c r="Q61" s="392">
        <v>-12725.109189999999</v>
      </c>
      <c r="R61" s="392">
        <f t="shared" si="0"/>
        <v>46606.25877</v>
      </c>
      <c r="S61" s="401"/>
      <c r="T61" s="401"/>
      <c r="U61" s="401"/>
      <c r="V61" s="401"/>
      <c r="W61" s="401"/>
      <c r="X61" s="401"/>
      <c r="Y61" s="401"/>
      <c r="Z61" s="401"/>
      <c r="AA61" s="401"/>
      <c r="AB61" s="401"/>
      <c r="AC61" s="401"/>
    </row>
    <row r="62" spans="1:29" x14ac:dyDescent="0.2">
      <c r="A62" s="381" t="s">
        <v>2622</v>
      </c>
      <c r="B62" s="392">
        <v>-11.31396</v>
      </c>
      <c r="C62" s="392">
        <v>-3.4597100000000065</v>
      </c>
      <c r="D62" s="392">
        <v>-118.20994</v>
      </c>
      <c r="E62" s="392">
        <v>-431.98482999999999</v>
      </c>
      <c r="F62" s="392">
        <v>-645.33292000000006</v>
      </c>
      <c r="G62" s="392">
        <v>0</v>
      </c>
      <c r="H62" s="392">
        <v>-1210.3013599999999</v>
      </c>
      <c r="I62" s="392">
        <v>-340.02838999999989</v>
      </c>
      <c r="J62" s="392">
        <v>-29.32555</v>
      </c>
      <c r="K62" s="392">
        <v>0</v>
      </c>
      <c r="L62" s="392">
        <v>39.752181000000007</v>
      </c>
      <c r="M62" s="392">
        <v>-226.98109999999997</v>
      </c>
      <c r="N62" s="392">
        <v>0</v>
      </c>
      <c r="O62" s="392">
        <v>-556.58285899999987</v>
      </c>
      <c r="P62" s="392">
        <v>-8736.6490011542137</v>
      </c>
      <c r="Q62" s="392">
        <v>0</v>
      </c>
      <c r="R62" s="392">
        <f t="shared" si="0"/>
        <v>-8736.6490011542137</v>
      </c>
      <c r="S62" s="401"/>
      <c r="T62" s="401"/>
      <c r="U62" s="401"/>
      <c r="V62" s="401"/>
      <c r="W62" s="401"/>
      <c r="X62" s="401"/>
      <c r="Y62" s="401"/>
      <c r="Z62" s="401"/>
      <c r="AA62" s="401"/>
      <c r="AB62" s="401"/>
      <c r="AC62" s="401"/>
    </row>
    <row r="63" spans="1:29" x14ac:dyDescent="0.2">
      <c r="A63" s="387" t="s">
        <v>2623</v>
      </c>
      <c r="B63" s="398">
        <v>-12.4396</v>
      </c>
      <c r="C63" s="398">
        <v>0</v>
      </c>
      <c r="D63" s="398">
        <v>-589.29789000000005</v>
      </c>
      <c r="E63" s="398">
        <v>0</v>
      </c>
      <c r="F63" s="398">
        <v>-2885.8080599999994</v>
      </c>
      <c r="G63" s="398">
        <v>0</v>
      </c>
      <c r="H63" s="398">
        <v>-3487.5455499999994</v>
      </c>
      <c r="I63" s="398">
        <v>532.73672999999997</v>
      </c>
      <c r="J63" s="398">
        <v>0</v>
      </c>
      <c r="K63" s="398">
        <v>0</v>
      </c>
      <c r="L63" s="398">
        <v>70.876000000000005</v>
      </c>
      <c r="M63" s="398">
        <v>-1126.4081500000002</v>
      </c>
      <c r="N63" s="398">
        <v>0</v>
      </c>
      <c r="O63" s="398">
        <v>-522.79542000000026</v>
      </c>
      <c r="P63" s="398">
        <v>50012.202560000005</v>
      </c>
      <c r="Q63" s="398">
        <v>-8747.1290700000009</v>
      </c>
      <c r="R63" s="398">
        <f t="shared" si="0"/>
        <v>41265.073490000002</v>
      </c>
      <c r="S63" s="401"/>
      <c r="T63" s="401"/>
      <c r="U63" s="401"/>
      <c r="V63" s="401"/>
      <c r="W63" s="401"/>
      <c r="X63" s="401"/>
      <c r="Y63" s="401"/>
      <c r="Z63" s="401"/>
      <c r="AA63" s="401"/>
      <c r="AB63" s="401"/>
      <c r="AC63" s="401"/>
    </row>
    <row r="64" spans="1:29" x14ac:dyDescent="0.2">
      <c r="A64" s="381" t="s">
        <v>1892</v>
      </c>
      <c r="B64" s="392">
        <v>-97.659570000000002</v>
      </c>
      <c r="C64" s="392">
        <v>0</v>
      </c>
      <c r="D64" s="392">
        <v>-17.991569999999999</v>
      </c>
      <c r="E64" s="392">
        <v>-305.78321999999997</v>
      </c>
      <c r="F64" s="392">
        <v>-792.24891000000002</v>
      </c>
      <c r="G64" s="392">
        <v>-448.37669</v>
      </c>
      <c r="H64" s="392">
        <v>-1662.05996</v>
      </c>
      <c r="I64" s="392">
        <v>-106.64182000000001</v>
      </c>
      <c r="J64" s="392">
        <v>0</v>
      </c>
      <c r="K64" s="392">
        <v>0</v>
      </c>
      <c r="L64" s="392">
        <v>501.55511000000001</v>
      </c>
      <c r="M64" s="392">
        <v>-64.641279999999995</v>
      </c>
      <c r="N64" s="392">
        <v>0</v>
      </c>
      <c r="O64" s="392">
        <v>330.27201000000002</v>
      </c>
      <c r="P64" s="392">
        <v>22739.526460000034</v>
      </c>
      <c r="Q64" s="392">
        <v>-4994.685735873516</v>
      </c>
      <c r="R64" s="392">
        <f t="shared" si="0"/>
        <v>17744.840724126516</v>
      </c>
      <c r="S64" s="401"/>
      <c r="T64" s="401"/>
      <c r="U64" s="401"/>
      <c r="V64" s="401"/>
      <c r="W64" s="401"/>
      <c r="X64" s="401"/>
      <c r="Y64" s="401"/>
      <c r="Z64" s="401"/>
      <c r="AA64" s="401"/>
      <c r="AB64" s="401"/>
      <c r="AC64" s="401"/>
    </row>
    <row r="65" spans="1:29" x14ac:dyDescent="0.2">
      <c r="A65" s="381" t="s">
        <v>1893</v>
      </c>
      <c r="B65" s="392">
        <v>-0.27707999999999999</v>
      </c>
      <c r="C65" s="392">
        <v>0</v>
      </c>
      <c r="D65" s="392">
        <v>0</v>
      </c>
      <c r="E65" s="392">
        <v>-13.35548</v>
      </c>
      <c r="F65" s="392">
        <v>0</v>
      </c>
      <c r="G65" s="392">
        <v>0</v>
      </c>
      <c r="H65" s="392">
        <v>-13.63256</v>
      </c>
      <c r="I65" s="392">
        <v>-256.13698999999997</v>
      </c>
      <c r="J65" s="392">
        <v>0</v>
      </c>
      <c r="K65" s="392">
        <v>0</v>
      </c>
      <c r="L65" s="392">
        <v>15.873299999999999</v>
      </c>
      <c r="M65" s="392">
        <v>0</v>
      </c>
      <c r="N65" s="392">
        <v>0</v>
      </c>
      <c r="O65" s="392">
        <v>-240.26368999999997</v>
      </c>
      <c r="P65" s="392">
        <v>2116.8662999999997</v>
      </c>
      <c r="Q65" s="392">
        <v>0</v>
      </c>
      <c r="R65" s="392">
        <f t="shared" si="0"/>
        <v>2116.8662999999997</v>
      </c>
      <c r="S65" s="401"/>
      <c r="T65" s="401"/>
      <c r="U65" s="401"/>
      <c r="V65" s="401"/>
      <c r="W65" s="401"/>
      <c r="X65" s="401"/>
      <c r="Y65" s="401"/>
      <c r="Z65" s="401"/>
      <c r="AA65" s="401"/>
      <c r="AB65" s="401"/>
      <c r="AC65" s="401"/>
    </row>
    <row r="66" spans="1:29" x14ac:dyDescent="0.2">
      <c r="A66" s="381" t="s">
        <v>1895</v>
      </c>
      <c r="B66" s="392">
        <v>-21.39377</v>
      </c>
      <c r="C66" s="392">
        <v>-3783.8358699999999</v>
      </c>
      <c r="D66" s="392">
        <v>0</v>
      </c>
      <c r="E66" s="392">
        <v>-22.359479999999998</v>
      </c>
      <c r="F66" s="392">
        <v>-1044.8345200000001</v>
      </c>
      <c r="G66" s="392">
        <v>0</v>
      </c>
      <c r="H66" s="392">
        <v>-4872.42364</v>
      </c>
      <c r="I66" s="392">
        <v>-1071.8709100000001</v>
      </c>
      <c r="J66" s="392">
        <v>0</v>
      </c>
      <c r="K66" s="392">
        <v>0</v>
      </c>
      <c r="L66" s="392">
        <v>0</v>
      </c>
      <c r="M66" s="392">
        <v>-2387.9006899999999</v>
      </c>
      <c r="N66" s="392">
        <v>-0.34904000000000002</v>
      </c>
      <c r="O66" s="392">
        <v>-3460.1206400000001</v>
      </c>
      <c r="P66" s="392">
        <v>21044.655289999999</v>
      </c>
      <c r="Q66" s="392">
        <v>-5341.7686699999995</v>
      </c>
      <c r="R66" s="392">
        <f t="shared" si="0"/>
        <v>15702.886619999999</v>
      </c>
      <c r="S66" s="401"/>
      <c r="T66" s="401"/>
      <c r="U66" s="401"/>
      <c r="V66" s="401"/>
      <c r="W66" s="401"/>
      <c r="X66" s="401"/>
      <c r="Y66" s="401"/>
      <c r="Z66" s="401"/>
      <c r="AA66" s="401"/>
      <c r="AB66" s="401"/>
      <c r="AC66" s="401"/>
    </row>
    <row r="67" spans="1:29" x14ac:dyDescent="0.2">
      <c r="A67" s="381" t="s">
        <v>600</v>
      </c>
      <c r="B67" s="392">
        <v>-202.08975000000001</v>
      </c>
      <c r="C67" s="392">
        <v>-12.006</v>
      </c>
      <c r="D67" s="392">
        <v>-105.02626999999998</v>
      </c>
      <c r="E67" s="392">
        <v>-5652.4062599999997</v>
      </c>
      <c r="F67" s="392">
        <v>-2502.0218599999998</v>
      </c>
      <c r="G67" s="392">
        <v>0</v>
      </c>
      <c r="H67" s="392">
        <v>-8473.5501399999994</v>
      </c>
      <c r="I67" s="392">
        <v>-1291.8430000000001</v>
      </c>
      <c r="J67" s="392">
        <v>0</v>
      </c>
      <c r="K67" s="392">
        <v>0</v>
      </c>
      <c r="L67" s="392">
        <v>7585.0956299999998</v>
      </c>
      <c r="M67" s="392">
        <v>-674.46199999999999</v>
      </c>
      <c r="N67" s="392">
        <v>0</v>
      </c>
      <c r="O67" s="392">
        <v>5618.7906299999995</v>
      </c>
      <c r="P67" s="392">
        <v>30986.999309999999</v>
      </c>
      <c r="Q67" s="392">
        <v>-3004.3240000000001</v>
      </c>
      <c r="R67" s="392">
        <f t="shared" si="0"/>
        <v>27982.675309999999</v>
      </c>
      <c r="S67" s="401"/>
      <c r="T67" s="401"/>
      <c r="U67" s="401"/>
      <c r="V67" s="401"/>
      <c r="W67" s="401"/>
      <c r="X67" s="401"/>
      <c r="Y67" s="401"/>
      <c r="Z67" s="401"/>
      <c r="AA67" s="401"/>
      <c r="AB67" s="401"/>
      <c r="AC67" s="401"/>
    </row>
    <row r="68" spans="1:29" x14ac:dyDescent="0.2">
      <c r="A68" s="383" t="s">
        <v>2045</v>
      </c>
      <c r="B68" s="395">
        <f>SUM(B58:B67)</f>
        <v>-3489.4061499999998</v>
      </c>
      <c r="C68" s="395">
        <f t="shared" ref="C68:Q68" si="3">SUM(C58:C67)</f>
        <v>-3820.0966599999997</v>
      </c>
      <c r="D68" s="395">
        <f t="shared" si="3"/>
        <v>-830.52566999999999</v>
      </c>
      <c r="E68" s="395">
        <f t="shared" si="3"/>
        <v>-7490.5024099999991</v>
      </c>
      <c r="F68" s="395">
        <f t="shared" si="3"/>
        <v>-13226.005709999998</v>
      </c>
      <c r="G68" s="395">
        <f t="shared" si="3"/>
        <v>-448.37669</v>
      </c>
      <c r="H68" s="395">
        <f t="shared" si="3"/>
        <v>-29304.913289999997</v>
      </c>
      <c r="I68" s="395">
        <f t="shared" si="3"/>
        <v>-6456.8501999999999</v>
      </c>
      <c r="J68" s="395">
        <f t="shared" si="3"/>
        <v>-29.32555</v>
      </c>
      <c r="K68" s="395">
        <f t="shared" si="3"/>
        <v>0</v>
      </c>
      <c r="L68" s="395">
        <f t="shared" si="3"/>
        <v>9331.3967809999995</v>
      </c>
      <c r="M68" s="395">
        <f t="shared" si="3"/>
        <v>-11421.973180000001</v>
      </c>
      <c r="N68" s="395">
        <f t="shared" si="3"/>
        <v>208.91176999999999</v>
      </c>
      <c r="O68" s="395">
        <f t="shared" si="3"/>
        <v>-8367.8403790000011</v>
      </c>
      <c r="P68" s="395">
        <f t="shared" si="3"/>
        <v>210644.31454884564</v>
      </c>
      <c r="Q68" s="395">
        <f t="shared" si="3"/>
        <v>-46423.071665873511</v>
      </c>
      <c r="R68" s="395">
        <f t="shared" si="0"/>
        <v>164221.24288297212</v>
      </c>
      <c r="S68" s="401"/>
      <c r="T68" s="401"/>
      <c r="U68" s="401"/>
      <c r="V68" s="401"/>
      <c r="W68" s="401"/>
      <c r="X68" s="401"/>
      <c r="Y68" s="401"/>
      <c r="Z68" s="401"/>
      <c r="AA68" s="401"/>
      <c r="AB68" s="401"/>
      <c r="AC68" s="401"/>
    </row>
    <row r="69" spans="1:29" x14ac:dyDescent="0.2">
      <c r="A69" s="384" t="s">
        <v>2046</v>
      </c>
      <c r="B69" s="396"/>
      <c r="C69" s="396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401"/>
      <c r="T69" s="401"/>
      <c r="U69" s="401"/>
      <c r="V69" s="401"/>
      <c r="W69" s="401"/>
      <c r="X69" s="401"/>
      <c r="Y69" s="401"/>
      <c r="Z69" s="401"/>
      <c r="AA69" s="401"/>
      <c r="AB69" s="401"/>
      <c r="AC69" s="401"/>
    </row>
    <row r="70" spans="1:29" x14ac:dyDescent="0.2">
      <c r="A70" s="381" t="s">
        <v>2625</v>
      </c>
      <c r="B70" s="392">
        <v>0</v>
      </c>
      <c r="C70" s="392">
        <v>0</v>
      </c>
      <c r="D70" s="392">
        <v>-31.388900000000003</v>
      </c>
      <c r="E70" s="392">
        <v>0</v>
      </c>
      <c r="F70" s="392">
        <v>0</v>
      </c>
      <c r="G70" s="392">
        <v>0</v>
      </c>
      <c r="H70" s="392">
        <v>-31.388900000000003</v>
      </c>
      <c r="I70" s="392">
        <v>0</v>
      </c>
      <c r="J70" s="392">
        <v>0</v>
      </c>
      <c r="K70" s="392">
        <v>0</v>
      </c>
      <c r="L70" s="392">
        <v>0</v>
      </c>
      <c r="M70" s="392">
        <v>-24.180869999999999</v>
      </c>
      <c r="N70" s="392">
        <v>0</v>
      </c>
      <c r="O70" s="392">
        <v>-24.180869999999999</v>
      </c>
      <c r="P70" s="392">
        <v>11.1496</v>
      </c>
      <c r="Q70" s="392">
        <v>0</v>
      </c>
      <c r="R70" s="392">
        <f t="shared" si="0"/>
        <v>11.1496</v>
      </c>
      <c r="S70" s="401"/>
      <c r="T70" s="401"/>
      <c r="U70" s="401"/>
      <c r="V70" s="401"/>
      <c r="W70" s="401"/>
      <c r="X70" s="401"/>
      <c r="Y70" s="401"/>
      <c r="Z70" s="401"/>
      <c r="AA70" s="401"/>
      <c r="AB70" s="401"/>
      <c r="AC70" s="401"/>
    </row>
    <row r="71" spans="1:29" x14ac:dyDescent="0.2">
      <c r="A71" s="381" t="s">
        <v>2626</v>
      </c>
      <c r="B71" s="392">
        <v>-19613.355920000002</v>
      </c>
      <c r="C71" s="392">
        <v>0</v>
      </c>
      <c r="D71" s="392">
        <v>-31772.406870000006</v>
      </c>
      <c r="E71" s="392">
        <v>-16279.269340000001</v>
      </c>
      <c r="F71" s="392">
        <v>-2144.4017999999996</v>
      </c>
      <c r="G71" s="392">
        <v>0</v>
      </c>
      <c r="H71" s="392">
        <v>-69809.433929999999</v>
      </c>
      <c r="I71" s="392">
        <v>1032.0211199999999</v>
      </c>
      <c r="J71" s="392">
        <v>0</v>
      </c>
      <c r="K71" s="392">
        <v>0</v>
      </c>
      <c r="L71" s="392">
        <v>144.45238000000001</v>
      </c>
      <c r="M71" s="392">
        <v>-6651.21857</v>
      </c>
      <c r="N71" s="392">
        <v>0</v>
      </c>
      <c r="O71" s="392">
        <v>-5474.7450699999999</v>
      </c>
      <c r="P71" s="392">
        <v>94694.326060000007</v>
      </c>
      <c r="Q71" s="392">
        <v>-22018.66617</v>
      </c>
      <c r="R71" s="392">
        <f t="shared" si="0"/>
        <v>72675.65989000001</v>
      </c>
      <c r="S71" s="401"/>
      <c r="T71" s="401"/>
      <c r="U71" s="401"/>
      <c r="V71" s="401"/>
      <c r="W71" s="401"/>
      <c r="X71" s="401"/>
      <c r="Y71" s="401"/>
      <c r="Z71" s="401"/>
      <c r="AA71" s="401"/>
      <c r="AB71" s="401"/>
      <c r="AC71" s="401"/>
    </row>
    <row r="72" spans="1:29" x14ac:dyDescent="0.2">
      <c r="A72" s="383" t="s">
        <v>2047</v>
      </c>
      <c r="B72" s="395">
        <f>SUM(B70:B71)</f>
        <v>-19613.355920000002</v>
      </c>
      <c r="C72" s="395">
        <f t="shared" ref="C72:Q72" si="4">SUM(C70:C71)</f>
        <v>0</v>
      </c>
      <c r="D72" s="395">
        <f t="shared" si="4"/>
        <v>-31803.795770000008</v>
      </c>
      <c r="E72" s="395">
        <f t="shared" si="4"/>
        <v>-16279.269340000001</v>
      </c>
      <c r="F72" s="395">
        <f t="shared" si="4"/>
        <v>-2144.4017999999996</v>
      </c>
      <c r="G72" s="395">
        <f t="shared" si="4"/>
        <v>0</v>
      </c>
      <c r="H72" s="395">
        <f t="shared" si="4"/>
        <v>-69840.822830000005</v>
      </c>
      <c r="I72" s="395">
        <f t="shared" si="4"/>
        <v>1032.0211199999999</v>
      </c>
      <c r="J72" s="395">
        <f t="shared" si="4"/>
        <v>0</v>
      </c>
      <c r="K72" s="395">
        <f t="shared" si="4"/>
        <v>0</v>
      </c>
      <c r="L72" s="395">
        <f t="shared" si="4"/>
        <v>144.45238000000001</v>
      </c>
      <c r="M72" s="395">
        <f t="shared" si="4"/>
        <v>-6675.3994400000001</v>
      </c>
      <c r="N72" s="395">
        <f t="shared" si="4"/>
        <v>0</v>
      </c>
      <c r="O72" s="395">
        <f t="shared" si="4"/>
        <v>-5498.9259400000001</v>
      </c>
      <c r="P72" s="395">
        <f t="shared" si="4"/>
        <v>94705.475660000011</v>
      </c>
      <c r="Q72" s="395">
        <f t="shared" si="4"/>
        <v>-22018.66617</v>
      </c>
      <c r="R72" s="395">
        <f t="shared" si="0"/>
        <v>72686.809490000014</v>
      </c>
      <c r="S72" s="401"/>
      <c r="T72" s="401"/>
      <c r="U72" s="401"/>
      <c r="V72" s="401"/>
      <c r="W72" s="401"/>
      <c r="X72" s="401"/>
      <c r="Y72" s="401"/>
      <c r="Z72" s="401"/>
      <c r="AA72" s="401"/>
      <c r="AB72" s="401"/>
      <c r="AC72" s="401"/>
    </row>
    <row r="73" spans="1:29" ht="13.5" thickBot="1" x14ac:dyDescent="0.25">
      <c r="A73" s="386" t="s">
        <v>2629</v>
      </c>
      <c r="B73" s="397">
        <f t="shared" ref="B73:Q73" si="5">+B42+B56+B68+B72</f>
        <v>-38582.659629999987</v>
      </c>
      <c r="C73" s="397">
        <f t="shared" si="5"/>
        <v>-12964.706319999999</v>
      </c>
      <c r="D73" s="397">
        <f t="shared" si="5"/>
        <v>-253114.87161</v>
      </c>
      <c r="E73" s="397">
        <f t="shared" si="5"/>
        <v>-177395.15294000029</v>
      </c>
      <c r="F73" s="397">
        <f t="shared" si="5"/>
        <v>-60056.243729999987</v>
      </c>
      <c r="G73" s="397">
        <f t="shared" si="5"/>
        <v>-1699.2346</v>
      </c>
      <c r="H73" s="397">
        <f t="shared" si="5"/>
        <v>-543812.86883000028</v>
      </c>
      <c r="I73" s="397">
        <f t="shared" si="5"/>
        <v>-40990.454109999999</v>
      </c>
      <c r="J73" s="397">
        <f t="shared" si="5"/>
        <v>-6775.1869899999974</v>
      </c>
      <c r="K73" s="397">
        <f t="shared" si="5"/>
        <v>2525.2536999999998</v>
      </c>
      <c r="L73" s="397">
        <f t="shared" si="5"/>
        <v>58935.825291000016</v>
      </c>
      <c r="M73" s="397">
        <f t="shared" si="5"/>
        <v>-37437.169284999996</v>
      </c>
      <c r="N73" s="397">
        <f t="shared" si="5"/>
        <v>754.73991999999998</v>
      </c>
      <c r="O73" s="397">
        <f t="shared" si="5"/>
        <v>-22986.991473999991</v>
      </c>
      <c r="P73" s="397">
        <f t="shared" si="5"/>
        <v>918205.28869186691</v>
      </c>
      <c r="Q73" s="397">
        <f t="shared" si="5"/>
        <v>-220223.19484240777</v>
      </c>
      <c r="R73" s="397">
        <f t="shared" si="0"/>
        <v>697982.0938494592</v>
      </c>
      <c r="S73" s="401"/>
      <c r="T73" s="401"/>
      <c r="U73" s="401"/>
      <c r="V73" s="401"/>
      <c r="W73" s="401"/>
      <c r="X73" s="401"/>
      <c r="Y73" s="401"/>
      <c r="Z73" s="401"/>
      <c r="AA73" s="401"/>
      <c r="AB73" s="401"/>
      <c r="AC73" s="401"/>
    </row>
    <row r="75" spans="1:29" x14ac:dyDescent="0.2">
      <c r="A75" s="2" t="s">
        <v>1806</v>
      </c>
    </row>
    <row r="76" spans="1:29" x14ac:dyDescent="0.2">
      <c r="A76" s="2" t="s">
        <v>1807</v>
      </c>
    </row>
  </sheetData>
  <mergeCells count="23">
    <mergeCell ref="R9:R12"/>
    <mergeCell ref="G9:G12"/>
    <mergeCell ref="K9:K12"/>
    <mergeCell ref="P8:R8"/>
    <mergeCell ref="L9:L12"/>
    <mergeCell ref="I9:I12"/>
    <mergeCell ref="M9:M12"/>
    <mergeCell ref="B9:B12"/>
    <mergeCell ref="C9:C12"/>
    <mergeCell ref="D9:D12"/>
    <mergeCell ref="H9:H12"/>
    <mergeCell ref="E9:E12"/>
    <mergeCell ref="F9:F12"/>
    <mergeCell ref="A5:H6"/>
    <mergeCell ref="I5:R6"/>
    <mergeCell ref="N9:N12"/>
    <mergeCell ref="O9:O12"/>
    <mergeCell ref="P9:P12"/>
    <mergeCell ref="Q9:Q12"/>
    <mergeCell ref="J9:J12"/>
    <mergeCell ref="A8:A12"/>
    <mergeCell ref="B8:H8"/>
    <mergeCell ref="I8:O8"/>
  </mergeCells>
  <phoneticPr fontId="2" type="noConversion"/>
  <conditionalFormatting sqref="B14:R73">
    <cfRule type="expression" dxfId="135" priority="2" stopIfTrue="1">
      <formula>$AS14=1</formula>
    </cfRule>
  </conditionalFormatting>
  <conditionalFormatting sqref="A14:A73">
    <cfRule type="expression" dxfId="134" priority="4" stopIfTrue="1">
      <formula>$AX14=1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43307086614173229" right="0.55118110236220474" top="0.70866141732283472" bottom="0.98425196850393704" header="0.51181102362204722" footer="0.51181102362204722"/>
  <pageSetup paperSize="8" scale="69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113"/>
  <sheetViews>
    <sheetView showGridLines="0" workbookViewId="0"/>
  </sheetViews>
  <sheetFormatPr defaultRowHeight="12.75" x14ac:dyDescent="0.2"/>
  <cols>
    <col min="1" max="1" width="63.7109375" customWidth="1"/>
    <col min="2" max="2" width="6.28515625" style="155" bestFit="1" customWidth="1"/>
    <col min="3" max="3" width="6.42578125" style="155" bestFit="1" customWidth="1"/>
    <col min="4" max="4" width="5.42578125" style="155" bestFit="1" customWidth="1"/>
    <col min="5" max="5" width="6.28515625" style="155" bestFit="1" customWidth="1"/>
    <col min="6" max="7" width="5.42578125" style="155" bestFit="1" customWidth="1"/>
    <col min="8" max="8" width="6.28515625" style="155" bestFit="1" customWidth="1"/>
    <col min="9" max="9" width="5.7109375" style="155" bestFit="1" customWidth="1"/>
    <col min="10" max="11" width="6.42578125" style="155" bestFit="1" customWidth="1"/>
    <col min="12" max="12" width="6.28515625" style="155" bestFit="1" customWidth="1"/>
    <col min="13" max="13" width="6.5703125" style="155" bestFit="1" customWidth="1"/>
  </cols>
  <sheetData>
    <row r="1" spans="1:14" x14ac:dyDescent="0.2">
      <c r="A1" s="334" t="s">
        <v>1595</v>
      </c>
    </row>
    <row r="2" spans="1:14" x14ac:dyDescent="0.2">
      <c r="A2" s="334" t="s">
        <v>300</v>
      </c>
    </row>
    <row r="3" spans="1:14" x14ac:dyDescent="0.2">
      <c r="A3" s="19" t="s">
        <v>1906</v>
      </c>
      <c r="N3" s="140" t="s">
        <v>229</v>
      </c>
    </row>
    <row r="5" spans="1:14" ht="12.75" customHeight="1" x14ac:dyDescent="0.2">
      <c r="A5" s="776" t="s">
        <v>1622</v>
      </c>
      <c r="B5" s="776"/>
      <c r="C5" s="776"/>
      <c r="D5" s="776"/>
      <c r="E5" s="777" t="s">
        <v>1623</v>
      </c>
      <c r="F5" s="777"/>
      <c r="G5" s="777"/>
      <c r="H5" s="777"/>
      <c r="I5" s="777"/>
      <c r="J5" s="777"/>
      <c r="K5" s="777"/>
      <c r="L5" s="777"/>
      <c r="M5" s="777"/>
      <c r="N5" s="777"/>
    </row>
    <row r="6" spans="1:14" ht="12.75" customHeight="1" x14ac:dyDescent="0.2">
      <c r="A6" s="776"/>
      <c r="B6" s="776"/>
      <c r="C6" s="776"/>
      <c r="D6" s="776"/>
      <c r="E6" s="777"/>
      <c r="F6" s="777"/>
      <c r="G6" s="777"/>
      <c r="H6" s="777"/>
      <c r="I6" s="777"/>
      <c r="J6" s="777"/>
      <c r="K6" s="777"/>
      <c r="L6" s="777"/>
      <c r="M6" s="777"/>
      <c r="N6" s="777"/>
    </row>
    <row r="7" spans="1:14" ht="13.5" thickBot="1" x14ac:dyDescent="0.25"/>
    <row r="8" spans="1:14" s="586" customFormat="1" ht="60" thickBot="1" x14ac:dyDescent="0.25">
      <c r="A8" s="584"/>
      <c r="B8" s="585" t="s">
        <v>2229</v>
      </c>
      <c r="C8" s="585" t="s">
        <v>328</v>
      </c>
      <c r="D8" s="585" t="s">
        <v>329</v>
      </c>
      <c r="E8" s="585" t="s">
        <v>330</v>
      </c>
      <c r="F8" s="585" t="s">
        <v>2846</v>
      </c>
      <c r="G8" s="585" t="s">
        <v>331</v>
      </c>
      <c r="H8" s="585" t="s">
        <v>332</v>
      </c>
      <c r="I8" s="585" t="s">
        <v>1881</v>
      </c>
      <c r="J8" s="585" t="s">
        <v>333</v>
      </c>
      <c r="K8" s="585" t="s">
        <v>982</v>
      </c>
      <c r="L8" s="585" t="s">
        <v>1894</v>
      </c>
      <c r="M8" s="585" t="s">
        <v>869</v>
      </c>
    </row>
    <row r="9" spans="1:14" x14ac:dyDescent="0.2">
      <c r="A9" s="473"/>
      <c r="B9" s="441"/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441"/>
    </row>
    <row r="10" spans="1:14" x14ac:dyDescent="0.2">
      <c r="A10" s="474" t="s">
        <v>2373</v>
      </c>
      <c r="B10" s="83">
        <f>+B12+B20</f>
        <v>3710.1635300000003</v>
      </c>
      <c r="C10" s="83">
        <f t="shared" ref="C10:M10" si="0">+C12+C20</f>
        <v>11336.7227</v>
      </c>
      <c r="D10" s="83">
        <f t="shared" si="0"/>
        <v>8129.9132900000004</v>
      </c>
      <c r="E10" s="83">
        <f t="shared" si="0"/>
        <v>1291.56385</v>
      </c>
      <c r="F10" s="83">
        <f t="shared" si="0"/>
        <v>4533.6728100000009</v>
      </c>
      <c r="G10" s="83">
        <f t="shared" si="0"/>
        <v>3237.85797</v>
      </c>
      <c r="H10" s="83">
        <f t="shared" si="0"/>
        <v>2480.57638</v>
      </c>
      <c r="I10" s="83">
        <f t="shared" si="0"/>
        <v>6541.6793799999996</v>
      </c>
      <c r="J10" s="83">
        <f t="shared" si="0"/>
        <v>11210.688899999999</v>
      </c>
      <c r="K10" s="83">
        <f t="shared" si="0"/>
        <v>23012.244020000002</v>
      </c>
      <c r="L10" s="83">
        <f t="shared" si="0"/>
        <v>6785.0387799999999</v>
      </c>
      <c r="M10" s="83">
        <f t="shared" si="0"/>
        <v>82270.121610000002</v>
      </c>
    </row>
    <row r="11" spans="1:14" x14ac:dyDescent="0.2">
      <c r="A11" s="474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</row>
    <row r="12" spans="1:14" x14ac:dyDescent="0.2">
      <c r="A12" s="475" t="s">
        <v>2034</v>
      </c>
      <c r="B12" s="83">
        <f>SUM(B13:B18)</f>
        <v>3567.0332800000001</v>
      </c>
      <c r="C12" s="83">
        <f t="shared" ref="C12:M12" si="1">SUM(C13:C18)</f>
        <v>11002.22416</v>
      </c>
      <c r="D12" s="83">
        <f t="shared" si="1"/>
        <v>7235.9627300000002</v>
      </c>
      <c r="E12" s="83">
        <f t="shared" si="1"/>
        <v>1242.30342</v>
      </c>
      <c r="F12" s="83">
        <f t="shared" si="1"/>
        <v>4533.6483800000005</v>
      </c>
      <c r="G12" s="83">
        <f t="shared" si="1"/>
        <v>3176.8979899999999</v>
      </c>
      <c r="H12" s="83">
        <f t="shared" si="1"/>
        <v>2462.3694799999998</v>
      </c>
      <c r="I12" s="83">
        <f t="shared" si="1"/>
        <v>6488.7495199999994</v>
      </c>
      <c r="J12" s="83">
        <f t="shared" si="1"/>
        <v>11210.688899999999</v>
      </c>
      <c r="K12" s="83">
        <f t="shared" si="1"/>
        <v>22120.892110000001</v>
      </c>
      <c r="L12" s="83">
        <f t="shared" si="1"/>
        <v>6784.1170199999997</v>
      </c>
      <c r="M12" s="83">
        <f t="shared" si="1"/>
        <v>79824.886989999999</v>
      </c>
    </row>
    <row r="13" spans="1:14" x14ac:dyDescent="0.2">
      <c r="A13" s="476" t="s">
        <v>184</v>
      </c>
      <c r="B13" s="53">
        <v>1568.56771</v>
      </c>
      <c r="C13" s="53">
        <v>10312.574549999999</v>
      </c>
      <c r="D13" s="53">
        <v>5247.2701099999995</v>
      </c>
      <c r="E13" s="53">
        <v>725.57426999999996</v>
      </c>
      <c r="F13" s="53">
        <v>0.52772999999999992</v>
      </c>
      <c r="G13" s="53">
        <v>1550.8379399999999</v>
      </c>
      <c r="H13" s="53">
        <v>1107.9033899999999</v>
      </c>
      <c r="I13" s="53">
        <v>1933.7816600000001</v>
      </c>
      <c r="J13" s="53">
        <v>11175.16806</v>
      </c>
      <c r="K13" s="53">
        <v>21696.138340000001</v>
      </c>
      <c r="L13" s="53">
        <v>4556.2101700000003</v>
      </c>
      <c r="M13" s="53">
        <v>59874.553930000002</v>
      </c>
      <c r="N13" s="2"/>
    </row>
    <row r="14" spans="1:14" x14ac:dyDescent="0.2">
      <c r="A14" s="476" t="s">
        <v>2035</v>
      </c>
      <c r="B14" s="53">
        <v>1274.8369700000001</v>
      </c>
      <c r="C14" s="53">
        <v>395.35164000000003</v>
      </c>
      <c r="D14" s="53">
        <v>1691.2070000000001</v>
      </c>
      <c r="E14" s="53">
        <v>430.45097999999996</v>
      </c>
      <c r="F14" s="53">
        <v>4432.4199900000003</v>
      </c>
      <c r="G14" s="53">
        <v>1566.7104099999999</v>
      </c>
      <c r="H14" s="53">
        <v>0</v>
      </c>
      <c r="I14" s="53">
        <v>4002.8890699999997</v>
      </c>
      <c r="J14" s="53">
        <v>0</v>
      </c>
      <c r="K14" s="53">
        <v>0</v>
      </c>
      <c r="L14" s="53">
        <v>1872.481</v>
      </c>
      <c r="M14" s="53">
        <v>15666.34706</v>
      </c>
      <c r="N14" s="2"/>
    </row>
    <row r="15" spans="1:14" x14ac:dyDescent="0.2">
      <c r="A15" s="476" t="s">
        <v>185</v>
      </c>
      <c r="B15" s="53">
        <v>601.85377000000028</v>
      </c>
      <c r="C15" s="53">
        <v>294.29797000000002</v>
      </c>
      <c r="D15" s="53">
        <v>205.36512000000002</v>
      </c>
      <c r="E15" s="53">
        <v>58.051840000000006</v>
      </c>
      <c r="F15" s="53">
        <v>99.691339999999997</v>
      </c>
      <c r="G15" s="53">
        <v>0</v>
      </c>
      <c r="H15" s="53">
        <v>1271.5442899999998</v>
      </c>
      <c r="I15" s="53">
        <v>412.02085</v>
      </c>
      <c r="J15" s="53">
        <v>0</v>
      </c>
      <c r="K15" s="53">
        <v>0</v>
      </c>
      <c r="L15" s="53">
        <v>0</v>
      </c>
      <c r="M15" s="53">
        <v>2942.8251799999998</v>
      </c>
      <c r="N15" s="2"/>
    </row>
    <row r="16" spans="1:14" x14ac:dyDescent="0.2">
      <c r="A16" s="476" t="s">
        <v>186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133.53789</v>
      </c>
      <c r="J16" s="53">
        <v>0</v>
      </c>
      <c r="K16" s="53">
        <v>0</v>
      </c>
      <c r="L16" s="53">
        <v>10.9</v>
      </c>
      <c r="M16" s="53">
        <v>144.43789000000001</v>
      </c>
      <c r="N16" s="2"/>
    </row>
    <row r="17" spans="1:14" x14ac:dyDescent="0.2">
      <c r="A17" s="476" t="s">
        <v>188</v>
      </c>
      <c r="B17" s="53">
        <v>7.5590299999999999</v>
      </c>
      <c r="C17" s="53">
        <v>0</v>
      </c>
      <c r="D17" s="53">
        <v>22.072179999999999</v>
      </c>
      <c r="E17" s="53">
        <v>9.453479999999999</v>
      </c>
      <c r="F17" s="53">
        <v>1.00932</v>
      </c>
      <c r="G17" s="53">
        <v>0</v>
      </c>
      <c r="H17" s="53">
        <v>0</v>
      </c>
      <c r="I17" s="53">
        <v>6.5200500000000003</v>
      </c>
      <c r="J17" s="53">
        <v>0</v>
      </c>
      <c r="K17" s="53">
        <v>285.27439000000004</v>
      </c>
      <c r="L17" s="53">
        <v>31.018840000000001</v>
      </c>
      <c r="M17" s="53">
        <v>362.90729000000005</v>
      </c>
      <c r="N17" s="2"/>
    </row>
    <row r="18" spans="1:14" x14ac:dyDescent="0.2">
      <c r="A18" s="476" t="s">
        <v>187</v>
      </c>
      <c r="B18" s="53">
        <v>114.2158</v>
      </c>
      <c r="C18" s="53">
        <v>0</v>
      </c>
      <c r="D18" s="53">
        <v>70.048320000000004</v>
      </c>
      <c r="E18" s="53">
        <v>18.772850000000002</v>
      </c>
      <c r="F18" s="53">
        <v>0</v>
      </c>
      <c r="G18" s="53">
        <v>59.349640000000008</v>
      </c>
      <c r="H18" s="53">
        <v>82.921800000000005</v>
      </c>
      <c r="I18" s="53">
        <v>0</v>
      </c>
      <c r="J18" s="53">
        <v>35.52084</v>
      </c>
      <c r="K18" s="53">
        <v>139.47937999999999</v>
      </c>
      <c r="L18" s="53">
        <v>313.50701000000004</v>
      </c>
      <c r="M18" s="53">
        <v>833.81564000000003</v>
      </c>
      <c r="N18" s="2"/>
    </row>
    <row r="19" spans="1:14" x14ac:dyDescent="0.2">
      <c r="A19" s="477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"/>
    </row>
    <row r="20" spans="1:14" x14ac:dyDescent="0.2">
      <c r="A20" s="477" t="s">
        <v>2036</v>
      </c>
      <c r="B20" s="83">
        <f>SUM(B21:B28)</f>
        <v>143.13025000000016</v>
      </c>
      <c r="C20" s="83">
        <f t="shared" ref="C20:M20" si="2">SUM(C21:C28)</f>
        <v>334.49854000000005</v>
      </c>
      <c r="D20" s="83">
        <f t="shared" si="2"/>
        <v>893.95056</v>
      </c>
      <c r="E20" s="83">
        <f t="shared" si="2"/>
        <v>49.260429999999971</v>
      </c>
      <c r="F20" s="83">
        <f t="shared" si="2"/>
        <v>2.443E-2</v>
      </c>
      <c r="G20" s="83">
        <f t="shared" si="2"/>
        <v>60.95997999999998</v>
      </c>
      <c r="H20" s="83">
        <f t="shared" si="2"/>
        <v>18.206899999999994</v>
      </c>
      <c r="I20" s="83">
        <f t="shared" si="2"/>
        <v>52.929859999999906</v>
      </c>
      <c r="J20" s="83">
        <f t="shared" si="2"/>
        <v>0</v>
      </c>
      <c r="K20" s="83">
        <f t="shared" si="2"/>
        <v>891.35190999999986</v>
      </c>
      <c r="L20" s="83">
        <f t="shared" si="2"/>
        <v>0.92175999999999791</v>
      </c>
      <c r="M20" s="83">
        <f t="shared" si="2"/>
        <v>2445.2346199999997</v>
      </c>
      <c r="N20" s="2"/>
    </row>
    <row r="21" spans="1:14" x14ac:dyDescent="0.2">
      <c r="A21" s="476" t="s">
        <v>2037</v>
      </c>
      <c r="B21" s="53">
        <v>0</v>
      </c>
      <c r="C21" s="53">
        <v>0</v>
      </c>
      <c r="D21" s="53">
        <v>0</v>
      </c>
      <c r="E21" s="53">
        <v>-0.23720000000002983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-0.23720000000002983</v>
      </c>
      <c r="N21" s="2"/>
    </row>
    <row r="22" spans="1:14" x14ac:dyDescent="0.2">
      <c r="A22" s="476" t="s">
        <v>2038</v>
      </c>
      <c r="B22" s="53">
        <v>0</v>
      </c>
      <c r="C22" s="53">
        <v>0</v>
      </c>
      <c r="D22" s="53">
        <v>0</v>
      </c>
      <c r="E22" s="53">
        <v>0.23719999999999891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0.23719999999999891</v>
      </c>
      <c r="N22" s="2"/>
    </row>
    <row r="23" spans="1:14" x14ac:dyDescent="0.2">
      <c r="A23" s="476" t="s">
        <v>2039</v>
      </c>
      <c r="B23" s="53">
        <v>0</v>
      </c>
      <c r="C23" s="53">
        <v>0</v>
      </c>
      <c r="D23" s="53">
        <v>2.20668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2.20668</v>
      </c>
      <c r="N23" s="2"/>
    </row>
    <row r="24" spans="1:14" x14ac:dyDescent="0.2">
      <c r="A24" s="476" t="s">
        <v>2040</v>
      </c>
      <c r="B24" s="53">
        <v>25.533000000000001</v>
      </c>
      <c r="C24" s="53">
        <v>0</v>
      </c>
      <c r="D24" s="53">
        <v>0</v>
      </c>
      <c r="E24" s="53">
        <v>0</v>
      </c>
      <c r="F24" s="53">
        <v>2.443E-2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25.55743</v>
      </c>
      <c r="N24" s="2"/>
    </row>
    <row r="25" spans="1:14" x14ac:dyDescent="0.2">
      <c r="A25" s="476" t="s">
        <v>2041</v>
      </c>
      <c r="B25" s="53">
        <v>98.027170000000154</v>
      </c>
      <c r="C25" s="53">
        <v>168.65559000000002</v>
      </c>
      <c r="D25" s="53">
        <v>689.54372999999998</v>
      </c>
      <c r="E25" s="53">
        <v>0</v>
      </c>
      <c r="F25" s="53">
        <v>0</v>
      </c>
      <c r="G25" s="53">
        <v>60.95997999999998</v>
      </c>
      <c r="H25" s="53">
        <v>18.206899999999994</v>
      </c>
      <c r="I25" s="53">
        <v>-316.06758000000008</v>
      </c>
      <c r="J25" s="53">
        <v>0</v>
      </c>
      <c r="K25" s="53">
        <v>527.80616999999995</v>
      </c>
      <c r="L25" s="53">
        <v>0.36548999999999798</v>
      </c>
      <c r="M25" s="53">
        <v>1247.4974499999996</v>
      </c>
      <c r="N25" s="2"/>
    </row>
    <row r="26" spans="1:14" x14ac:dyDescent="0.2">
      <c r="A26" s="476" t="s">
        <v>2042</v>
      </c>
      <c r="B26" s="53">
        <v>19.570080000000015</v>
      </c>
      <c r="C26" s="53">
        <v>0</v>
      </c>
      <c r="D26" s="53">
        <v>202.20015000000004</v>
      </c>
      <c r="E26" s="53">
        <v>0</v>
      </c>
      <c r="F26" s="53">
        <v>0</v>
      </c>
      <c r="G26" s="53">
        <v>0</v>
      </c>
      <c r="H26" s="53">
        <v>0</v>
      </c>
      <c r="I26" s="53">
        <v>368.99743999999998</v>
      </c>
      <c r="J26" s="53">
        <v>0</v>
      </c>
      <c r="K26" s="53">
        <v>0</v>
      </c>
      <c r="L26" s="53">
        <v>0</v>
      </c>
      <c r="M26" s="53">
        <v>590.76767000000007</v>
      </c>
      <c r="N26" s="2"/>
    </row>
    <row r="27" spans="1:14" x14ac:dyDescent="0.2">
      <c r="A27" s="476" t="s">
        <v>2043</v>
      </c>
      <c r="B27" s="53">
        <v>0</v>
      </c>
      <c r="C27" s="53">
        <v>165.84295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363.54573999999997</v>
      </c>
      <c r="L27" s="53">
        <v>0.55626999999999993</v>
      </c>
      <c r="M27" s="53">
        <v>529.94496000000004</v>
      </c>
      <c r="N27" s="2"/>
    </row>
    <row r="28" spans="1:14" x14ac:dyDescent="0.2">
      <c r="A28" s="476" t="s">
        <v>645</v>
      </c>
      <c r="B28" s="53">
        <v>0</v>
      </c>
      <c r="C28" s="53">
        <v>0</v>
      </c>
      <c r="D28" s="53">
        <v>0</v>
      </c>
      <c r="E28" s="53">
        <v>49.260429999999999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49.260429999999999</v>
      </c>
      <c r="N28" s="2"/>
    </row>
    <row r="29" spans="1:14" x14ac:dyDescent="0.2">
      <c r="A29" s="477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2"/>
    </row>
    <row r="30" spans="1:14" x14ac:dyDescent="0.2">
      <c r="A30" s="474" t="s">
        <v>646</v>
      </c>
      <c r="B30" s="83">
        <f>+B32+B43+B54</f>
        <v>3710.1635299999998</v>
      </c>
      <c r="C30" s="83">
        <f t="shared" ref="C30:M30" si="3">+C32+C43+C54</f>
        <v>11336.7227</v>
      </c>
      <c r="D30" s="83">
        <f t="shared" si="3"/>
        <v>8129.913294</v>
      </c>
      <c r="E30" s="83">
        <f t="shared" si="3"/>
        <v>1291.5638499999991</v>
      </c>
      <c r="F30" s="83">
        <f t="shared" si="3"/>
        <v>4533.67281</v>
      </c>
      <c r="G30" s="83">
        <f t="shared" si="3"/>
        <v>3237.85797</v>
      </c>
      <c r="H30" s="83">
        <f t="shared" si="3"/>
        <v>2480.5763799999986</v>
      </c>
      <c r="I30" s="83">
        <f t="shared" si="3"/>
        <v>6541.6793799999978</v>
      </c>
      <c r="J30" s="83">
        <f t="shared" si="3"/>
        <v>11210.688899999999</v>
      </c>
      <c r="K30" s="83">
        <f t="shared" si="3"/>
        <v>23012.244019999998</v>
      </c>
      <c r="L30" s="83">
        <f t="shared" si="3"/>
        <v>6785.0387799999999</v>
      </c>
      <c r="M30" s="83">
        <f t="shared" si="3"/>
        <v>82270.121613999974</v>
      </c>
      <c r="N30" s="2"/>
    </row>
    <row r="31" spans="1:14" x14ac:dyDescent="0.2">
      <c r="A31" s="478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2"/>
    </row>
    <row r="32" spans="1:14" x14ac:dyDescent="0.2">
      <c r="A32" s="474" t="s">
        <v>647</v>
      </c>
      <c r="B32" s="83">
        <f>SUM(B33:B41)</f>
        <v>6608.7318600000008</v>
      </c>
      <c r="C32" s="83">
        <f t="shared" ref="C32:M32" si="4">SUM(C33:C41)</f>
        <v>394.05099000000001</v>
      </c>
      <c r="D32" s="83">
        <f t="shared" si="4"/>
        <v>2266.1957500000003</v>
      </c>
      <c r="E32" s="83">
        <f t="shared" si="4"/>
        <v>648.54341000000011</v>
      </c>
      <c r="F32" s="83">
        <f t="shared" si="4"/>
        <v>262.43382999999994</v>
      </c>
      <c r="G32" s="83">
        <f t="shared" si="4"/>
        <v>1206.2689700000001</v>
      </c>
      <c r="H32" s="83">
        <f t="shared" si="4"/>
        <v>716.73176999999987</v>
      </c>
      <c r="I32" s="83">
        <f t="shared" si="4"/>
        <v>2978.7802800000004</v>
      </c>
      <c r="J32" s="83">
        <f t="shared" si="4"/>
        <v>358.18750999999997</v>
      </c>
      <c r="K32" s="83">
        <f t="shared" si="4"/>
        <v>14348.129459999998</v>
      </c>
      <c r="L32" s="83">
        <f t="shared" si="4"/>
        <v>6287.1250800000007</v>
      </c>
      <c r="M32" s="83">
        <f t="shared" si="4"/>
        <v>36075.178910000002</v>
      </c>
      <c r="N32" s="2"/>
    </row>
    <row r="33" spans="1:14" x14ac:dyDescent="0.2">
      <c r="A33" s="476" t="s">
        <v>648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22.54129</v>
      </c>
      <c r="L33" s="53">
        <v>0</v>
      </c>
      <c r="M33" s="53">
        <v>22.54129</v>
      </c>
      <c r="N33" s="2"/>
    </row>
    <row r="34" spans="1:14" x14ac:dyDescent="0.2">
      <c r="A34" s="476" t="s">
        <v>649</v>
      </c>
      <c r="B34" s="53">
        <v>141.77164999999999</v>
      </c>
      <c r="C34" s="53">
        <v>0</v>
      </c>
      <c r="D34" s="53">
        <v>1301.22874</v>
      </c>
      <c r="E34" s="53">
        <v>326.93237000000005</v>
      </c>
      <c r="F34" s="53">
        <v>96.130889999999994</v>
      </c>
      <c r="G34" s="53">
        <v>769.98680000000002</v>
      </c>
      <c r="H34" s="53">
        <v>148.01679999999999</v>
      </c>
      <c r="I34" s="53">
        <v>1.4933699999999999</v>
      </c>
      <c r="J34" s="53">
        <v>0</v>
      </c>
      <c r="K34" s="53">
        <v>0</v>
      </c>
      <c r="L34" s="53">
        <v>287.89403000000004</v>
      </c>
      <c r="M34" s="53">
        <v>3073.4546499999997</v>
      </c>
      <c r="N34" s="2"/>
    </row>
    <row r="35" spans="1:14" x14ac:dyDescent="0.2">
      <c r="A35" s="476" t="s">
        <v>650</v>
      </c>
      <c r="B35" s="53">
        <v>0</v>
      </c>
      <c r="C35" s="53">
        <v>0</v>
      </c>
      <c r="D35" s="53">
        <v>0</v>
      </c>
      <c r="E35" s="53">
        <v>0</v>
      </c>
      <c r="F35" s="53">
        <v>15.86683</v>
      </c>
      <c r="G35" s="53">
        <v>113.72719000000001</v>
      </c>
      <c r="H35" s="53">
        <v>18.897860000000001</v>
      </c>
      <c r="I35" s="53">
        <v>160.42490000000001</v>
      </c>
      <c r="J35" s="53">
        <v>0</v>
      </c>
      <c r="K35" s="53">
        <v>13330.04306</v>
      </c>
      <c r="L35" s="53">
        <v>1.3091900000000001</v>
      </c>
      <c r="M35" s="53">
        <v>13640.269029999999</v>
      </c>
      <c r="N35" s="2"/>
    </row>
    <row r="36" spans="1:14" x14ac:dyDescent="0.2">
      <c r="A36" s="476" t="s">
        <v>651</v>
      </c>
      <c r="B36" s="53">
        <v>464.11100000000005</v>
      </c>
      <c r="C36" s="53">
        <v>321.20915000000002</v>
      </c>
      <c r="D36" s="53">
        <v>25.40363</v>
      </c>
      <c r="E36" s="53">
        <v>1.1198699999999999</v>
      </c>
      <c r="F36" s="53">
        <v>0.28076000000000001</v>
      </c>
      <c r="G36" s="53">
        <v>0</v>
      </c>
      <c r="H36" s="53">
        <v>0</v>
      </c>
      <c r="I36" s="53">
        <v>0</v>
      </c>
      <c r="J36" s="53">
        <v>295.23025999999999</v>
      </c>
      <c r="K36" s="53">
        <v>689.11589000000004</v>
      </c>
      <c r="L36" s="53">
        <v>126.90502000000001</v>
      </c>
      <c r="M36" s="53">
        <v>1923.3755799999999</v>
      </c>
      <c r="N36" s="2"/>
    </row>
    <row r="37" spans="1:14" x14ac:dyDescent="0.2">
      <c r="A37" s="476" t="s">
        <v>652</v>
      </c>
      <c r="B37" s="53">
        <v>4625.2694800000008</v>
      </c>
      <c r="C37" s="53">
        <v>0</v>
      </c>
      <c r="D37" s="53">
        <v>896.49234000000001</v>
      </c>
      <c r="E37" s="53">
        <v>315.15630999999996</v>
      </c>
      <c r="F37" s="53">
        <v>64.385309999999976</v>
      </c>
      <c r="G37" s="53">
        <v>185.51091000000019</v>
      </c>
      <c r="H37" s="53">
        <v>470.2342799999999</v>
      </c>
      <c r="I37" s="53">
        <v>2790.7961900000005</v>
      </c>
      <c r="J37" s="53">
        <v>0</v>
      </c>
      <c r="K37" s="53">
        <v>0</v>
      </c>
      <c r="L37" s="53">
        <v>5728.6659400000008</v>
      </c>
      <c r="M37" s="53">
        <v>15076.510760000001</v>
      </c>
      <c r="N37" s="2"/>
    </row>
    <row r="38" spans="1:14" x14ac:dyDescent="0.2">
      <c r="A38" s="476" t="s">
        <v>653</v>
      </c>
      <c r="B38" s="53">
        <v>36.376249999999999</v>
      </c>
      <c r="C38" s="53">
        <v>16.742440000000002</v>
      </c>
      <c r="D38" s="53">
        <v>11.445880000000001</v>
      </c>
      <c r="E38" s="53">
        <v>5.3348600000000008</v>
      </c>
      <c r="F38" s="53">
        <v>85.770040000000023</v>
      </c>
      <c r="G38" s="53">
        <v>60.246919999999996</v>
      </c>
      <c r="H38" s="53">
        <v>11.607620000000001</v>
      </c>
      <c r="I38" s="53">
        <v>19.884450000000001</v>
      </c>
      <c r="J38" s="53">
        <v>62.957250000000002</v>
      </c>
      <c r="K38" s="53">
        <v>300.70653999999996</v>
      </c>
      <c r="L38" s="53">
        <v>19.280819999999999</v>
      </c>
      <c r="M38" s="53">
        <v>630.35306999999989</v>
      </c>
      <c r="N38" s="2"/>
    </row>
    <row r="39" spans="1:14" x14ac:dyDescent="0.2">
      <c r="A39" s="476" t="s">
        <v>654</v>
      </c>
      <c r="B39" s="53">
        <v>294.53234999999995</v>
      </c>
      <c r="C39" s="53">
        <v>0</v>
      </c>
      <c r="D39" s="53">
        <v>31.625160000000001</v>
      </c>
      <c r="E39" s="53">
        <v>0</v>
      </c>
      <c r="F39" s="53">
        <v>0</v>
      </c>
      <c r="G39" s="53">
        <v>76.797149999999988</v>
      </c>
      <c r="H39" s="53">
        <v>67.975210000000004</v>
      </c>
      <c r="I39" s="53">
        <v>6.1813700000000003</v>
      </c>
      <c r="J39" s="53">
        <v>0</v>
      </c>
      <c r="K39" s="53">
        <v>0</v>
      </c>
      <c r="L39" s="53">
        <v>123.07008</v>
      </c>
      <c r="M39" s="53">
        <v>600.18131999999991</v>
      </c>
      <c r="N39" s="2"/>
    </row>
    <row r="40" spans="1:14" x14ac:dyDescent="0.2">
      <c r="A40" s="476" t="s">
        <v>655</v>
      </c>
      <c r="B40" s="53">
        <v>1046.6711299999999</v>
      </c>
      <c r="C40" s="53">
        <v>56.099400000000003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5.7226800000000004</v>
      </c>
      <c r="L40" s="53">
        <v>0</v>
      </c>
      <c r="M40" s="53">
        <v>1108.4932100000001</v>
      </c>
      <c r="N40" s="2"/>
    </row>
    <row r="41" spans="1:14" x14ac:dyDescent="0.2">
      <c r="A41" s="476" t="s">
        <v>656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2"/>
    </row>
    <row r="42" spans="1:14" x14ac:dyDescent="0.2">
      <c r="A42" s="476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2"/>
    </row>
    <row r="43" spans="1:14" x14ac:dyDescent="0.2">
      <c r="A43" s="474" t="s">
        <v>657</v>
      </c>
      <c r="B43" s="83">
        <f>SUM(B44:B52)</f>
        <v>0</v>
      </c>
      <c r="C43" s="83">
        <f t="shared" ref="C43:M43" si="5">SUM(C44:C52)</f>
        <v>0</v>
      </c>
      <c r="D43" s="83">
        <f t="shared" si="5"/>
        <v>12.8117</v>
      </c>
      <c r="E43" s="83">
        <f t="shared" si="5"/>
        <v>0</v>
      </c>
      <c r="F43" s="83">
        <f t="shared" si="5"/>
        <v>0</v>
      </c>
      <c r="G43" s="83">
        <f t="shared" si="5"/>
        <v>574.91417999999999</v>
      </c>
      <c r="H43" s="83">
        <f t="shared" si="5"/>
        <v>0</v>
      </c>
      <c r="I43" s="83">
        <f t="shared" si="5"/>
        <v>34.641309999999997</v>
      </c>
      <c r="J43" s="83">
        <f t="shared" si="5"/>
        <v>0</v>
      </c>
      <c r="K43" s="83">
        <f t="shared" si="5"/>
        <v>0</v>
      </c>
      <c r="L43" s="83">
        <f t="shared" si="5"/>
        <v>0</v>
      </c>
      <c r="M43" s="83">
        <f t="shared" si="5"/>
        <v>622.36718999999994</v>
      </c>
      <c r="N43" s="2"/>
    </row>
    <row r="44" spans="1:14" x14ac:dyDescent="0.2">
      <c r="A44" s="476" t="s">
        <v>648</v>
      </c>
      <c r="B44" s="53">
        <v>0</v>
      </c>
      <c r="C44" s="53">
        <v>0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2"/>
    </row>
    <row r="45" spans="1:14" x14ac:dyDescent="0.2">
      <c r="A45" s="476" t="s">
        <v>658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2"/>
    </row>
    <row r="46" spans="1:14" x14ac:dyDescent="0.2">
      <c r="A46" s="476" t="s">
        <v>659</v>
      </c>
      <c r="B46" s="53">
        <v>0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2"/>
    </row>
    <row r="47" spans="1:14" x14ac:dyDescent="0.2">
      <c r="A47" s="476" t="s">
        <v>651</v>
      </c>
      <c r="B47" s="53">
        <v>0</v>
      </c>
      <c r="C47" s="53">
        <v>0</v>
      </c>
      <c r="D47" s="53">
        <v>12.8117</v>
      </c>
      <c r="E47" s="53">
        <v>0</v>
      </c>
      <c r="F47" s="53">
        <v>0</v>
      </c>
      <c r="G47" s="53">
        <v>0</v>
      </c>
      <c r="H47" s="53">
        <v>0</v>
      </c>
      <c r="I47" s="53">
        <v>34.641309999999997</v>
      </c>
      <c r="J47" s="53">
        <v>0</v>
      </c>
      <c r="K47" s="53">
        <v>0</v>
      </c>
      <c r="L47" s="53">
        <v>0</v>
      </c>
      <c r="M47" s="53">
        <v>47.453009999999999</v>
      </c>
      <c r="N47" s="2"/>
    </row>
    <row r="48" spans="1:14" x14ac:dyDescent="0.2">
      <c r="A48" s="476" t="s">
        <v>660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574.91417999999999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574.91417999999999</v>
      </c>
      <c r="N48" s="2"/>
    </row>
    <row r="49" spans="1:14" x14ac:dyDescent="0.2">
      <c r="A49" s="476" t="s">
        <v>661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2"/>
    </row>
    <row r="50" spans="1:14" x14ac:dyDescent="0.2">
      <c r="A50" s="476" t="s">
        <v>662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2"/>
    </row>
    <row r="51" spans="1:14" x14ac:dyDescent="0.2">
      <c r="A51" s="476" t="s">
        <v>663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2"/>
    </row>
    <row r="52" spans="1:14" x14ac:dyDescent="0.2">
      <c r="A52" s="476" t="s">
        <v>664</v>
      </c>
      <c r="B52" s="53">
        <v>0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2"/>
    </row>
    <row r="53" spans="1:14" x14ac:dyDescent="0.2">
      <c r="A53" s="477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2"/>
    </row>
    <row r="54" spans="1:14" x14ac:dyDescent="0.2">
      <c r="A54" s="474" t="s">
        <v>665</v>
      </c>
      <c r="B54" s="83">
        <f>SUM(B55:B60)</f>
        <v>-2898.568330000001</v>
      </c>
      <c r="C54" s="83">
        <f t="shared" ref="C54:M54" si="6">SUM(C55:C60)</f>
        <v>10942.671710000001</v>
      </c>
      <c r="D54" s="83">
        <f t="shared" si="6"/>
        <v>5850.9058439999999</v>
      </c>
      <c r="E54" s="83">
        <f t="shared" si="6"/>
        <v>643.02043999999898</v>
      </c>
      <c r="F54" s="83">
        <f t="shared" si="6"/>
        <v>4271.2389800000001</v>
      </c>
      <c r="G54" s="83">
        <f t="shared" si="6"/>
        <v>1456.67482</v>
      </c>
      <c r="H54" s="83">
        <f t="shared" si="6"/>
        <v>1763.8446099999987</v>
      </c>
      <c r="I54" s="83">
        <f t="shared" si="6"/>
        <v>3528.2577899999978</v>
      </c>
      <c r="J54" s="83">
        <f t="shared" si="6"/>
        <v>10852.501389999999</v>
      </c>
      <c r="K54" s="83">
        <f t="shared" si="6"/>
        <v>8664.11456</v>
      </c>
      <c r="L54" s="83">
        <f t="shared" si="6"/>
        <v>497.91369999999881</v>
      </c>
      <c r="M54" s="83">
        <f t="shared" si="6"/>
        <v>45572.575513999975</v>
      </c>
      <c r="N54" s="2"/>
    </row>
    <row r="55" spans="1:14" x14ac:dyDescent="0.2">
      <c r="A55" s="476" t="s">
        <v>666</v>
      </c>
      <c r="B55" s="53">
        <v>30044.20004</v>
      </c>
      <c r="C55" s="53">
        <v>10300</v>
      </c>
      <c r="D55" s="53">
        <v>4050</v>
      </c>
      <c r="E55" s="53">
        <v>11682.523789999999</v>
      </c>
      <c r="F55" s="53">
        <v>1600</v>
      </c>
      <c r="G55" s="53">
        <v>1500</v>
      </c>
      <c r="H55" s="53">
        <v>9732.6150600000001</v>
      </c>
      <c r="I55" s="53">
        <v>11210</v>
      </c>
      <c r="J55" s="53">
        <v>10300</v>
      </c>
      <c r="K55" s="53">
        <v>10300</v>
      </c>
      <c r="L55" s="53">
        <v>8929.2041199999985</v>
      </c>
      <c r="M55" s="53">
        <v>109648.54300999999</v>
      </c>
      <c r="N55" s="2"/>
    </row>
    <row r="56" spans="1:14" x14ac:dyDescent="0.2">
      <c r="A56" s="476" t="s">
        <v>667</v>
      </c>
      <c r="B56" s="53">
        <v>0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2"/>
    </row>
    <row r="57" spans="1:14" x14ac:dyDescent="0.2">
      <c r="A57" s="476" t="s">
        <v>668</v>
      </c>
      <c r="B57" s="53">
        <v>3279.6809400000002</v>
      </c>
      <c r="C57" s="53">
        <v>0</v>
      </c>
      <c r="D57" s="53">
        <v>2350.677424</v>
      </c>
      <c r="E57" s="53">
        <v>164.88883999999999</v>
      </c>
      <c r="F57" s="53">
        <v>2035.87293</v>
      </c>
      <c r="G57" s="53">
        <v>1687.8603699999999</v>
      </c>
      <c r="H57" s="53">
        <v>5336.5883299999996</v>
      </c>
      <c r="I57" s="53">
        <v>397.99167</v>
      </c>
      <c r="J57" s="53">
        <v>0</v>
      </c>
      <c r="K57" s="53">
        <v>0</v>
      </c>
      <c r="L57" s="53">
        <v>2909.6124399999999</v>
      </c>
      <c r="M57" s="53">
        <v>18163.172943999998</v>
      </c>
      <c r="N57" s="2"/>
    </row>
    <row r="58" spans="1:14" x14ac:dyDescent="0.2">
      <c r="A58" s="476" t="s">
        <v>907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2"/>
    </row>
    <row r="59" spans="1:14" x14ac:dyDescent="0.2">
      <c r="A59" s="476" t="s">
        <v>669</v>
      </c>
      <c r="B59" s="53">
        <v>-34628.807070000003</v>
      </c>
      <c r="C59" s="53">
        <v>0</v>
      </c>
      <c r="D59" s="53">
        <v>-895.67398000000003</v>
      </c>
      <c r="E59" s="53">
        <v>-11270.46033</v>
      </c>
      <c r="F59" s="53">
        <v>0</v>
      </c>
      <c r="G59" s="53">
        <v>-1890.42239</v>
      </c>
      <c r="H59" s="53">
        <v>-12444.57834</v>
      </c>
      <c r="I59" s="53">
        <v>-8515.7359700000015</v>
      </c>
      <c r="J59" s="53">
        <v>0</v>
      </c>
      <c r="K59" s="53">
        <v>0</v>
      </c>
      <c r="L59" s="53">
        <v>-11537.1792</v>
      </c>
      <c r="M59" s="53">
        <v>-81182.857280000011</v>
      </c>
      <c r="N59" s="2"/>
    </row>
    <row r="60" spans="1:14" x14ac:dyDescent="0.2">
      <c r="A60" s="476" t="s">
        <v>670</v>
      </c>
      <c r="B60" s="53">
        <v>-1593.6422399999999</v>
      </c>
      <c r="C60" s="53">
        <v>642.67170999999996</v>
      </c>
      <c r="D60" s="53">
        <v>345.9024</v>
      </c>
      <c r="E60" s="53">
        <v>66.06814</v>
      </c>
      <c r="F60" s="53">
        <v>635.36605000000009</v>
      </c>
      <c r="G60" s="53">
        <v>159.23684</v>
      </c>
      <c r="H60" s="53">
        <v>-860.78044</v>
      </c>
      <c r="I60" s="53">
        <v>436.00209000000001</v>
      </c>
      <c r="J60" s="53">
        <v>552.50139000000001</v>
      </c>
      <c r="K60" s="53">
        <v>-1635.88544</v>
      </c>
      <c r="L60" s="53">
        <v>196.27634</v>
      </c>
      <c r="M60" s="53">
        <v>-1056.28316</v>
      </c>
      <c r="N60" s="2"/>
    </row>
    <row r="61" spans="1:14" ht="13.5" thickBot="1" x14ac:dyDescent="0.25">
      <c r="A61" s="442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2"/>
    </row>
    <row r="62" spans="1:14" x14ac:dyDescent="0.2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"/>
    </row>
    <row r="63" spans="1:14" x14ac:dyDescent="0.2">
      <c r="A63" s="774" t="s">
        <v>870</v>
      </c>
      <c r="B63" s="775"/>
      <c r="C63" s="775"/>
      <c r="D63" s="775"/>
      <c r="E63" s="775"/>
      <c r="F63" s="775"/>
      <c r="G63" s="775"/>
      <c r="H63" s="775"/>
      <c r="I63" s="24"/>
      <c r="J63" s="24"/>
      <c r="K63" s="24"/>
      <c r="L63" s="24"/>
      <c r="M63" s="24"/>
      <c r="N63" s="2"/>
    </row>
    <row r="64" spans="1:14" x14ac:dyDescent="0.2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"/>
    </row>
    <row r="65" spans="2:14" x14ac:dyDescent="0.2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"/>
    </row>
    <row r="66" spans="2:14" x14ac:dyDescent="0.2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"/>
    </row>
    <row r="67" spans="2:14" x14ac:dyDescent="0.2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"/>
    </row>
    <row r="68" spans="2:14" x14ac:dyDescent="0.2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"/>
    </row>
    <row r="69" spans="2:14" x14ac:dyDescent="0.2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"/>
    </row>
    <row r="70" spans="2:14" x14ac:dyDescent="0.2"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"/>
    </row>
    <row r="71" spans="2:14" x14ac:dyDescent="0.2"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"/>
    </row>
    <row r="72" spans="2:14" x14ac:dyDescent="0.2"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"/>
    </row>
    <row r="73" spans="2:14" x14ac:dyDescent="0.2"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"/>
    </row>
    <row r="74" spans="2:14" x14ac:dyDescent="0.2"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"/>
    </row>
    <row r="75" spans="2:14" x14ac:dyDescent="0.2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"/>
    </row>
    <row r="76" spans="2:14" x14ac:dyDescent="0.2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"/>
    </row>
    <row r="77" spans="2:14" x14ac:dyDescent="0.2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"/>
    </row>
    <row r="78" spans="2:14" x14ac:dyDescent="0.2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"/>
    </row>
    <row r="79" spans="2:14" x14ac:dyDescent="0.2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"/>
    </row>
    <row r="80" spans="2:14" x14ac:dyDescent="0.2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"/>
    </row>
    <row r="81" spans="2:14" x14ac:dyDescent="0.2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"/>
    </row>
    <row r="82" spans="2:14" x14ac:dyDescent="0.2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"/>
    </row>
    <row r="83" spans="2:14" x14ac:dyDescent="0.2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"/>
    </row>
    <row r="84" spans="2:14" x14ac:dyDescent="0.2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"/>
    </row>
    <row r="85" spans="2:14" x14ac:dyDescent="0.2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"/>
    </row>
    <row r="86" spans="2:14" x14ac:dyDescent="0.2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"/>
    </row>
    <row r="87" spans="2:14" x14ac:dyDescent="0.2"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"/>
    </row>
    <row r="88" spans="2:14" x14ac:dyDescent="0.2"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"/>
    </row>
    <row r="89" spans="2:14" x14ac:dyDescent="0.2"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"/>
    </row>
    <row r="90" spans="2:14" x14ac:dyDescent="0.2"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"/>
    </row>
    <row r="91" spans="2:14" x14ac:dyDescent="0.2"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"/>
    </row>
    <row r="92" spans="2:14" x14ac:dyDescent="0.2"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"/>
    </row>
    <row r="93" spans="2:14" x14ac:dyDescent="0.2"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"/>
    </row>
    <row r="94" spans="2:14" x14ac:dyDescent="0.2"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"/>
    </row>
    <row r="95" spans="2:14" x14ac:dyDescent="0.2"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"/>
    </row>
    <row r="96" spans="2:14" x14ac:dyDescent="0.2"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"/>
    </row>
    <row r="97" spans="2:14" x14ac:dyDescent="0.2"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"/>
    </row>
    <row r="98" spans="2:14" x14ac:dyDescent="0.2"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"/>
    </row>
    <row r="99" spans="2:14" x14ac:dyDescent="0.2"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"/>
    </row>
    <row r="100" spans="2:14" x14ac:dyDescent="0.2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"/>
    </row>
    <row r="101" spans="2:14" x14ac:dyDescent="0.2"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"/>
    </row>
    <row r="102" spans="2:14" x14ac:dyDescent="0.2"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"/>
    </row>
    <row r="103" spans="2:14" x14ac:dyDescent="0.2"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"/>
    </row>
    <row r="104" spans="2:14" x14ac:dyDescent="0.2"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"/>
    </row>
    <row r="105" spans="2:14" x14ac:dyDescent="0.2"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"/>
    </row>
    <row r="106" spans="2:14" x14ac:dyDescent="0.2"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"/>
    </row>
    <row r="107" spans="2:14" x14ac:dyDescent="0.2"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"/>
    </row>
    <row r="108" spans="2:14" x14ac:dyDescent="0.2"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"/>
    </row>
    <row r="109" spans="2:14" x14ac:dyDescent="0.2"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"/>
    </row>
    <row r="110" spans="2:14" x14ac:dyDescent="0.2"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"/>
    </row>
    <row r="111" spans="2:14" x14ac:dyDescent="0.2"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"/>
    </row>
    <row r="112" spans="2:14" x14ac:dyDescent="0.2"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"/>
    </row>
    <row r="113" spans="2:14" x14ac:dyDescent="0.2"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"/>
    </row>
  </sheetData>
  <mergeCells count="3">
    <mergeCell ref="A63:H63"/>
    <mergeCell ref="A5:D6"/>
    <mergeCell ref="E5:N6"/>
  </mergeCells>
  <phoneticPr fontId="44" type="noConversion"/>
  <hyperlinks>
    <hyperlink ref="A2" location="CONTENTS!A1" display="Contents"/>
    <hyperlink ref="A1" location="ICINDEKILER!A1" display="İçindekiler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T107"/>
  <sheetViews>
    <sheetView showGridLines="0" workbookViewId="0">
      <selection activeCell="N13" sqref="N13"/>
    </sheetView>
  </sheetViews>
  <sheetFormatPr defaultRowHeight="12.75" x14ac:dyDescent="0.2"/>
  <cols>
    <col min="1" max="1" width="67.7109375" style="443" bestFit="1" customWidth="1"/>
    <col min="2" max="2" width="6" style="155" bestFit="1" customWidth="1"/>
    <col min="3" max="3" width="4.85546875" style="155" bestFit="1" customWidth="1"/>
    <col min="4" max="4" width="5.42578125" style="155" bestFit="1" customWidth="1"/>
    <col min="5" max="7" width="4.5703125" style="155" bestFit="1" customWidth="1"/>
    <col min="8" max="8" width="6" style="155" bestFit="1" customWidth="1"/>
    <col min="9" max="9" width="4.140625" style="155" bestFit="1" customWidth="1"/>
    <col min="10" max="10" width="4.85546875" style="155" bestFit="1" customWidth="1"/>
    <col min="11" max="13" width="6" style="155" bestFit="1" customWidth="1"/>
    <col min="14" max="14" width="9.140625" style="155"/>
  </cols>
  <sheetData>
    <row r="1" spans="1:20" x14ac:dyDescent="0.2">
      <c r="A1" s="334" t="s">
        <v>1595</v>
      </c>
    </row>
    <row r="2" spans="1:20" x14ac:dyDescent="0.2">
      <c r="A2" s="334" t="s">
        <v>300</v>
      </c>
    </row>
    <row r="3" spans="1:20" x14ac:dyDescent="0.2">
      <c r="A3" s="19" t="s">
        <v>1907</v>
      </c>
      <c r="N3" s="140" t="s">
        <v>230</v>
      </c>
    </row>
    <row r="5" spans="1:20" ht="12.75" customHeight="1" x14ac:dyDescent="0.2">
      <c r="A5" s="776" t="s">
        <v>1624</v>
      </c>
      <c r="B5" s="776"/>
      <c r="C5" s="776"/>
      <c r="D5" s="776"/>
      <c r="E5" s="777" t="s">
        <v>1625</v>
      </c>
      <c r="F5" s="777"/>
      <c r="G5" s="777"/>
      <c r="H5" s="777"/>
      <c r="I5" s="777"/>
      <c r="J5" s="777"/>
      <c r="K5" s="777"/>
      <c r="L5" s="777"/>
      <c r="M5" s="777"/>
      <c r="N5" s="777"/>
    </row>
    <row r="6" spans="1:20" ht="12.75" customHeight="1" x14ac:dyDescent="0.2">
      <c r="A6" s="776"/>
      <c r="B6" s="776"/>
      <c r="C6" s="776"/>
      <c r="D6" s="776"/>
      <c r="E6" s="777"/>
      <c r="F6" s="777"/>
      <c r="G6" s="777"/>
      <c r="H6" s="777"/>
      <c r="I6" s="777"/>
      <c r="J6" s="777"/>
      <c r="K6" s="777"/>
      <c r="L6" s="777"/>
      <c r="M6" s="777"/>
      <c r="N6" s="777"/>
    </row>
    <row r="7" spans="1:20" ht="13.5" thickBot="1" x14ac:dyDescent="0.25"/>
    <row r="8" spans="1:20" s="440" customFormat="1" ht="62.25" customHeight="1" thickBot="1" x14ac:dyDescent="0.25">
      <c r="A8" s="444"/>
      <c r="B8" s="585" t="s">
        <v>2229</v>
      </c>
      <c r="C8" s="585" t="s">
        <v>328</v>
      </c>
      <c r="D8" s="585" t="s">
        <v>329</v>
      </c>
      <c r="E8" s="585" t="s">
        <v>330</v>
      </c>
      <c r="F8" s="585" t="s">
        <v>2846</v>
      </c>
      <c r="G8" s="585" t="s">
        <v>331</v>
      </c>
      <c r="H8" s="585" t="s">
        <v>332</v>
      </c>
      <c r="I8" s="585" t="s">
        <v>1881</v>
      </c>
      <c r="J8" s="585" t="s">
        <v>333</v>
      </c>
      <c r="K8" s="585" t="s">
        <v>982</v>
      </c>
      <c r="L8" s="585" t="s">
        <v>1894</v>
      </c>
      <c r="M8" s="585" t="s">
        <v>869</v>
      </c>
      <c r="N8" s="445"/>
    </row>
    <row r="9" spans="1:20" s="440" customFormat="1" x14ac:dyDescent="0.2">
      <c r="A9" s="446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8"/>
      <c r="O9" s="449"/>
      <c r="P9" s="449"/>
      <c r="Q9" s="449"/>
      <c r="R9" s="449"/>
      <c r="S9" s="449"/>
      <c r="T9" s="449"/>
    </row>
    <row r="10" spans="1:20" x14ac:dyDescent="0.2">
      <c r="A10" s="255" t="s">
        <v>334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24"/>
      <c r="O10" s="2"/>
      <c r="P10" s="2"/>
      <c r="Q10" s="2"/>
      <c r="R10" s="2"/>
      <c r="S10" s="2"/>
      <c r="T10" s="2"/>
    </row>
    <row r="11" spans="1:20" x14ac:dyDescent="0.2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4"/>
      <c r="O11" s="2"/>
      <c r="P11" s="2"/>
      <c r="Q11" s="2"/>
      <c r="R11" s="2"/>
      <c r="S11" s="2"/>
      <c r="T11" s="2"/>
    </row>
    <row r="12" spans="1:20" ht="14.25" x14ac:dyDescent="0.2">
      <c r="A12" s="255" t="s">
        <v>335</v>
      </c>
      <c r="B12" s="83">
        <v>392.10385000000002</v>
      </c>
      <c r="C12" s="83">
        <v>0</v>
      </c>
      <c r="D12" s="83">
        <v>488.98897000000005</v>
      </c>
      <c r="E12" s="83">
        <v>-2.64337</v>
      </c>
      <c r="F12" s="83">
        <v>0.11405999999999997</v>
      </c>
      <c r="G12" s="83">
        <v>0</v>
      </c>
      <c r="H12" s="83">
        <v>398.44394999999997</v>
      </c>
      <c r="I12" s="83">
        <v>0</v>
      </c>
      <c r="J12" s="83">
        <v>0</v>
      </c>
      <c r="K12" s="83">
        <v>0</v>
      </c>
      <c r="L12" s="83">
        <v>13.585789999999999</v>
      </c>
      <c r="M12" s="83">
        <v>1290.5932500000001</v>
      </c>
      <c r="N12" s="24"/>
      <c r="O12" s="2"/>
      <c r="P12" s="2"/>
      <c r="Q12" s="2"/>
      <c r="R12" s="2"/>
      <c r="S12" s="2"/>
      <c r="T12" s="2"/>
    </row>
    <row r="13" spans="1:20" x14ac:dyDescent="0.2">
      <c r="A13" s="450" t="s">
        <v>2344</v>
      </c>
      <c r="B13" s="53">
        <v>11.153450000000001</v>
      </c>
      <c r="C13" s="53">
        <v>0</v>
      </c>
      <c r="D13" s="53">
        <v>0</v>
      </c>
      <c r="E13" s="53">
        <v>0</v>
      </c>
      <c r="F13" s="53">
        <v>0.13464999999999996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13.05092</v>
      </c>
      <c r="M13" s="53">
        <v>24.339020000000001</v>
      </c>
      <c r="N13" s="24"/>
      <c r="O13" s="2"/>
      <c r="P13" s="2"/>
      <c r="Q13" s="2"/>
      <c r="R13" s="2"/>
      <c r="S13" s="2"/>
      <c r="T13" s="2"/>
    </row>
    <row r="14" spans="1:20" x14ac:dyDescent="0.2">
      <c r="A14" s="450" t="s">
        <v>2345</v>
      </c>
      <c r="B14" s="53">
        <v>0</v>
      </c>
      <c r="C14" s="53">
        <v>0</v>
      </c>
      <c r="D14" s="53">
        <v>0</v>
      </c>
      <c r="E14" s="53">
        <v>-2.64337</v>
      </c>
      <c r="F14" s="53">
        <v>-2.0590000000000001E-2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0.53486999999999973</v>
      </c>
      <c r="M14" s="53">
        <v>-2.1290900000000001</v>
      </c>
      <c r="N14" s="24"/>
      <c r="O14" s="2"/>
      <c r="P14" s="2"/>
      <c r="Q14" s="2"/>
      <c r="R14" s="2"/>
      <c r="S14" s="2"/>
      <c r="T14" s="2"/>
    </row>
    <row r="15" spans="1:20" x14ac:dyDescent="0.2">
      <c r="A15" s="450" t="s">
        <v>2346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250.9119</v>
      </c>
      <c r="I15" s="53">
        <v>0</v>
      </c>
      <c r="J15" s="53">
        <v>0</v>
      </c>
      <c r="K15" s="53">
        <v>0</v>
      </c>
      <c r="L15" s="53">
        <v>0</v>
      </c>
      <c r="M15" s="53">
        <v>250.9119</v>
      </c>
      <c r="N15" s="24"/>
      <c r="O15" s="2"/>
      <c r="P15" s="2"/>
      <c r="Q15" s="2"/>
      <c r="R15" s="2"/>
      <c r="S15" s="2"/>
      <c r="T15" s="2"/>
    </row>
    <row r="16" spans="1:20" x14ac:dyDescent="0.2">
      <c r="A16" s="450" t="s">
        <v>2347</v>
      </c>
      <c r="B16" s="53">
        <v>380.9504</v>
      </c>
      <c r="C16" s="53">
        <v>0</v>
      </c>
      <c r="D16" s="53">
        <v>488.98897000000005</v>
      </c>
      <c r="E16" s="53">
        <v>0</v>
      </c>
      <c r="F16" s="53">
        <v>0</v>
      </c>
      <c r="G16" s="53">
        <v>0</v>
      </c>
      <c r="H16" s="53">
        <v>147.53205</v>
      </c>
      <c r="I16" s="53">
        <v>0</v>
      </c>
      <c r="J16" s="53">
        <v>0</v>
      </c>
      <c r="K16" s="53">
        <v>0</v>
      </c>
      <c r="L16" s="53">
        <v>0</v>
      </c>
      <c r="M16" s="53">
        <v>1017.4714200000001</v>
      </c>
      <c r="N16" s="24"/>
      <c r="O16" s="2"/>
      <c r="P16" s="2"/>
      <c r="Q16" s="2"/>
      <c r="R16" s="2"/>
      <c r="S16" s="2"/>
      <c r="T16" s="2"/>
    </row>
    <row r="17" spans="1:20" x14ac:dyDescent="0.2">
      <c r="A17" s="450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24"/>
      <c r="O17" s="2"/>
      <c r="P17" s="2"/>
      <c r="Q17" s="2"/>
      <c r="R17" s="2"/>
      <c r="S17" s="2"/>
      <c r="T17" s="2"/>
    </row>
    <row r="18" spans="1:20" ht="14.25" x14ac:dyDescent="0.2">
      <c r="A18" s="255" t="s">
        <v>336</v>
      </c>
      <c r="B18" s="83">
        <v>-2968.5212499999993</v>
      </c>
      <c r="C18" s="83">
        <v>-465.82776999999999</v>
      </c>
      <c r="D18" s="83">
        <v>-146.08424999999988</v>
      </c>
      <c r="E18" s="83">
        <v>-130.70585</v>
      </c>
      <c r="F18" s="83">
        <v>-115.26039000000004</v>
      </c>
      <c r="G18" s="83">
        <v>-323.20483999999988</v>
      </c>
      <c r="H18" s="83">
        <v>-1259.2243900000001</v>
      </c>
      <c r="I18" s="83">
        <v>371.76245000000017</v>
      </c>
      <c r="J18" s="83">
        <v>0</v>
      </c>
      <c r="K18" s="83">
        <v>0</v>
      </c>
      <c r="L18" s="83">
        <v>0</v>
      </c>
      <c r="M18" s="83">
        <v>-5037.0662899999988</v>
      </c>
      <c r="N18" s="24"/>
      <c r="O18" s="2"/>
      <c r="P18" s="2"/>
      <c r="Q18" s="2"/>
      <c r="R18" s="2"/>
      <c r="S18" s="2"/>
      <c r="T18" s="2"/>
    </row>
    <row r="19" spans="1:20" x14ac:dyDescent="0.2">
      <c r="A19" s="450" t="s">
        <v>2348</v>
      </c>
      <c r="B19" s="53">
        <v>-1829.9778600000002</v>
      </c>
      <c r="C19" s="53">
        <v>0</v>
      </c>
      <c r="D19" s="53">
        <v>-387.22581000000002</v>
      </c>
      <c r="E19" s="53">
        <v>0</v>
      </c>
      <c r="F19" s="53">
        <v>-10.488340000000001</v>
      </c>
      <c r="G19" s="53">
        <v>-24.923920000000003</v>
      </c>
      <c r="H19" s="53">
        <v>-5.1502499999999998</v>
      </c>
      <c r="I19" s="53">
        <v>-296.55385000000012</v>
      </c>
      <c r="J19" s="53">
        <v>0</v>
      </c>
      <c r="K19" s="53">
        <v>0</v>
      </c>
      <c r="L19" s="53">
        <v>0</v>
      </c>
      <c r="M19" s="53">
        <v>-2554.3200300000008</v>
      </c>
      <c r="N19" s="24"/>
      <c r="O19" s="2"/>
      <c r="P19" s="2"/>
      <c r="Q19" s="2"/>
      <c r="R19" s="2"/>
      <c r="S19" s="2"/>
      <c r="T19" s="2"/>
    </row>
    <row r="20" spans="1:20" x14ac:dyDescent="0.2">
      <c r="A20" s="450" t="s">
        <v>2349</v>
      </c>
      <c r="B20" s="53">
        <v>913.34017000000028</v>
      </c>
      <c r="C20" s="53">
        <v>0</v>
      </c>
      <c r="D20" s="53">
        <v>1576.4036700000004</v>
      </c>
      <c r="E20" s="53">
        <v>5.8739699999999937</v>
      </c>
      <c r="F20" s="53">
        <v>6.4589999999974682E-2</v>
      </c>
      <c r="G20" s="53">
        <v>33.853700000000096</v>
      </c>
      <c r="H20" s="53">
        <v>0</v>
      </c>
      <c r="I20" s="53">
        <v>668.3163000000003</v>
      </c>
      <c r="J20" s="53">
        <v>0</v>
      </c>
      <c r="K20" s="53">
        <v>0</v>
      </c>
      <c r="L20" s="53">
        <v>0</v>
      </c>
      <c r="M20" s="53">
        <v>3197.8524000000011</v>
      </c>
      <c r="N20" s="24"/>
      <c r="O20" s="2"/>
      <c r="P20" s="2"/>
      <c r="Q20" s="2"/>
      <c r="R20" s="2"/>
      <c r="S20" s="2"/>
      <c r="T20" s="2"/>
    </row>
    <row r="21" spans="1:20" x14ac:dyDescent="0.2">
      <c r="A21" s="450" t="s">
        <v>2350</v>
      </c>
      <c r="B21" s="53">
        <v>138.99072999999999</v>
      </c>
      <c r="C21" s="53">
        <v>0</v>
      </c>
      <c r="D21" s="53">
        <v>-63.921240000000004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75.069489999999973</v>
      </c>
      <c r="N21" s="24"/>
      <c r="O21" s="2"/>
      <c r="P21" s="2"/>
      <c r="Q21" s="2"/>
      <c r="R21" s="2"/>
      <c r="S21" s="2"/>
      <c r="T21" s="2"/>
    </row>
    <row r="22" spans="1:20" x14ac:dyDescent="0.2">
      <c r="A22" s="450" t="s">
        <v>2351</v>
      </c>
      <c r="B22" s="53">
        <v>-2190.8742899999993</v>
      </c>
      <c r="C22" s="53">
        <v>-465.82776999999999</v>
      </c>
      <c r="D22" s="53">
        <v>-1271.3408700000002</v>
      </c>
      <c r="E22" s="53">
        <v>-136.57981999999998</v>
      </c>
      <c r="F22" s="53">
        <v>-104.83664000000002</v>
      </c>
      <c r="G22" s="53">
        <v>-332.13461999999998</v>
      </c>
      <c r="H22" s="53">
        <v>-1254.0741400000002</v>
      </c>
      <c r="I22" s="53">
        <v>0</v>
      </c>
      <c r="J22" s="53">
        <v>0</v>
      </c>
      <c r="K22" s="53">
        <v>0</v>
      </c>
      <c r="L22" s="53">
        <v>0</v>
      </c>
      <c r="M22" s="53">
        <v>-5755.6681499999995</v>
      </c>
      <c r="N22" s="24"/>
      <c r="O22" s="2"/>
      <c r="P22" s="2"/>
      <c r="Q22" s="2"/>
      <c r="R22" s="2"/>
      <c r="S22" s="2"/>
      <c r="T22" s="2"/>
    </row>
    <row r="23" spans="1:20" x14ac:dyDescent="0.2">
      <c r="A23" s="450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4"/>
      <c r="O23" s="2"/>
      <c r="P23" s="2"/>
      <c r="Q23" s="2"/>
      <c r="R23" s="2"/>
      <c r="S23" s="2"/>
      <c r="T23" s="2"/>
    </row>
    <row r="24" spans="1:20" x14ac:dyDescent="0.2">
      <c r="A24" s="451" t="s">
        <v>1620</v>
      </c>
      <c r="B24" s="83">
        <v>-2576.4173999999994</v>
      </c>
      <c r="C24" s="83">
        <v>-465.82776999999999</v>
      </c>
      <c r="D24" s="83">
        <v>342.90472000000017</v>
      </c>
      <c r="E24" s="83">
        <v>-133.34922</v>
      </c>
      <c r="F24" s="83">
        <v>-115.14633000000005</v>
      </c>
      <c r="G24" s="83">
        <v>-323.20483999999988</v>
      </c>
      <c r="H24" s="83">
        <v>-860.78044000000011</v>
      </c>
      <c r="I24" s="83">
        <v>371.76245000000017</v>
      </c>
      <c r="J24" s="83">
        <v>0</v>
      </c>
      <c r="K24" s="83">
        <v>0</v>
      </c>
      <c r="L24" s="83">
        <v>13.585789999999999</v>
      </c>
      <c r="M24" s="83">
        <v>-3746.4730399999989</v>
      </c>
      <c r="N24" s="24"/>
      <c r="O24" s="2"/>
      <c r="P24" s="2"/>
      <c r="Q24" s="2"/>
      <c r="R24" s="2"/>
      <c r="S24" s="2"/>
      <c r="T24" s="2"/>
    </row>
    <row r="25" spans="1:20" x14ac:dyDescent="0.2">
      <c r="A25" s="45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24"/>
      <c r="O25" s="2"/>
      <c r="P25" s="2"/>
      <c r="Q25" s="2"/>
      <c r="R25" s="2"/>
      <c r="S25" s="2"/>
      <c r="T25" s="2"/>
    </row>
    <row r="26" spans="1:20" ht="15" x14ac:dyDescent="0.25">
      <c r="A26" s="255" t="s">
        <v>2352</v>
      </c>
      <c r="B26" s="83">
        <v>0</v>
      </c>
      <c r="C26" s="83">
        <v>0</v>
      </c>
      <c r="D26" s="83">
        <v>0</v>
      </c>
      <c r="E26" s="83">
        <v>0</v>
      </c>
      <c r="F26" s="83">
        <v>0</v>
      </c>
      <c r="G26" s="83">
        <v>38.077159999999992</v>
      </c>
      <c r="H26" s="83">
        <v>0</v>
      </c>
      <c r="I26" s="83">
        <v>0</v>
      </c>
      <c r="J26" s="83">
        <v>0</v>
      </c>
      <c r="K26" s="83">
        <v>0</v>
      </c>
      <c r="L26" s="83">
        <v>1857.0628899999999</v>
      </c>
      <c r="M26" s="83">
        <v>1895.1400500000002</v>
      </c>
      <c r="N26" s="24"/>
      <c r="O26" s="2"/>
      <c r="P26" s="2"/>
      <c r="Q26" s="2"/>
      <c r="R26" s="2"/>
      <c r="S26" s="2"/>
      <c r="T26" s="2"/>
    </row>
    <row r="27" spans="1:20" x14ac:dyDescent="0.2">
      <c r="A27" s="450" t="s">
        <v>2353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-1.5689999999999999E-2</v>
      </c>
      <c r="H27" s="53">
        <v>0</v>
      </c>
      <c r="I27" s="53">
        <v>0</v>
      </c>
      <c r="J27" s="53">
        <v>0</v>
      </c>
      <c r="K27" s="53">
        <v>0</v>
      </c>
      <c r="L27" s="53">
        <v>668.35988999999995</v>
      </c>
      <c r="M27" s="53">
        <v>668.3442</v>
      </c>
      <c r="N27" s="24"/>
      <c r="O27" s="2"/>
      <c r="P27" s="2"/>
      <c r="Q27" s="2"/>
      <c r="R27" s="2"/>
      <c r="S27" s="2"/>
      <c r="T27" s="2"/>
    </row>
    <row r="28" spans="1:20" x14ac:dyDescent="0.2">
      <c r="A28" s="450" t="s">
        <v>2354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1.0000000000000001E-5</v>
      </c>
      <c r="H28" s="53">
        <v>0</v>
      </c>
      <c r="I28" s="53">
        <v>0</v>
      </c>
      <c r="J28" s="53">
        <v>0</v>
      </c>
      <c r="K28" s="53">
        <v>0</v>
      </c>
      <c r="L28" s="53">
        <v>2.993209999999999</v>
      </c>
      <c r="M28" s="53">
        <v>2.9932199999999991</v>
      </c>
      <c r="N28" s="24"/>
      <c r="O28" s="2"/>
      <c r="P28" s="2"/>
      <c r="Q28" s="2"/>
      <c r="R28" s="2"/>
      <c r="S28" s="2"/>
      <c r="T28" s="2"/>
    </row>
    <row r="29" spans="1:20" x14ac:dyDescent="0.2">
      <c r="A29" s="450" t="s">
        <v>2355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38.092839999999995</v>
      </c>
      <c r="H29" s="53">
        <v>0</v>
      </c>
      <c r="I29" s="53">
        <v>0</v>
      </c>
      <c r="J29" s="53">
        <v>0</v>
      </c>
      <c r="K29" s="53">
        <v>0</v>
      </c>
      <c r="L29" s="53">
        <v>1175.3604700000001</v>
      </c>
      <c r="M29" s="53">
        <v>1213.4533100000001</v>
      </c>
      <c r="N29" s="24"/>
      <c r="O29" s="2"/>
      <c r="P29" s="2"/>
      <c r="Q29" s="2"/>
      <c r="R29" s="2"/>
      <c r="S29" s="2"/>
      <c r="T29" s="2"/>
    </row>
    <row r="30" spans="1:20" x14ac:dyDescent="0.2">
      <c r="A30" s="450" t="s">
        <v>2356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24"/>
      <c r="O30" s="2"/>
      <c r="P30" s="2"/>
      <c r="Q30" s="2"/>
      <c r="R30" s="2"/>
      <c r="S30" s="2"/>
      <c r="T30" s="2"/>
    </row>
    <row r="31" spans="1:20" x14ac:dyDescent="0.2">
      <c r="A31" s="450" t="s">
        <v>2357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10.349320000000001</v>
      </c>
      <c r="M31" s="53">
        <v>10.349320000000001</v>
      </c>
      <c r="N31" s="24"/>
      <c r="O31" s="2"/>
      <c r="P31" s="2"/>
      <c r="Q31" s="2"/>
      <c r="R31" s="2"/>
      <c r="S31" s="2"/>
      <c r="T31" s="2"/>
    </row>
    <row r="32" spans="1:20" x14ac:dyDescent="0.2">
      <c r="A32" s="450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24"/>
      <c r="O32" s="2"/>
      <c r="P32" s="2"/>
      <c r="Q32" s="2"/>
      <c r="R32" s="2"/>
      <c r="S32" s="2"/>
      <c r="T32" s="2"/>
    </row>
    <row r="33" spans="1:20" ht="14.25" x14ac:dyDescent="0.2">
      <c r="A33" s="255" t="s">
        <v>214</v>
      </c>
      <c r="B33" s="83">
        <v>0</v>
      </c>
      <c r="C33" s="83">
        <v>0</v>
      </c>
      <c r="D33" s="83">
        <v>0</v>
      </c>
      <c r="E33" s="83">
        <v>0</v>
      </c>
      <c r="F33" s="83">
        <v>0</v>
      </c>
      <c r="G33" s="83">
        <v>-52.463189999999962</v>
      </c>
      <c r="H33" s="83">
        <v>0</v>
      </c>
      <c r="I33" s="83">
        <v>0</v>
      </c>
      <c r="J33" s="83">
        <v>-338.98152000000005</v>
      </c>
      <c r="K33" s="83">
        <v>-2362.01118</v>
      </c>
      <c r="L33" s="83">
        <v>-1869.3241500000008</v>
      </c>
      <c r="M33" s="83">
        <v>-4622.7800400000015</v>
      </c>
      <c r="N33" s="24"/>
      <c r="O33" s="2"/>
      <c r="P33" s="2"/>
      <c r="Q33" s="2"/>
      <c r="R33" s="2"/>
      <c r="S33" s="2"/>
      <c r="T33" s="2"/>
    </row>
    <row r="34" spans="1:20" x14ac:dyDescent="0.2">
      <c r="A34" s="450" t="s">
        <v>2358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-44.405850000000001</v>
      </c>
      <c r="H34" s="53">
        <v>0</v>
      </c>
      <c r="I34" s="53">
        <v>0</v>
      </c>
      <c r="J34" s="53">
        <v>0</v>
      </c>
      <c r="K34" s="53">
        <v>0</v>
      </c>
      <c r="L34" s="53">
        <v>-3065.3673900000003</v>
      </c>
      <c r="M34" s="53">
        <v>-3109.7732400000004</v>
      </c>
      <c r="N34" s="24"/>
      <c r="O34" s="2"/>
      <c r="P34" s="2"/>
      <c r="Q34" s="2"/>
      <c r="R34" s="2"/>
      <c r="S34" s="2"/>
      <c r="T34" s="2"/>
    </row>
    <row r="35" spans="1:20" x14ac:dyDescent="0.2">
      <c r="A35" s="450" t="s">
        <v>2359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53">
        <v>-18.682779999999969</v>
      </c>
      <c r="H35" s="53">
        <v>0</v>
      </c>
      <c r="I35" s="53">
        <v>0</v>
      </c>
      <c r="J35" s="53">
        <v>0</v>
      </c>
      <c r="K35" s="53">
        <v>0</v>
      </c>
      <c r="L35" s="53">
        <v>-202.60763000000003</v>
      </c>
      <c r="M35" s="53">
        <v>-221.29041000000001</v>
      </c>
      <c r="N35" s="24"/>
      <c r="O35" s="2"/>
      <c r="P35" s="2"/>
      <c r="Q35" s="2"/>
      <c r="R35" s="2"/>
      <c r="S35" s="2"/>
      <c r="T35" s="2"/>
    </row>
    <row r="36" spans="1:20" x14ac:dyDescent="0.2">
      <c r="A36" s="450" t="s">
        <v>2360</v>
      </c>
      <c r="B36" s="53">
        <v>0</v>
      </c>
      <c r="C36" s="53">
        <v>0</v>
      </c>
      <c r="D36" s="53">
        <v>0</v>
      </c>
      <c r="E36" s="53">
        <v>0</v>
      </c>
      <c r="F36" s="53">
        <v>0</v>
      </c>
      <c r="G36" s="53">
        <v>10.625440000000003</v>
      </c>
      <c r="H36" s="53">
        <v>0</v>
      </c>
      <c r="I36" s="53">
        <v>0</v>
      </c>
      <c r="J36" s="53">
        <v>0</v>
      </c>
      <c r="K36" s="53">
        <v>0</v>
      </c>
      <c r="L36" s="53">
        <v>1987.2438099999995</v>
      </c>
      <c r="M36" s="53">
        <v>1997.8692499999995</v>
      </c>
      <c r="N36" s="24"/>
      <c r="O36" s="2"/>
      <c r="P36" s="2"/>
      <c r="Q36" s="2"/>
      <c r="R36" s="2"/>
      <c r="S36" s="2"/>
      <c r="T36" s="2"/>
    </row>
    <row r="37" spans="1:20" x14ac:dyDescent="0.2">
      <c r="A37" s="450" t="s">
        <v>2361</v>
      </c>
      <c r="B37" s="53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-338.98152000000005</v>
      </c>
      <c r="K37" s="53">
        <v>-2362.01118</v>
      </c>
      <c r="L37" s="53">
        <v>-569.92918000000009</v>
      </c>
      <c r="M37" s="53">
        <v>-3270.9218799999999</v>
      </c>
      <c r="N37" s="24"/>
      <c r="O37" s="2"/>
      <c r="P37" s="2"/>
      <c r="Q37" s="2"/>
      <c r="R37" s="2"/>
      <c r="S37" s="2"/>
      <c r="T37" s="2"/>
    </row>
    <row r="38" spans="1:20" x14ac:dyDescent="0.2">
      <c r="A38" s="450" t="s">
        <v>2362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-18.66376</v>
      </c>
      <c r="M38" s="53">
        <v>-18.66376</v>
      </c>
      <c r="N38" s="24"/>
      <c r="O38" s="2"/>
      <c r="P38" s="2"/>
      <c r="Q38" s="2"/>
      <c r="R38" s="2"/>
      <c r="S38" s="2"/>
      <c r="T38" s="2"/>
    </row>
    <row r="39" spans="1:20" x14ac:dyDescent="0.2">
      <c r="A39" s="450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24"/>
      <c r="O39" s="2"/>
      <c r="P39" s="2"/>
      <c r="Q39" s="2"/>
      <c r="R39" s="2"/>
      <c r="S39" s="2"/>
      <c r="T39" s="2"/>
    </row>
    <row r="40" spans="1:20" x14ac:dyDescent="0.2">
      <c r="A40" s="451" t="s">
        <v>2363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-14.38602999999997</v>
      </c>
      <c r="H40" s="83">
        <v>0</v>
      </c>
      <c r="I40" s="83">
        <v>0</v>
      </c>
      <c r="J40" s="83">
        <v>-338.98152000000005</v>
      </c>
      <c r="K40" s="83">
        <v>-2362.01118</v>
      </c>
      <c r="L40" s="83">
        <v>-12.261260000000902</v>
      </c>
      <c r="M40" s="83">
        <v>-2727.6399900000015</v>
      </c>
      <c r="N40" s="24"/>
      <c r="O40" s="2"/>
      <c r="P40" s="2"/>
      <c r="Q40" s="2"/>
      <c r="R40" s="2"/>
      <c r="S40" s="2"/>
      <c r="T40" s="2"/>
    </row>
    <row r="41" spans="1:20" x14ac:dyDescent="0.2">
      <c r="A41" s="450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24"/>
      <c r="O41" s="2"/>
      <c r="P41" s="2"/>
      <c r="Q41" s="2"/>
      <c r="R41" s="2"/>
      <c r="S41" s="2"/>
      <c r="T41" s="2"/>
    </row>
    <row r="42" spans="1:20" x14ac:dyDescent="0.2">
      <c r="A42" s="451" t="s">
        <v>2364</v>
      </c>
      <c r="B42" s="83">
        <v>-2576.4173999999994</v>
      </c>
      <c r="C42" s="83">
        <v>-465.82776999999999</v>
      </c>
      <c r="D42" s="83">
        <v>342.90472000000017</v>
      </c>
      <c r="E42" s="83">
        <v>-133.34922</v>
      </c>
      <c r="F42" s="83">
        <v>-115.14633000000005</v>
      </c>
      <c r="G42" s="83">
        <v>-337.59086999999982</v>
      </c>
      <c r="H42" s="83">
        <v>-860.78044000000011</v>
      </c>
      <c r="I42" s="83">
        <v>371.76245000000017</v>
      </c>
      <c r="J42" s="83">
        <v>-338.98152000000005</v>
      </c>
      <c r="K42" s="83">
        <v>-2362.01118</v>
      </c>
      <c r="L42" s="83">
        <v>1.3245299999990969</v>
      </c>
      <c r="M42" s="83">
        <v>-6474.1130300000004</v>
      </c>
      <c r="N42" s="24"/>
      <c r="O42" s="2"/>
      <c r="P42" s="2"/>
      <c r="Q42" s="2"/>
      <c r="R42" s="2"/>
      <c r="S42" s="2"/>
      <c r="T42" s="2"/>
    </row>
    <row r="43" spans="1:20" x14ac:dyDescent="0.2">
      <c r="A43" s="450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24"/>
      <c r="O43" s="2"/>
      <c r="P43" s="2"/>
      <c r="Q43" s="2"/>
      <c r="R43" s="2"/>
      <c r="S43" s="2"/>
      <c r="T43" s="2"/>
    </row>
    <row r="44" spans="1:20" x14ac:dyDescent="0.2">
      <c r="A44" s="451" t="s">
        <v>1619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24"/>
      <c r="O44" s="2"/>
      <c r="P44" s="2"/>
      <c r="Q44" s="2"/>
      <c r="R44" s="2"/>
      <c r="S44" s="2"/>
      <c r="T44" s="2"/>
    </row>
    <row r="45" spans="1:20" x14ac:dyDescent="0.2">
      <c r="A45" s="450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24"/>
      <c r="O45" s="2"/>
      <c r="P45" s="2"/>
      <c r="Q45" s="2"/>
      <c r="R45" s="2"/>
      <c r="S45" s="2"/>
      <c r="T45" s="2"/>
    </row>
    <row r="46" spans="1:20" x14ac:dyDescent="0.2">
      <c r="A46" s="451" t="s">
        <v>215</v>
      </c>
      <c r="B46" s="53">
        <v>729.90908999999999</v>
      </c>
      <c r="C46" s="53">
        <v>1270.7665999999999</v>
      </c>
      <c r="D46" s="53">
        <v>661.06076999999993</v>
      </c>
      <c r="E46" s="53">
        <v>187.37097</v>
      </c>
      <c r="F46" s="53">
        <v>664.83344999999997</v>
      </c>
      <c r="G46" s="53">
        <v>563.60176999999999</v>
      </c>
      <c r="H46" s="53">
        <v>0</v>
      </c>
      <c r="I46" s="53">
        <v>956.73618999999997</v>
      </c>
      <c r="J46" s="53">
        <v>1029.60951</v>
      </c>
      <c r="K46" s="53">
        <v>2931.4304700000002</v>
      </c>
      <c r="L46" s="53">
        <v>207.42257000000001</v>
      </c>
      <c r="M46" s="53">
        <v>9202.7413899999992</v>
      </c>
      <c r="N46" s="24"/>
      <c r="O46" s="2"/>
      <c r="P46" s="2"/>
      <c r="Q46" s="2"/>
      <c r="R46" s="2"/>
      <c r="S46" s="2"/>
      <c r="T46" s="2"/>
    </row>
    <row r="47" spans="1:20" x14ac:dyDescent="0.2">
      <c r="A47" s="451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24"/>
      <c r="O47" s="2"/>
      <c r="P47" s="2"/>
      <c r="Q47" s="2"/>
      <c r="R47" s="2"/>
      <c r="S47" s="2"/>
      <c r="T47" s="2"/>
    </row>
    <row r="48" spans="1:20" x14ac:dyDescent="0.2">
      <c r="A48" s="451" t="s">
        <v>216</v>
      </c>
      <c r="B48" s="53">
        <v>-111.76431000000001</v>
      </c>
      <c r="C48" s="53">
        <v>-0.10251</v>
      </c>
      <c r="D48" s="53">
        <v>-736.04444000000012</v>
      </c>
      <c r="E48" s="53">
        <v>0</v>
      </c>
      <c r="F48" s="53">
        <v>0</v>
      </c>
      <c r="G48" s="53">
        <v>-9.6564399999999999</v>
      </c>
      <c r="H48" s="53">
        <v>0</v>
      </c>
      <c r="I48" s="53">
        <v>-63.385009999999994</v>
      </c>
      <c r="J48" s="53">
        <v>0</v>
      </c>
      <c r="K48" s="53">
        <v>-2168.9068300000004</v>
      </c>
      <c r="L48" s="53">
        <v>-228.0806</v>
      </c>
      <c r="M48" s="53">
        <v>-3317.9401400000006</v>
      </c>
      <c r="N48" s="24"/>
      <c r="O48" s="2"/>
      <c r="P48" s="2"/>
      <c r="Q48" s="2"/>
      <c r="R48" s="2"/>
      <c r="S48" s="2"/>
      <c r="T48" s="2"/>
    </row>
    <row r="49" spans="1:20" x14ac:dyDescent="0.2">
      <c r="A49" s="451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24"/>
      <c r="O49" s="2"/>
      <c r="P49" s="2"/>
      <c r="Q49" s="2"/>
      <c r="R49" s="2"/>
      <c r="S49" s="2"/>
      <c r="T49" s="2"/>
    </row>
    <row r="50" spans="1:20" x14ac:dyDescent="0.2">
      <c r="A50" s="451" t="s">
        <v>217</v>
      </c>
      <c r="B50" s="53">
        <v>364.63038</v>
      </c>
      <c r="C50" s="53">
        <v>-1.1973499999999999</v>
      </c>
      <c r="D50" s="53">
        <v>77.981349999999964</v>
      </c>
      <c r="E50" s="53">
        <v>12.046389999999999</v>
      </c>
      <c r="F50" s="53">
        <v>208.20454000000001</v>
      </c>
      <c r="G50" s="53">
        <v>-13.084790000000002</v>
      </c>
      <c r="H50" s="53">
        <v>0</v>
      </c>
      <c r="I50" s="53">
        <v>-829.1115400000001</v>
      </c>
      <c r="J50" s="53">
        <v>-1E-3</v>
      </c>
      <c r="K50" s="53">
        <v>-36.3979</v>
      </c>
      <c r="L50" s="53">
        <v>215.60984000000002</v>
      </c>
      <c r="M50" s="53">
        <v>-1.3200799999999122</v>
      </c>
      <c r="N50" s="24"/>
      <c r="O50" s="2"/>
      <c r="P50" s="2"/>
      <c r="Q50" s="2"/>
      <c r="R50" s="2"/>
      <c r="S50" s="2"/>
      <c r="T50" s="2"/>
    </row>
    <row r="51" spans="1:20" x14ac:dyDescent="0.2">
      <c r="A51" s="451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24"/>
      <c r="O51" s="2"/>
      <c r="P51" s="2"/>
      <c r="Q51" s="2"/>
      <c r="R51" s="2"/>
      <c r="S51" s="2"/>
      <c r="T51" s="2"/>
    </row>
    <row r="52" spans="1:20" x14ac:dyDescent="0.2">
      <c r="A52" s="451" t="s">
        <v>218</v>
      </c>
      <c r="B52" s="53">
        <v>-1593.6422399999999</v>
      </c>
      <c r="C52" s="53">
        <v>803.63896999999997</v>
      </c>
      <c r="D52" s="53">
        <v>345.9024</v>
      </c>
      <c r="E52" s="53">
        <v>66.06814</v>
      </c>
      <c r="F52" s="53">
        <v>757.89166</v>
      </c>
      <c r="G52" s="53">
        <v>203.26967000000002</v>
      </c>
      <c r="H52" s="53">
        <v>-860.78044</v>
      </c>
      <c r="I52" s="53">
        <v>436.00209000000001</v>
      </c>
      <c r="J52" s="53">
        <v>690.62698999999998</v>
      </c>
      <c r="K52" s="53">
        <v>-1635.88544</v>
      </c>
      <c r="L52" s="53">
        <v>196.27634</v>
      </c>
      <c r="M52" s="53">
        <v>-590.63185999999985</v>
      </c>
      <c r="N52" s="24"/>
      <c r="O52" s="2"/>
      <c r="P52" s="2"/>
      <c r="Q52" s="2"/>
      <c r="R52" s="2"/>
      <c r="S52" s="2"/>
      <c r="T52" s="2"/>
    </row>
    <row r="53" spans="1:20" x14ac:dyDescent="0.2">
      <c r="A53" s="451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24"/>
      <c r="O53" s="2"/>
      <c r="P53" s="2"/>
      <c r="Q53" s="2"/>
      <c r="R53" s="2"/>
      <c r="S53" s="2"/>
      <c r="T53" s="2"/>
    </row>
    <row r="54" spans="1:20" x14ac:dyDescent="0.2">
      <c r="A54" s="451" t="s">
        <v>219</v>
      </c>
      <c r="B54" s="53">
        <v>0</v>
      </c>
      <c r="C54" s="53">
        <v>-160.96726000000001</v>
      </c>
      <c r="D54" s="53">
        <v>0</v>
      </c>
      <c r="E54" s="53">
        <v>0</v>
      </c>
      <c r="F54" s="53">
        <v>-122.52561</v>
      </c>
      <c r="G54" s="53">
        <v>-44.032830000000004</v>
      </c>
      <c r="H54" s="53">
        <v>0</v>
      </c>
      <c r="I54" s="53">
        <v>0</v>
      </c>
      <c r="J54" s="53">
        <v>-138.12560000000002</v>
      </c>
      <c r="K54" s="53">
        <v>0</v>
      </c>
      <c r="L54" s="53">
        <v>0</v>
      </c>
      <c r="M54" s="53">
        <v>-465.65130000000005</v>
      </c>
      <c r="N54" s="24"/>
      <c r="O54" s="2"/>
      <c r="P54" s="2"/>
      <c r="Q54" s="2"/>
      <c r="R54" s="2"/>
      <c r="S54" s="2"/>
      <c r="T54" s="2"/>
    </row>
    <row r="55" spans="1:20" x14ac:dyDescent="0.2">
      <c r="A55" s="450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24"/>
      <c r="O55" s="2"/>
      <c r="P55" s="2"/>
      <c r="Q55" s="2"/>
      <c r="R55" s="2"/>
      <c r="S55" s="2"/>
      <c r="T55" s="2"/>
    </row>
    <row r="56" spans="1:20" ht="13.5" thickBot="1" x14ac:dyDescent="0.25">
      <c r="A56" s="452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24"/>
      <c r="O56" s="2"/>
      <c r="P56" s="2"/>
      <c r="Q56" s="2"/>
      <c r="R56" s="2"/>
      <c r="S56" s="2"/>
      <c r="T56" s="2"/>
    </row>
    <row r="57" spans="1:20" x14ac:dyDescent="0.2"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"/>
      <c r="P57" s="2"/>
      <c r="Q57" s="2"/>
      <c r="R57" s="2"/>
      <c r="S57" s="2"/>
      <c r="T57" s="2"/>
    </row>
    <row r="58" spans="1:20" x14ac:dyDescent="0.2">
      <c r="A58" s="774" t="s">
        <v>2343</v>
      </c>
      <c r="B58" s="775"/>
      <c r="C58" s="775"/>
      <c r="D58" s="775"/>
      <c r="E58" s="775"/>
      <c r="F58" s="775"/>
      <c r="G58" s="775"/>
      <c r="H58" s="775"/>
      <c r="I58" s="24"/>
      <c r="J58" s="24"/>
      <c r="K58" s="24"/>
      <c r="L58" s="24"/>
      <c r="M58" s="24"/>
      <c r="N58" s="24"/>
      <c r="O58" s="2"/>
      <c r="P58" s="2"/>
      <c r="Q58" s="2"/>
      <c r="R58" s="2"/>
      <c r="S58" s="2"/>
      <c r="T58" s="2"/>
    </row>
    <row r="59" spans="1:20" x14ac:dyDescent="0.2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"/>
      <c r="P59" s="2"/>
      <c r="Q59" s="2"/>
      <c r="R59" s="2"/>
      <c r="S59" s="2"/>
      <c r="T59" s="2"/>
    </row>
    <row r="60" spans="1:20" x14ac:dyDescent="0.2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"/>
      <c r="P60" s="2"/>
      <c r="Q60" s="2"/>
      <c r="R60" s="2"/>
      <c r="S60" s="2"/>
      <c r="T60" s="2"/>
    </row>
    <row r="61" spans="1:20" x14ac:dyDescent="0.2"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"/>
      <c r="P61" s="2"/>
      <c r="Q61" s="2"/>
      <c r="R61" s="2"/>
      <c r="S61" s="2"/>
      <c r="T61" s="2"/>
    </row>
    <row r="62" spans="1:20" x14ac:dyDescent="0.2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"/>
      <c r="P62" s="2"/>
      <c r="Q62" s="2"/>
      <c r="R62" s="2"/>
      <c r="S62" s="2"/>
      <c r="T62" s="2"/>
    </row>
    <row r="63" spans="1:20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"/>
      <c r="P63" s="2"/>
      <c r="Q63" s="2"/>
      <c r="R63" s="2"/>
      <c r="S63" s="2"/>
      <c r="T63" s="2"/>
    </row>
    <row r="64" spans="1:20" x14ac:dyDescent="0.2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"/>
      <c r="P64" s="2"/>
      <c r="Q64" s="2"/>
      <c r="R64" s="2"/>
      <c r="S64" s="2"/>
      <c r="T64" s="2"/>
    </row>
    <row r="65" spans="2:20" x14ac:dyDescent="0.2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"/>
      <c r="P65" s="2"/>
      <c r="Q65" s="2"/>
      <c r="R65" s="2"/>
      <c r="S65" s="2"/>
      <c r="T65" s="2"/>
    </row>
    <row r="66" spans="2:20" x14ac:dyDescent="0.2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"/>
      <c r="P66" s="2"/>
      <c r="Q66" s="2"/>
      <c r="R66" s="2"/>
      <c r="S66" s="2"/>
      <c r="T66" s="2"/>
    </row>
    <row r="67" spans="2:20" x14ac:dyDescent="0.2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"/>
      <c r="P67" s="2"/>
      <c r="Q67" s="2"/>
      <c r="R67" s="2"/>
      <c r="S67" s="2"/>
      <c r="T67" s="2"/>
    </row>
    <row r="68" spans="2:20" x14ac:dyDescent="0.2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"/>
      <c r="P68" s="2"/>
      <c r="Q68" s="2"/>
      <c r="R68" s="2"/>
      <c r="S68" s="2"/>
      <c r="T68" s="2"/>
    </row>
    <row r="69" spans="2:20" x14ac:dyDescent="0.2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"/>
      <c r="P69" s="2"/>
      <c r="Q69" s="2"/>
      <c r="R69" s="2"/>
      <c r="S69" s="2"/>
      <c r="T69" s="2"/>
    </row>
    <row r="70" spans="2:20" x14ac:dyDescent="0.2"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"/>
      <c r="P70" s="2"/>
      <c r="Q70" s="2"/>
      <c r="R70" s="2"/>
      <c r="S70" s="2"/>
      <c r="T70" s="2"/>
    </row>
    <row r="71" spans="2:20" x14ac:dyDescent="0.2"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"/>
      <c r="P71" s="2"/>
      <c r="Q71" s="2"/>
      <c r="R71" s="2"/>
      <c r="S71" s="2"/>
      <c r="T71" s="2"/>
    </row>
    <row r="72" spans="2:20" x14ac:dyDescent="0.2"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"/>
      <c r="P72" s="2"/>
      <c r="Q72" s="2"/>
      <c r="R72" s="2"/>
      <c r="S72" s="2"/>
      <c r="T72" s="2"/>
    </row>
    <row r="73" spans="2:20" x14ac:dyDescent="0.2"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"/>
      <c r="P73" s="2"/>
      <c r="Q73" s="2"/>
      <c r="R73" s="2"/>
      <c r="S73" s="2"/>
      <c r="T73" s="2"/>
    </row>
    <row r="74" spans="2:20" x14ac:dyDescent="0.2"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"/>
      <c r="P74" s="2"/>
      <c r="Q74" s="2"/>
      <c r="R74" s="2"/>
      <c r="S74" s="2"/>
      <c r="T74" s="2"/>
    </row>
    <row r="75" spans="2:20" x14ac:dyDescent="0.2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"/>
      <c r="P75" s="2"/>
      <c r="Q75" s="2"/>
      <c r="R75" s="2"/>
      <c r="S75" s="2"/>
      <c r="T75" s="2"/>
    </row>
    <row r="76" spans="2:20" x14ac:dyDescent="0.2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"/>
      <c r="P76" s="2"/>
      <c r="Q76" s="2"/>
      <c r="R76" s="2"/>
      <c r="S76" s="2"/>
      <c r="T76" s="2"/>
    </row>
    <row r="77" spans="2:20" x14ac:dyDescent="0.2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"/>
      <c r="P77" s="2"/>
      <c r="Q77" s="2"/>
      <c r="R77" s="2"/>
      <c r="S77" s="2"/>
      <c r="T77" s="2"/>
    </row>
    <row r="78" spans="2:20" x14ac:dyDescent="0.2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"/>
      <c r="P78" s="2"/>
      <c r="Q78" s="2"/>
      <c r="R78" s="2"/>
      <c r="S78" s="2"/>
      <c r="T78" s="2"/>
    </row>
    <row r="79" spans="2:20" x14ac:dyDescent="0.2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"/>
      <c r="P79" s="2"/>
      <c r="Q79" s="2"/>
      <c r="R79" s="2"/>
      <c r="S79" s="2"/>
      <c r="T79" s="2"/>
    </row>
    <row r="80" spans="2:20" x14ac:dyDescent="0.2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"/>
      <c r="P80" s="2"/>
      <c r="Q80" s="2"/>
      <c r="R80" s="2"/>
      <c r="S80" s="2"/>
      <c r="T80" s="2"/>
    </row>
    <row r="81" spans="2:20" x14ac:dyDescent="0.2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"/>
      <c r="P81" s="2"/>
      <c r="Q81" s="2"/>
      <c r="R81" s="2"/>
      <c r="S81" s="2"/>
      <c r="T81" s="2"/>
    </row>
    <row r="82" spans="2:20" x14ac:dyDescent="0.2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"/>
      <c r="P82" s="2"/>
      <c r="Q82" s="2"/>
      <c r="R82" s="2"/>
      <c r="S82" s="2"/>
      <c r="T82" s="2"/>
    </row>
    <row r="83" spans="2:20" x14ac:dyDescent="0.2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"/>
      <c r="P83" s="2"/>
      <c r="Q83" s="2"/>
      <c r="R83" s="2"/>
      <c r="S83" s="2"/>
      <c r="T83" s="2"/>
    </row>
    <row r="84" spans="2:20" x14ac:dyDescent="0.2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"/>
      <c r="P84" s="2"/>
      <c r="Q84" s="2"/>
      <c r="R84" s="2"/>
      <c r="S84" s="2"/>
      <c r="T84" s="2"/>
    </row>
    <row r="85" spans="2:20" x14ac:dyDescent="0.2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"/>
      <c r="P85" s="2"/>
      <c r="Q85" s="2"/>
      <c r="R85" s="2"/>
      <c r="S85" s="2"/>
      <c r="T85" s="2"/>
    </row>
    <row r="86" spans="2:20" x14ac:dyDescent="0.2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"/>
      <c r="P86" s="2"/>
      <c r="Q86" s="2"/>
      <c r="R86" s="2"/>
      <c r="S86" s="2"/>
      <c r="T86" s="2"/>
    </row>
    <row r="87" spans="2:20" x14ac:dyDescent="0.2"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"/>
      <c r="P87" s="2"/>
      <c r="Q87" s="2"/>
      <c r="R87" s="2"/>
      <c r="S87" s="2"/>
      <c r="T87" s="2"/>
    </row>
    <row r="88" spans="2:20" x14ac:dyDescent="0.2"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"/>
      <c r="P88" s="2"/>
      <c r="Q88" s="2"/>
      <c r="R88" s="2"/>
      <c r="S88" s="2"/>
      <c r="T88" s="2"/>
    </row>
    <row r="89" spans="2:20" x14ac:dyDescent="0.2"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"/>
      <c r="P89" s="2"/>
      <c r="Q89" s="2"/>
      <c r="R89" s="2"/>
      <c r="S89" s="2"/>
      <c r="T89" s="2"/>
    </row>
    <row r="90" spans="2:20" x14ac:dyDescent="0.2"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"/>
      <c r="P90" s="2"/>
      <c r="Q90" s="2"/>
      <c r="R90" s="2"/>
      <c r="S90" s="2"/>
      <c r="T90" s="2"/>
    </row>
    <row r="91" spans="2:20" x14ac:dyDescent="0.2"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"/>
      <c r="P91" s="2"/>
      <c r="Q91" s="2"/>
      <c r="R91" s="2"/>
      <c r="S91" s="2"/>
      <c r="T91" s="2"/>
    </row>
    <row r="92" spans="2:20" x14ac:dyDescent="0.2"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"/>
      <c r="P92" s="2"/>
      <c r="Q92" s="2"/>
      <c r="R92" s="2"/>
      <c r="S92" s="2"/>
      <c r="T92" s="2"/>
    </row>
    <row r="93" spans="2:20" x14ac:dyDescent="0.2"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"/>
      <c r="P93" s="2"/>
      <c r="Q93" s="2"/>
      <c r="R93" s="2"/>
      <c r="S93" s="2"/>
      <c r="T93" s="2"/>
    </row>
    <row r="94" spans="2:20" x14ac:dyDescent="0.2"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"/>
      <c r="P94" s="2"/>
      <c r="Q94" s="2"/>
      <c r="R94" s="2"/>
      <c r="S94" s="2"/>
      <c r="T94" s="2"/>
    </row>
    <row r="95" spans="2:20" x14ac:dyDescent="0.2"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"/>
      <c r="P95" s="2"/>
      <c r="Q95" s="2"/>
      <c r="R95" s="2"/>
      <c r="S95" s="2"/>
      <c r="T95" s="2"/>
    </row>
    <row r="96" spans="2:20" x14ac:dyDescent="0.2"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"/>
      <c r="P96" s="2"/>
      <c r="Q96" s="2"/>
      <c r="R96" s="2"/>
      <c r="S96" s="2"/>
      <c r="T96" s="2"/>
    </row>
    <row r="97" spans="2:20" x14ac:dyDescent="0.2"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"/>
      <c r="P97" s="2"/>
      <c r="Q97" s="2"/>
      <c r="R97" s="2"/>
      <c r="S97" s="2"/>
      <c r="T97" s="2"/>
    </row>
    <row r="98" spans="2:20" x14ac:dyDescent="0.2"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"/>
      <c r="P98" s="2"/>
      <c r="Q98" s="2"/>
      <c r="R98" s="2"/>
      <c r="S98" s="2"/>
      <c r="T98" s="2"/>
    </row>
    <row r="99" spans="2:20" x14ac:dyDescent="0.2"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"/>
      <c r="P99" s="2"/>
      <c r="Q99" s="2"/>
      <c r="R99" s="2"/>
      <c r="S99" s="2"/>
      <c r="T99" s="2"/>
    </row>
    <row r="100" spans="2:20" x14ac:dyDescent="0.2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"/>
      <c r="P100" s="2"/>
      <c r="Q100" s="2"/>
      <c r="R100" s="2"/>
      <c r="S100" s="2"/>
      <c r="T100" s="2"/>
    </row>
    <row r="101" spans="2:20" x14ac:dyDescent="0.2"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"/>
      <c r="P101" s="2"/>
      <c r="Q101" s="2"/>
      <c r="R101" s="2"/>
      <c r="S101" s="2"/>
      <c r="T101" s="2"/>
    </row>
    <row r="102" spans="2:20" x14ac:dyDescent="0.2"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"/>
      <c r="P102" s="2"/>
      <c r="Q102" s="2"/>
      <c r="R102" s="2"/>
      <c r="S102" s="2"/>
      <c r="T102" s="2"/>
    </row>
    <row r="103" spans="2:20" x14ac:dyDescent="0.2"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"/>
      <c r="P103" s="2"/>
      <c r="Q103" s="2"/>
      <c r="R103" s="2"/>
      <c r="S103" s="2"/>
      <c r="T103" s="2"/>
    </row>
    <row r="104" spans="2:20" x14ac:dyDescent="0.2"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"/>
      <c r="P104" s="2"/>
      <c r="Q104" s="2"/>
      <c r="R104" s="2"/>
      <c r="S104" s="2"/>
      <c r="T104" s="2"/>
    </row>
    <row r="105" spans="2:20" x14ac:dyDescent="0.2"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"/>
      <c r="P105" s="2"/>
      <c r="Q105" s="2"/>
      <c r="R105" s="2"/>
      <c r="S105" s="2"/>
      <c r="T105" s="2"/>
    </row>
    <row r="106" spans="2:20" x14ac:dyDescent="0.2"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"/>
      <c r="P106" s="2"/>
      <c r="Q106" s="2"/>
      <c r="R106" s="2"/>
      <c r="S106" s="2"/>
      <c r="T106" s="2"/>
    </row>
    <row r="107" spans="2:20" x14ac:dyDescent="0.2"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"/>
      <c r="P107" s="2"/>
      <c r="Q107" s="2"/>
      <c r="R107" s="2"/>
      <c r="S107" s="2"/>
      <c r="T107" s="2"/>
    </row>
  </sheetData>
  <mergeCells count="3">
    <mergeCell ref="A5:D6"/>
    <mergeCell ref="E5:N6"/>
    <mergeCell ref="A58:H58"/>
  </mergeCells>
  <phoneticPr fontId="44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M77"/>
  <sheetViews>
    <sheetView showGridLines="0" workbookViewId="0">
      <selection activeCell="A5" sqref="A5:G6"/>
    </sheetView>
  </sheetViews>
  <sheetFormatPr defaultRowHeight="12.75" x14ac:dyDescent="0.2"/>
  <cols>
    <col min="1" max="1" width="27.5703125" style="2" customWidth="1"/>
    <col min="2" max="2" width="9" style="2" customWidth="1"/>
    <col min="3" max="3" width="11.140625" style="2" customWidth="1"/>
    <col min="4" max="4" width="12.140625" style="2" customWidth="1"/>
    <col min="5" max="5" width="12.28515625" style="2" customWidth="1"/>
    <col min="6" max="6" width="11.140625" style="2" customWidth="1"/>
    <col min="7" max="7" width="9.140625" style="2"/>
    <col min="8" max="8" width="10.5703125" style="2" customWidth="1"/>
    <col min="9" max="9" width="10.85546875" style="2" customWidth="1"/>
    <col min="10" max="10" width="14.140625" style="2" customWidth="1"/>
    <col min="11" max="16384" width="9.140625" style="2"/>
  </cols>
  <sheetData>
    <row r="1" spans="1:13" x14ac:dyDescent="0.2">
      <c r="A1" s="334" t="s">
        <v>1595</v>
      </c>
      <c r="J1" s="9"/>
      <c r="K1" s="393"/>
      <c r="L1" s="393"/>
      <c r="M1" s="393"/>
    </row>
    <row r="2" spans="1:13" x14ac:dyDescent="0.2">
      <c r="A2" s="334" t="s">
        <v>300</v>
      </c>
      <c r="B2" s="9"/>
      <c r="C2" s="9"/>
      <c r="D2" s="9"/>
      <c r="E2" s="9"/>
      <c r="F2" s="9"/>
      <c r="G2" s="9"/>
      <c r="H2" s="9"/>
      <c r="I2" s="9"/>
      <c r="J2" s="9"/>
      <c r="K2" s="393"/>
      <c r="L2" s="393"/>
      <c r="M2" s="393"/>
    </row>
    <row r="3" spans="1:13" x14ac:dyDescent="0.2">
      <c r="A3" s="284" t="s">
        <v>61</v>
      </c>
      <c r="B3" s="9"/>
      <c r="C3" s="9"/>
      <c r="D3" s="9"/>
      <c r="E3" s="9"/>
      <c r="F3" s="9"/>
      <c r="G3" s="9"/>
      <c r="H3" s="9"/>
      <c r="I3" s="9"/>
      <c r="J3" s="285" t="s">
        <v>62</v>
      </c>
      <c r="K3" s="393"/>
      <c r="L3" s="393"/>
      <c r="M3" s="393"/>
    </row>
    <row r="4" spans="1:13" x14ac:dyDescent="0.2">
      <c r="A4" s="9"/>
      <c r="B4" s="9"/>
      <c r="C4" s="9"/>
      <c r="D4" s="9"/>
      <c r="E4" s="9"/>
      <c r="F4" s="9"/>
      <c r="G4" s="9"/>
      <c r="H4" s="9"/>
      <c r="I4" s="9"/>
      <c r="J4" s="9"/>
    </row>
    <row r="5" spans="1:13" ht="14.25" x14ac:dyDescent="0.2">
      <c r="A5" s="787" t="s">
        <v>2858</v>
      </c>
      <c r="B5" s="787"/>
      <c r="C5" s="787"/>
      <c r="D5" s="787"/>
      <c r="E5" s="787"/>
      <c r="F5" s="787"/>
      <c r="G5" s="787"/>
      <c r="H5" s="787"/>
      <c r="I5" s="787"/>
      <c r="J5" s="787"/>
    </row>
    <row r="6" spans="1:13" x14ac:dyDescent="0.2">
      <c r="A6" s="788" t="s">
        <v>59</v>
      </c>
      <c r="B6" s="788"/>
      <c r="C6" s="788"/>
      <c r="D6" s="788"/>
      <c r="E6" s="788"/>
      <c r="F6" s="788"/>
      <c r="G6" s="788"/>
      <c r="H6" s="788"/>
      <c r="I6" s="788"/>
      <c r="J6" s="788"/>
    </row>
    <row r="7" spans="1:13" ht="13.5" thickBot="1" x14ac:dyDescent="0.25">
      <c r="A7" s="581"/>
      <c r="B7" s="581"/>
      <c r="C7" s="581"/>
      <c r="D7" s="581"/>
      <c r="E7" s="581"/>
      <c r="F7" s="581"/>
      <c r="G7" s="581"/>
      <c r="H7" s="581"/>
      <c r="I7" s="581"/>
      <c r="J7" s="14" t="s">
        <v>1896</v>
      </c>
    </row>
    <row r="8" spans="1:13" ht="12.75" customHeight="1" x14ac:dyDescent="0.2">
      <c r="A8" s="713" t="s">
        <v>2329</v>
      </c>
      <c r="B8" s="743" t="s">
        <v>2888</v>
      </c>
      <c r="C8" s="758" t="s">
        <v>1670</v>
      </c>
      <c r="D8" s="778" t="s">
        <v>1671</v>
      </c>
      <c r="E8" s="778" t="s">
        <v>1672</v>
      </c>
      <c r="F8" s="779"/>
      <c r="G8" s="780"/>
      <c r="H8" s="758" t="s">
        <v>1245</v>
      </c>
      <c r="I8" s="758" t="s">
        <v>953</v>
      </c>
      <c r="J8" s="758" t="s">
        <v>955</v>
      </c>
    </row>
    <row r="9" spans="1:13" ht="13.5" thickBot="1" x14ac:dyDescent="0.25">
      <c r="A9" s="714"/>
      <c r="B9" s="784"/>
      <c r="C9" s="759"/>
      <c r="D9" s="786"/>
      <c r="E9" s="781"/>
      <c r="F9" s="782"/>
      <c r="G9" s="783"/>
      <c r="H9" s="759"/>
      <c r="I9" s="759"/>
      <c r="J9" s="759"/>
    </row>
    <row r="10" spans="1:13" x14ac:dyDescent="0.2">
      <c r="A10" s="714"/>
      <c r="B10" s="784"/>
      <c r="C10" s="759"/>
      <c r="D10" s="786"/>
      <c r="E10" s="743" t="s">
        <v>3258</v>
      </c>
      <c r="F10" s="743" t="s">
        <v>3259</v>
      </c>
      <c r="G10" s="743" t="s">
        <v>3260</v>
      </c>
      <c r="H10" s="759"/>
      <c r="I10" s="759"/>
      <c r="J10" s="759"/>
    </row>
    <row r="11" spans="1:13" x14ac:dyDescent="0.2">
      <c r="A11" s="714"/>
      <c r="B11" s="784"/>
      <c r="C11" s="759"/>
      <c r="D11" s="786"/>
      <c r="E11" s="784"/>
      <c r="F11" s="784"/>
      <c r="G11" s="784"/>
      <c r="H11" s="759"/>
      <c r="I11" s="759"/>
      <c r="J11" s="759"/>
    </row>
    <row r="12" spans="1:13" ht="13.5" thickBot="1" x14ac:dyDescent="0.25">
      <c r="A12" s="715"/>
      <c r="B12" s="785"/>
      <c r="C12" s="763"/>
      <c r="D12" s="781"/>
      <c r="E12" s="785"/>
      <c r="F12" s="785"/>
      <c r="G12" s="785"/>
      <c r="H12" s="763"/>
      <c r="I12" s="763"/>
      <c r="J12" s="763"/>
    </row>
    <row r="13" spans="1:13" x14ac:dyDescent="0.2">
      <c r="A13" s="434" t="s">
        <v>871</v>
      </c>
      <c r="B13" s="40"/>
      <c r="C13" s="40"/>
      <c r="D13" s="40"/>
      <c r="E13" s="40"/>
      <c r="F13" s="40"/>
      <c r="G13" s="40"/>
      <c r="H13" s="40"/>
      <c r="I13" s="40"/>
      <c r="J13" s="40"/>
    </row>
    <row r="14" spans="1:13" x14ac:dyDescent="0.2">
      <c r="A14" s="381" t="s">
        <v>282</v>
      </c>
      <c r="B14" s="418">
        <v>18</v>
      </c>
      <c r="C14" s="418">
        <v>-981.34918000000005</v>
      </c>
      <c r="D14" s="418">
        <v>0</v>
      </c>
      <c r="E14" s="418">
        <v>0</v>
      </c>
      <c r="F14" s="418">
        <v>0</v>
      </c>
      <c r="G14" s="418">
        <v>0</v>
      </c>
      <c r="H14" s="418">
        <v>0</v>
      </c>
      <c r="I14" s="418">
        <v>0</v>
      </c>
      <c r="J14" s="418">
        <v>0</v>
      </c>
      <c r="K14" s="393"/>
    </row>
    <row r="15" spans="1:13" x14ac:dyDescent="0.2">
      <c r="A15" s="381" t="s">
        <v>283</v>
      </c>
      <c r="B15" s="392">
        <v>47</v>
      </c>
      <c r="C15" s="392">
        <v>126534.40317000001</v>
      </c>
      <c r="D15" s="392">
        <v>14214.816999999999</v>
      </c>
      <c r="E15" s="392">
        <v>100200</v>
      </c>
      <c r="F15" s="392">
        <v>0</v>
      </c>
      <c r="G15" s="392">
        <v>0</v>
      </c>
      <c r="H15" s="392">
        <v>12038.058000000001</v>
      </c>
      <c r="I15" s="392">
        <v>0</v>
      </c>
      <c r="J15" s="392">
        <v>81.528170000008686</v>
      </c>
      <c r="K15" s="393"/>
    </row>
    <row r="16" spans="1:13" x14ac:dyDescent="0.2">
      <c r="A16" s="381" t="s">
        <v>284</v>
      </c>
      <c r="B16" s="392">
        <v>82</v>
      </c>
      <c r="C16" s="392">
        <v>77225.200049999999</v>
      </c>
      <c r="D16" s="392">
        <v>3501.6480000000001</v>
      </c>
      <c r="E16" s="392">
        <v>43000</v>
      </c>
      <c r="F16" s="392">
        <v>1813.7059999999999</v>
      </c>
      <c r="G16" s="392">
        <v>0</v>
      </c>
      <c r="H16" s="392">
        <v>23016</v>
      </c>
      <c r="I16" s="392">
        <v>0</v>
      </c>
      <c r="J16" s="392">
        <v>5893.8460000000014</v>
      </c>
      <c r="K16" s="393"/>
    </row>
    <row r="17" spans="1:11" x14ac:dyDescent="0.2">
      <c r="A17" s="381" t="s">
        <v>285</v>
      </c>
      <c r="B17" s="392">
        <v>71</v>
      </c>
      <c r="C17" s="392">
        <v>1498.9260400000001</v>
      </c>
      <c r="D17" s="392">
        <v>0</v>
      </c>
      <c r="E17" s="392">
        <v>0</v>
      </c>
      <c r="F17" s="392">
        <v>0</v>
      </c>
      <c r="G17" s="392">
        <v>0</v>
      </c>
      <c r="H17" s="392">
        <v>0</v>
      </c>
      <c r="I17" s="392">
        <v>0</v>
      </c>
      <c r="J17" s="392">
        <v>1498.9260400000001</v>
      </c>
      <c r="K17" s="393"/>
    </row>
    <row r="18" spans="1:11" x14ac:dyDescent="0.2">
      <c r="A18" s="381" t="s">
        <v>2612</v>
      </c>
      <c r="B18" s="392">
        <v>1</v>
      </c>
      <c r="C18" s="392">
        <v>-2440.2170000000001</v>
      </c>
      <c r="D18" s="392">
        <v>0</v>
      </c>
      <c r="E18" s="392">
        <v>0</v>
      </c>
      <c r="F18" s="392">
        <v>0</v>
      </c>
      <c r="G18" s="392">
        <v>0</v>
      </c>
      <c r="H18" s="392">
        <v>0</v>
      </c>
      <c r="I18" s="392">
        <v>0</v>
      </c>
      <c r="J18" s="392">
        <v>0</v>
      </c>
      <c r="K18" s="393"/>
    </row>
    <row r="19" spans="1:11" x14ac:dyDescent="0.2">
      <c r="A19" s="387" t="s">
        <v>2227</v>
      </c>
      <c r="B19" s="398">
        <v>19</v>
      </c>
      <c r="C19" s="398">
        <v>15321.064190000021</v>
      </c>
      <c r="D19" s="398">
        <v>479.607412589999</v>
      </c>
      <c r="E19" s="398">
        <v>1671.8320709</v>
      </c>
      <c r="F19" s="398">
        <v>0</v>
      </c>
      <c r="G19" s="398">
        <v>0</v>
      </c>
      <c r="H19" s="398">
        <v>6572.5800799999997</v>
      </c>
      <c r="I19" s="398">
        <v>0</v>
      </c>
      <c r="J19" s="398">
        <v>6597.0446265100218</v>
      </c>
      <c r="K19" s="393"/>
    </row>
    <row r="20" spans="1:11" x14ac:dyDescent="0.2">
      <c r="A20" s="381" t="s">
        <v>2228</v>
      </c>
      <c r="B20" s="392">
        <v>39</v>
      </c>
      <c r="C20" s="392">
        <v>79755.050729862094</v>
      </c>
      <c r="D20" s="392">
        <v>4113.8489900000004</v>
      </c>
      <c r="E20" s="392">
        <v>12389.16057</v>
      </c>
      <c r="F20" s="392">
        <v>0</v>
      </c>
      <c r="G20" s="392">
        <v>33768.231090000001</v>
      </c>
      <c r="H20" s="392">
        <v>29483.418000000001</v>
      </c>
      <c r="I20" s="392">
        <v>0.16527</v>
      </c>
      <c r="J20" s="392">
        <v>0</v>
      </c>
      <c r="K20" s="393"/>
    </row>
    <row r="21" spans="1:11" x14ac:dyDescent="0.2">
      <c r="A21" s="381" t="s">
        <v>1607</v>
      </c>
      <c r="B21" s="392">
        <v>48</v>
      </c>
      <c r="C21" s="392">
        <v>26157.573329999999</v>
      </c>
      <c r="D21" s="392">
        <v>0</v>
      </c>
      <c r="E21" s="392">
        <v>0</v>
      </c>
      <c r="F21" s="392">
        <v>0</v>
      </c>
      <c r="G21" s="392">
        <v>0</v>
      </c>
      <c r="H21" s="392">
        <v>0</v>
      </c>
      <c r="I21" s="392">
        <v>0</v>
      </c>
      <c r="J21" s="392">
        <v>26157.573329999999</v>
      </c>
      <c r="K21" s="393"/>
    </row>
    <row r="22" spans="1:11" x14ac:dyDescent="0.2">
      <c r="A22" s="381" t="s">
        <v>2230</v>
      </c>
      <c r="B22" s="392">
        <v>49</v>
      </c>
      <c r="C22" s="392">
        <v>3992.9137889999997</v>
      </c>
      <c r="D22" s="392">
        <v>0</v>
      </c>
      <c r="E22" s="392">
        <v>0</v>
      </c>
      <c r="F22" s="392">
        <v>0</v>
      </c>
      <c r="G22" s="392">
        <v>0</v>
      </c>
      <c r="H22" s="392">
        <v>956</v>
      </c>
      <c r="I22" s="392">
        <v>3036.6729999999998</v>
      </c>
      <c r="J22" s="392">
        <v>0</v>
      </c>
      <c r="K22" s="393"/>
    </row>
    <row r="23" spans="1:11" x14ac:dyDescent="0.2">
      <c r="A23" s="382" t="s">
        <v>2613</v>
      </c>
      <c r="B23" s="394">
        <v>1</v>
      </c>
      <c r="C23" s="394">
        <v>-173.499</v>
      </c>
      <c r="D23" s="394">
        <v>0</v>
      </c>
      <c r="E23" s="394">
        <v>0</v>
      </c>
      <c r="F23" s="394">
        <v>0</v>
      </c>
      <c r="G23" s="394">
        <v>0</v>
      </c>
      <c r="H23" s="394">
        <v>7.2389999999999999</v>
      </c>
      <c r="I23" s="394">
        <v>0</v>
      </c>
      <c r="J23" s="394">
        <v>0</v>
      </c>
      <c r="K23" s="393"/>
    </row>
    <row r="24" spans="1:11" x14ac:dyDescent="0.2">
      <c r="A24" s="381" t="s">
        <v>1608</v>
      </c>
      <c r="B24" s="392">
        <v>19</v>
      </c>
      <c r="C24" s="392">
        <v>32039.2111</v>
      </c>
      <c r="D24" s="392">
        <v>0</v>
      </c>
      <c r="E24" s="392">
        <v>0</v>
      </c>
      <c r="F24" s="392">
        <v>0</v>
      </c>
      <c r="G24" s="392">
        <v>0</v>
      </c>
      <c r="H24" s="392">
        <v>7414.9530000000004</v>
      </c>
      <c r="I24" s="392">
        <v>0</v>
      </c>
      <c r="J24" s="392">
        <v>24624.258099999999</v>
      </c>
      <c r="K24" s="393"/>
    </row>
    <row r="25" spans="1:11" x14ac:dyDescent="0.2">
      <c r="A25" s="381" t="s">
        <v>2614</v>
      </c>
      <c r="B25" s="392">
        <v>18</v>
      </c>
      <c r="C25" s="392">
        <v>42451.612860000001</v>
      </c>
      <c r="D25" s="392">
        <v>0</v>
      </c>
      <c r="E25" s="392">
        <v>0</v>
      </c>
      <c r="F25" s="392">
        <v>0</v>
      </c>
      <c r="G25" s="392">
        <v>0</v>
      </c>
      <c r="H25" s="392">
        <v>11409.616960000001</v>
      </c>
      <c r="I25" s="392">
        <v>0</v>
      </c>
      <c r="J25" s="392">
        <v>31041.995900000002</v>
      </c>
      <c r="K25" s="393"/>
    </row>
    <row r="26" spans="1:11" x14ac:dyDescent="0.2">
      <c r="A26" s="381" t="s">
        <v>2615</v>
      </c>
      <c r="B26" s="392">
        <v>6</v>
      </c>
      <c r="C26" s="392">
        <v>40227.529889999998</v>
      </c>
      <c r="D26" s="392">
        <v>1577.1679999999999</v>
      </c>
      <c r="E26" s="392">
        <v>0</v>
      </c>
      <c r="F26" s="392">
        <v>0</v>
      </c>
      <c r="G26" s="392">
        <v>0</v>
      </c>
      <c r="H26" s="392">
        <v>8684.1659999999993</v>
      </c>
      <c r="I26" s="392">
        <v>0</v>
      </c>
      <c r="J26" s="392">
        <v>47334.527889999998</v>
      </c>
      <c r="K26" s="393"/>
    </row>
    <row r="27" spans="1:11" x14ac:dyDescent="0.2">
      <c r="A27" s="381" t="s">
        <v>2231</v>
      </c>
      <c r="B27" s="392">
        <v>18</v>
      </c>
      <c r="C27" s="392">
        <v>-3856.6712799999996</v>
      </c>
      <c r="D27" s="392">
        <v>0</v>
      </c>
      <c r="E27" s="392">
        <v>0</v>
      </c>
      <c r="F27" s="392">
        <v>0</v>
      </c>
      <c r="G27" s="392">
        <v>0</v>
      </c>
      <c r="H27" s="392">
        <v>0</v>
      </c>
      <c r="I27" s="392">
        <v>0</v>
      </c>
      <c r="J27" s="392">
        <v>0</v>
      </c>
      <c r="K27" s="393"/>
    </row>
    <row r="28" spans="1:11" x14ac:dyDescent="0.2">
      <c r="A28" s="381" t="s">
        <v>2232</v>
      </c>
      <c r="B28" s="392">
        <v>50</v>
      </c>
      <c r="C28" s="392">
        <v>10432.78175</v>
      </c>
      <c r="D28" s="392">
        <v>362.46100000000001</v>
      </c>
      <c r="E28" s="392">
        <v>1500</v>
      </c>
      <c r="F28" s="392">
        <v>1500</v>
      </c>
      <c r="G28" s="392">
        <v>0</v>
      </c>
      <c r="H28" s="392">
        <v>3183.5569999999998</v>
      </c>
      <c r="I28" s="392">
        <v>0</v>
      </c>
      <c r="J28" s="392">
        <v>3886.763750000001</v>
      </c>
      <c r="K28" s="393"/>
    </row>
    <row r="29" spans="1:11" x14ac:dyDescent="0.2">
      <c r="A29" s="387" t="s">
        <v>2233</v>
      </c>
      <c r="B29" s="398">
        <v>83</v>
      </c>
      <c r="C29" s="398">
        <v>8457.1624000000011</v>
      </c>
      <c r="D29" s="398">
        <v>0</v>
      </c>
      <c r="E29" s="398">
        <v>0</v>
      </c>
      <c r="F29" s="398">
        <v>0</v>
      </c>
      <c r="G29" s="398">
        <v>0</v>
      </c>
      <c r="H29" s="398">
        <v>1216.5015800000001</v>
      </c>
      <c r="I29" s="398">
        <v>0</v>
      </c>
      <c r="J29" s="398">
        <v>7240.660820000001</v>
      </c>
      <c r="K29" s="393"/>
    </row>
    <row r="30" spans="1:11" x14ac:dyDescent="0.2">
      <c r="A30" s="381" t="s">
        <v>1609</v>
      </c>
      <c r="B30" s="392">
        <v>12</v>
      </c>
      <c r="C30" s="392">
        <v>-10142.022919999999</v>
      </c>
      <c r="D30" s="392">
        <v>0</v>
      </c>
      <c r="E30" s="392">
        <v>0</v>
      </c>
      <c r="F30" s="392">
        <v>0</v>
      </c>
      <c r="G30" s="392">
        <v>0</v>
      </c>
      <c r="H30" s="392">
        <v>0</v>
      </c>
      <c r="I30" s="392">
        <v>10321.333769999999</v>
      </c>
      <c r="J30" s="392">
        <v>0</v>
      </c>
      <c r="K30" s="393"/>
    </row>
    <row r="31" spans="1:11" x14ac:dyDescent="0.2">
      <c r="A31" s="381" t="s">
        <v>2234</v>
      </c>
      <c r="B31" s="392">
        <v>41</v>
      </c>
      <c r="C31" s="392">
        <v>1709.48062</v>
      </c>
      <c r="D31" s="392">
        <v>84.703580000000002</v>
      </c>
      <c r="E31" s="392">
        <v>0</v>
      </c>
      <c r="F31" s="392">
        <v>0</v>
      </c>
      <c r="G31" s="392">
        <v>0</v>
      </c>
      <c r="H31" s="392">
        <v>293.51031</v>
      </c>
      <c r="I31" s="392">
        <v>0</v>
      </c>
      <c r="J31" s="392">
        <v>1331.2667299999998</v>
      </c>
      <c r="K31" s="393"/>
    </row>
    <row r="32" spans="1:11" x14ac:dyDescent="0.2">
      <c r="A32" s="381" t="s">
        <v>2235</v>
      </c>
      <c r="B32" s="392">
        <v>12</v>
      </c>
      <c r="C32" s="392">
        <v>9966.1894900000007</v>
      </c>
      <c r="D32" s="392">
        <v>679.14254000000005</v>
      </c>
      <c r="E32" s="392">
        <v>0</v>
      </c>
      <c r="F32" s="392">
        <v>0</v>
      </c>
      <c r="G32" s="392">
        <v>3987.1322599999999</v>
      </c>
      <c r="H32" s="392">
        <v>1083.89005</v>
      </c>
      <c r="I32" s="392">
        <v>405.88072</v>
      </c>
      <c r="J32" s="392">
        <v>3810.1439200000013</v>
      </c>
      <c r="K32" s="393"/>
    </row>
    <row r="33" spans="1:11" x14ac:dyDescent="0.2">
      <c r="A33" s="382" t="s">
        <v>2236</v>
      </c>
      <c r="B33" s="394">
        <v>84</v>
      </c>
      <c r="C33" s="394">
        <v>34483.216270000084</v>
      </c>
      <c r="D33" s="394">
        <v>1090.4990137159825</v>
      </c>
      <c r="E33" s="394">
        <v>0</v>
      </c>
      <c r="F33" s="394">
        <v>0</v>
      </c>
      <c r="G33" s="394">
        <v>19500</v>
      </c>
      <c r="H33" s="394">
        <v>12673.235996534237</v>
      </c>
      <c r="I33" s="394">
        <v>0</v>
      </c>
      <c r="J33" s="394">
        <v>1219.481259749864</v>
      </c>
      <c r="K33" s="393"/>
    </row>
    <row r="34" spans="1:11" x14ac:dyDescent="0.2">
      <c r="A34" s="381" t="s">
        <v>2616</v>
      </c>
      <c r="B34" s="392">
        <v>53</v>
      </c>
      <c r="C34" s="392">
        <v>-16435.196865841073</v>
      </c>
      <c r="D34" s="392">
        <v>0</v>
      </c>
      <c r="E34" s="392">
        <v>0</v>
      </c>
      <c r="F34" s="392">
        <v>0</v>
      </c>
      <c r="G34" s="392">
        <v>0</v>
      </c>
      <c r="H34" s="392">
        <v>0</v>
      </c>
      <c r="I34" s="392">
        <v>0</v>
      </c>
      <c r="J34" s="392">
        <v>0</v>
      </c>
      <c r="K34" s="393"/>
    </row>
    <row r="35" spans="1:11" x14ac:dyDescent="0.2">
      <c r="A35" s="381" t="s">
        <v>2238</v>
      </c>
      <c r="B35" s="392">
        <v>49</v>
      </c>
      <c r="C35" s="392">
        <v>-2672.19931</v>
      </c>
      <c r="D35" s="392">
        <v>0</v>
      </c>
      <c r="E35" s="392">
        <v>0</v>
      </c>
      <c r="F35" s="392">
        <v>0</v>
      </c>
      <c r="G35" s="392">
        <v>0</v>
      </c>
      <c r="H35" s="392">
        <v>0</v>
      </c>
      <c r="I35" s="392">
        <v>0</v>
      </c>
      <c r="J35" s="392">
        <v>0</v>
      </c>
      <c r="K35" s="393"/>
    </row>
    <row r="36" spans="1:11" x14ac:dyDescent="0.2">
      <c r="A36" s="381" t="s">
        <v>1878</v>
      </c>
      <c r="B36" s="392">
        <v>10</v>
      </c>
      <c r="C36" s="392">
        <v>-3280.1920800000098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3"/>
    </row>
    <row r="37" spans="1:11" x14ac:dyDescent="0.2">
      <c r="A37" s="381" t="s">
        <v>1879</v>
      </c>
      <c r="B37" s="392">
        <v>17</v>
      </c>
      <c r="C37" s="392">
        <v>-699.29310999999996</v>
      </c>
      <c r="D37" s="392">
        <v>0</v>
      </c>
      <c r="E37" s="392">
        <v>0</v>
      </c>
      <c r="F37" s="392">
        <v>0</v>
      </c>
      <c r="G37" s="392">
        <v>0</v>
      </c>
      <c r="H37" s="392">
        <v>0</v>
      </c>
      <c r="I37" s="392">
        <v>0</v>
      </c>
      <c r="J37" s="392">
        <v>0</v>
      </c>
      <c r="K37" s="393"/>
    </row>
    <row r="38" spans="1:11" x14ac:dyDescent="0.2">
      <c r="A38" s="381" t="s">
        <v>1880</v>
      </c>
      <c r="B38" s="392">
        <v>12</v>
      </c>
      <c r="C38" s="392">
        <v>-1656.7976699999999</v>
      </c>
      <c r="D38" s="392">
        <v>0</v>
      </c>
      <c r="E38" s="392">
        <v>0</v>
      </c>
      <c r="F38" s="392">
        <v>0</v>
      </c>
      <c r="G38" s="392">
        <v>0</v>
      </c>
      <c r="H38" s="392">
        <v>0</v>
      </c>
      <c r="I38" s="392">
        <v>0</v>
      </c>
      <c r="J38" s="392">
        <v>0</v>
      </c>
      <c r="K38" s="393"/>
    </row>
    <row r="39" spans="1:11" x14ac:dyDescent="0.2">
      <c r="A39" s="387" t="s">
        <v>2617</v>
      </c>
      <c r="B39" s="398">
        <v>59</v>
      </c>
      <c r="C39" s="398">
        <v>59443.706399999995</v>
      </c>
      <c r="D39" s="398">
        <v>4385.5240699999995</v>
      </c>
      <c r="E39" s="398">
        <v>37130.764999999999</v>
      </c>
      <c r="F39" s="398">
        <v>1489.5396799999999</v>
      </c>
      <c r="G39" s="398">
        <v>231</v>
      </c>
      <c r="H39" s="398">
        <v>10482.702789999999</v>
      </c>
      <c r="I39" s="398">
        <v>0</v>
      </c>
      <c r="J39" s="398">
        <v>5724.1748599999955</v>
      </c>
      <c r="K39" s="393"/>
    </row>
    <row r="40" spans="1:11" x14ac:dyDescent="0.2">
      <c r="A40" s="381" t="s">
        <v>599</v>
      </c>
      <c r="B40" s="392">
        <v>64</v>
      </c>
      <c r="C40" s="392">
        <v>35948.192360000001</v>
      </c>
      <c r="D40" s="392">
        <v>1867.8447900000001</v>
      </c>
      <c r="E40" s="392">
        <v>10000</v>
      </c>
      <c r="F40" s="392">
        <v>0</v>
      </c>
      <c r="G40" s="392">
        <v>0</v>
      </c>
      <c r="H40" s="392">
        <v>10591.29659</v>
      </c>
      <c r="I40" s="392">
        <v>0</v>
      </c>
      <c r="J40" s="392">
        <v>13489.050979999998</v>
      </c>
      <c r="K40" s="393"/>
    </row>
    <row r="41" spans="1:11" x14ac:dyDescent="0.2">
      <c r="A41" s="382" t="s">
        <v>3011</v>
      </c>
      <c r="B41" s="394"/>
      <c r="C41" s="394">
        <v>158.35025000000013</v>
      </c>
      <c r="D41" s="394">
        <v>429.7593</v>
      </c>
      <c r="E41" s="394">
        <v>0</v>
      </c>
      <c r="F41" s="394">
        <v>0</v>
      </c>
      <c r="G41" s="394">
        <v>0</v>
      </c>
      <c r="H41" s="394">
        <v>327.52570000000003</v>
      </c>
      <c r="I41" s="394">
        <v>27008.745050000001</v>
      </c>
      <c r="J41" s="394">
        <v>0</v>
      </c>
      <c r="K41" s="393"/>
    </row>
    <row r="42" spans="1:11" x14ac:dyDescent="0.2">
      <c r="A42" s="384" t="s">
        <v>2479</v>
      </c>
      <c r="B42" s="396"/>
      <c r="C42" s="396">
        <v>563465.12627302122</v>
      </c>
      <c r="D42" s="396">
        <v>32787.023696305987</v>
      </c>
      <c r="E42" s="396">
        <v>205891.75764090003</v>
      </c>
      <c r="F42" s="396">
        <v>4803.24568</v>
      </c>
      <c r="G42" s="396">
        <v>57486.36335</v>
      </c>
      <c r="H42" s="396">
        <v>139434.25105653424</v>
      </c>
      <c r="I42" s="396">
        <v>40772.797810000004</v>
      </c>
      <c r="J42" s="396">
        <v>179931.24237625991</v>
      </c>
      <c r="K42" s="393"/>
    </row>
    <row r="43" spans="1:11" x14ac:dyDescent="0.2">
      <c r="A43" s="388" t="s">
        <v>2241</v>
      </c>
      <c r="B43" s="398"/>
      <c r="C43" s="398"/>
      <c r="D43" s="398"/>
      <c r="E43" s="398"/>
      <c r="F43" s="398"/>
      <c r="G43" s="398"/>
      <c r="H43" s="398"/>
      <c r="I43" s="398"/>
      <c r="J43" s="398"/>
      <c r="K43" s="393"/>
    </row>
    <row r="44" spans="1:11" x14ac:dyDescent="0.2">
      <c r="A44" s="381" t="s">
        <v>1882</v>
      </c>
      <c r="B44" s="392">
        <v>15</v>
      </c>
      <c r="C44" s="392">
        <v>1665.6111599999999</v>
      </c>
      <c r="D44" s="392">
        <v>0</v>
      </c>
      <c r="E44" s="392">
        <v>0</v>
      </c>
      <c r="F44" s="392">
        <v>0</v>
      </c>
      <c r="G44" s="392">
        <v>0</v>
      </c>
      <c r="H44" s="392">
        <v>0</v>
      </c>
      <c r="I44" s="392">
        <v>0</v>
      </c>
      <c r="J44" s="392">
        <v>1665.6111599999999</v>
      </c>
      <c r="K44" s="393"/>
    </row>
    <row r="45" spans="1:11" x14ac:dyDescent="0.2">
      <c r="A45" s="381" t="s">
        <v>153</v>
      </c>
      <c r="B45" s="392">
        <v>19</v>
      </c>
      <c r="C45" s="392">
        <v>14635.962</v>
      </c>
      <c r="D45" s="392">
        <v>506.63684999999998</v>
      </c>
      <c r="E45" s="392">
        <v>0</v>
      </c>
      <c r="F45" s="392">
        <v>0</v>
      </c>
      <c r="G45" s="392">
        <v>0</v>
      </c>
      <c r="H45" s="392">
        <v>3935.6550000000002</v>
      </c>
      <c r="I45" s="392">
        <v>567.57000000000005</v>
      </c>
      <c r="J45" s="392">
        <v>9626.1001499999984</v>
      </c>
      <c r="K45" s="393"/>
    </row>
    <row r="46" spans="1:11" x14ac:dyDescent="0.2">
      <c r="A46" s="381" t="s">
        <v>1886</v>
      </c>
      <c r="B46" s="392">
        <v>12</v>
      </c>
      <c r="C46" s="392">
        <v>20746.115809999999</v>
      </c>
      <c r="D46" s="392">
        <v>2194.3784599999999</v>
      </c>
      <c r="E46" s="392">
        <v>12888.805880000002</v>
      </c>
      <c r="F46" s="392">
        <v>0</v>
      </c>
      <c r="G46" s="392">
        <v>470</v>
      </c>
      <c r="H46" s="392">
        <v>5175.2730000000001</v>
      </c>
      <c r="I46" s="392">
        <v>17.64648</v>
      </c>
      <c r="J46" s="392">
        <v>0</v>
      </c>
      <c r="K46" s="393"/>
    </row>
    <row r="47" spans="1:11" x14ac:dyDescent="0.2">
      <c r="A47" s="381" t="s">
        <v>1887</v>
      </c>
      <c r="B47" s="392">
        <v>9</v>
      </c>
      <c r="C47" s="392">
        <v>18570.066609999998</v>
      </c>
      <c r="D47" s="392">
        <v>0</v>
      </c>
      <c r="E47" s="392">
        <v>0</v>
      </c>
      <c r="F47" s="392">
        <v>0</v>
      </c>
      <c r="G47" s="392">
        <v>0</v>
      </c>
      <c r="H47" s="392">
        <v>3863.0996600000003</v>
      </c>
      <c r="I47" s="392">
        <v>0</v>
      </c>
      <c r="J47" s="392">
        <v>14706.966949999998</v>
      </c>
      <c r="K47" s="393"/>
    </row>
    <row r="48" spans="1:11" x14ac:dyDescent="0.2">
      <c r="A48" s="387" t="s">
        <v>1888</v>
      </c>
      <c r="B48" s="398">
        <v>12</v>
      </c>
      <c r="C48" s="398">
        <v>1818.21721</v>
      </c>
      <c r="D48" s="398">
        <v>25.303039999999999</v>
      </c>
      <c r="E48" s="398">
        <v>480.75784000000004</v>
      </c>
      <c r="F48" s="398">
        <v>0</v>
      </c>
      <c r="G48" s="398">
        <v>0</v>
      </c>
      <c r="H48" s="398">
        <v>0</v>
      </c>
      <c r="I48" s="398">
        <v>1077</v>
      </c>
      <c r="J48" s="398">
        <v>235.15633000000003</v>
      </c>
      <c r="K48" s="393"/>
    </row>
    <row r="49" spans="1:11" x14ac:dyDescent="0.2">
      <c r="A49" s="381" t="s">
        <v>2620</v>
      </c>
      <c r="B49" s="392">
        <v>9</v>
      </c>
      <c r="C49" s="392">
        <v>1297.1658</v>
      </c>
      <c r="D49" s="392">
        <v>0</v>
      </c>
      <c r="E49" s="392">
        <v>0</v>
      </c>
      <c r="F49" s="392">
        <v>0</v>
      </c>
      <c r="G49" s="392">
        <v>0</v>
      </c>
      <c r="H49" s="392">
        <v>0</v>
      </c>
      <c r="I49" s="392">
        <v>0</v>
      </c>
      <c r="J49" s="392">
        <v>1297.1658</v>
      </c>
      <c r="K49" s="393"/>
    </row>
    <row r="50" spans="1:11" x14ac:dyDescent="0.2">
      <c r="A50" s="381" t="s">
        <v>1611</v>
      </c>
      <c r="B50" s="392">
        <v>13</v>
      </c>
      <c r="C50" s="392">
        <v>-7408.6500199999991</v>
      </c>
      <c r="D50" s="392">
        <v>0</v>
      </c>
      <c r="E50" s="392">
        <v>0</v>
      </c>
      <c r="F50" s="392">
        <v>0</v>
      </c>
      <c r="G50" s="392">
        <v>0</v>
      </c>
      <c r="H50" s="392">
        <v>0</v>
      </c>
      <c r="I50" s="392">
        <v>0</v>
      </c>
      <c r="J50" s="392">
        <v>0</v>
      </c>
      <c r="K50" s="393"/>
    </row>
    <row r="51" spans="1:11" x14ac:dyDescent="0.2">
      <c r="A51" s="381" t="s">
        <v>2621</v>
      </c>
      <c r="B51" s="392">
        <v>0</v>
      </c>
      <c r="C51" s="392">
        <v>-1178.8867700000001</v>
      </c>
      <c r="D51" s="392">
        <v>0</v>
      </c>
      <c r="E51" s="392">
        <v>0</v>
      </c>
      <c r="F51" s="392">
        <v>0</v>
      </c>
      <c r="G51" s="392">
        <v>0</v>
      </c>
      <c r="H51" s="392">
        <v>0</v>
      </c>
      <c r="I51" s="392">
        <v>0</v>
      </c>
      <c r="J51" s="392">
        <v>0</v>
      </c>
      <c r="K51" s="393"/>
    </row>
    <row r="52" spans="1:11" x14ac:dyDescent="0.2">
      <c r="A52" s="387" t="s">
        <v>1890</v>
      </c>
      <c r="B52" s="398">
        <v>10</v>
      </c>
      <c r="C52" s="398">
        <v>3189.25621</v>
      </c>
      <c r="D52" s="398">
        <v>319.67633999999998</v>
      </c>
      <c r="E52" s="398">
        <v>0</v>
      </c>
      <c r="F52" s="398">
        <v>598</v>
      </c>
      <c r="G52" s="398">
        <v>46.5</v>
      </c>
      <c r="H52" s="398">
        <v>467.35040999999995</v>
      </c>
      <c r="I52" s="398">
        <v>54.019109999999998</v>
      </c>
      <c r="J52" s="398">
        <v>1703.7103500000001</v>
      </c>
      <c r="K52" s="393"/>
    </row>
    <row r="53" spans="1:11" x14ac:dyDescent="0.2">
      <c r="A53" s="381" t="s">
        <v>1891</v>
      </c>
      <c r="B53" s="392">
        <v>10</v>
      </c>
      <c r="C53" s="392">
        <v>3363.4113100000022</v>
      </c>
      <c r="D53" s="392">
        <v>455.16128000000003</v>
      </c>
      <c r="E53" s="392">
        <v>0</v>
      </c>
      <c r="F53" s="392">
        <v>0</v>
      </c>
      <c r="G53" s="392">
        <v>0</v>
      </c>
      <c r="H53" s="392">
        <v>760.18574999999998</v>
      </c>
      <c r="I53" s="392">
        <v>0</v>
      </c>
      <c r="J53" s="392">
        <v>2148.0642800000023</v>
      </c>
      <c r="K53" s="393"/>
    </row>
    <row r="54" spans="1:11" x14ac:dyDescent="0.2">
      <c r="A54" s="381" t="s">
        <v>2624</v>
      </c>
      <c r="B54" s="392">
        <v>19</v>
      </c>
      <c r="C54" s="392">
        <v>-4536.915</v>
      </c>
      <c r="D54" s="392">
        <v>0</v>
      </c>
      <c r="E54" s="392">
        <v>0</v>
      </c>
      <c r="F54" s="392">
        <v>0</v>
      </c>
      <c r="G54" s="392">
        <v>0</v>
      </c>
      <c r="H54" s="392">
        <v>0</v>
      </c>
      <c r="I54" s="392">
        <v>0</v>
      </c>
      <c r="J54" s="392">
        <v>0</v>
      </c>
      <c r="K54" s="393"/>
    </row>
    <row r="55" spans="1:11" x14ac:dyDescent="0.2">
      <c r="A55" s="381" t="s">
        <v>1809</v>
      </c>
      <c r="B55" s="392"/>
      <c r="C55" s="392">
        <v>0</v>
      </c>
      <c r="D55" s="392">
        <v>0</v>
      </c>
      <c r="E55" s="392">
        <v>0</v>
      </c>
      <c r="F55" s="392">
        <v>138.12560000000002</v>
      </c>
      <c r="G55" s="392">
        <v>0</v>
      </c>
      <c r="H55" s="392">
        <v>914.73277949999999</v>
      </c>
      <c r="I55" s="392">
        <v>0</v>
      </c>
      <c r="J55" s="392">
        <v>0</v>
      </c>
      <c r="K55" s="393"/>
    </row>
    <row r="56" spans="1:11" x14ac:dyDescent="0.2">
      <c r="A56" s="383" t="s">
        <v>2480</v>
      </c>
      <c r="B56" s="395"/>
      <c r="C56" s="395">
        <v>52161.354320000006</v>
      </c>
      <c r="D56" s="395">
        <v>3501.1559699999998</v>
      </c>
      <c r="E56" s="395">
        <v>13369.563720000002</v>
      </c>
      <c r="F56" s="395">
        <v>736.12560000000008</v>
      </c>
      <c r="G56" s="395">
        <v>516.5</v>
      </c>
      <c r="H56" s="395">
        <v>15116.2965995</v>
      </c>
      <c r="I56" s="395">
        <v>1716.23559</v>
      </c>
      <c r="J56" s="395">
        <v>31382.775020000001</v>
      </c>
      <c r="K56" s="393"/>
    </row>
    <row r="57" spans="1:11" x14ac:dyDescent="0.2">
      <c r="A57" s="384" t="s">
        <v>2044</v>
      </c>
      <c r="B57" s="392"/>
      <c r="C57" s="392"/>
      <c r="D57" s="392"/>
      <c r="E57" s="392"/>
      <c r="F57" s="392"/>
      <c r="G57" s="392"/>
      <c r="H57" s="392"/>
      <c r="I57" s="392"/>
      <c r="J57" s="392"/>
      <c r="K57" s="393"/>
    </row>
    <row r="58" spans="1:11" x14ac:dyDescent="0.2">
      <c r="A58" s="381" t="s">
        <v>1884</v>
      </c>
      <c r="B58" s="392">
        <v>17</v>
      </c>
      <c r="C58" s="392">
        <v>57091.26724999983</v>
      </c>
      <c r="D58" s="392">
        <v>2947.8629999999998</v>
      </c>
      <c r="E58" s="392">
        <v>35000</v>
      </c>
      <c r="F58" s="392">
        <v>1037.028</v>
      </c>
      <c r="G58" s="392">
        <v>0</v>
      </c>
      <c r="H58" s="392">
        <v>11610.055</v>
      </c>
      <c r="I58" s="392">
        <v>0</v>
      </c>
      <c r="J58" s="392">
        <v>6496.3212499998263</v>
      </c>
      <c r="K58" s="393"/>
    </row>
    <row r="59" spans="1:11" x14ac:dyDescent="0.2">
      <c r="A59" s="381" t="s">
        <v>1885</v>
      </c>
      <c r="B59" s="392">
        <v>6</v>
      </c>
      <c r="C59" s="392">
        <v>-8757.3529399999989</v>
      </c>
      <c r="D59" s="392">
        <v>0</v>
      </c>
      <c r="E59" s="392">
        <v>0</v>
      </c>
      <c r="F59" s="392">
        <v>0</v>
      </c>
      <c r="G59" s="392">
        <v>0</v>
      </c>
      <c r="H59" s="392">
        <v>0</v>
      </c>
      <c r="I59" s="392">
        <v>0</v>
      </c>
      <c r="J59" s="392">
        <v>0</v>
      </c>
      <c r="K59" s="393"/>
    </row>
    <row r="60" spans="1:11" x14ac:dyDescent="0.2">
      <c r="A60" s="381" t="s">
        <v>2878</v>
      </c>
      <c r="B60" s="392">
        <v>66</v>
      </c>
      <c r="C60" s="392">
        <v>-15184.568640000001</v>
      </c>
      <c r="D60" s="392">
        <v>0</v>
      </c>
      <c r="E60" s="392">
        <v>0</v>
      </c>
      <c r="F60" s="392">
        <v>0</v>
      </c>
      <c r="G60" s="392">
        <v>0</v>
      </c>
      <c r="H60" s="392">
        <v>0</v>
      </c>
      <c r="I60" s="392">
        <v>0</v>
      </c>
      <c r="J60" s="392">
        <v>0</v>
      </c>
      <c r="K60" s="393"/>
    </row>
    <row r="61" spans="1:11" x14ac:dyDescent="0.2">
      <c r="A61" s="381" t="s">
        <v>1610</v>
      </c>
      <c r="B61" s="392">
        <v>10</v>
      </c>
      <c r="C61" s="392">
        <v>59331.367960000003</v>
      </c>
      <c r="D61" s="392">
        <v>7070.4931900000001</v>
      </c>
      <c r="E61" s="392">
        <v>47401.802450000003</v>
      </c>
      <c r="F61" s="392">
        <v>0</v>
      </c>
      <c r="G61" s="392">
        <v>0</v>
      </c>
      <c r="H61" s="392">
        <v>12725.109189999999</v>
      </c>
      <c r="I61" s="392">
        <v>0</v>
      </c>
      <c r="J61" s="392">
        <v>0</v>
      </c>
      <c r="K61" s="393"/>
    </row>
    <row r="62" spans="1:11" x14ac:dyDescent="0.2">
      <c r="A62" s="382" t="s">
        <v>2622</v>
      </c>
      <c r="B62" s="394">
        <v>10</v>
      </c>
      <c r="C62" s="394">
        <v>-8736.6490011542137</v>
      </c>
      <c r="D62" s="394">
        <v>0</v>
      </c>
      <c r="E62" s="394">
        <v>0</v>
      </c>
      <c r="F62" s="394">
        <v>0</v>
      </c>
      <c r="G62" s="394">
        <v>0</v>
      </c>
      <c r="H62" s="394">
        <v>0</v>
      </c>
      <c r="I62" s="394">
        <v>0</v>
      </c>
      <c r="J62" s="394">
        <v>0</v>
      </c>
      <c r="K62" s="393"/>
    </row>
    <row r="63" spans="1:11" x14ac:dyDescent="0.2">
      <c r="A63" s="381" t="s">
        <v>2623</v>
      </c>
      <c r="B63" s="392">
        <v>15</v>
      </c>
      <c r="C63" s="392">
        <v>50012.202560000005</v>
      </c>
      <c r="D63" s="392">
        <v>0</v>
      </c>
      <c r="E63" s="392">
        <v>0</v>
      </c>
      <c r="F63" s="392">
        <v>0</v>
      </c>
      <c r="G63" s="392">
        <v>0</v>
      </c>
      <c r="H63" s="392">
        <v>8747.1290700000009</v>
      </c>
      <c r="I63" s="392">
        <v>4719.5768399999997</v>
      </c>
      <c r="J63" s="392">
        <v>36545.496650000001</v>
      </c>
      <c r="K63" s="393"/>
    </row>
    <row r="64" spans="1:11" x14ac:dyDescent="0.2">
      <c r="A64" s="381" t="s">
        <v>1892</v>
      </c>
      <c r="B64" s="392">
        <v>16</v>
      </c>
      <c r="C64" s="392">
        <v>22739.526460000034</v>
      </c>
      <c r="D64" s="392">
        <v>1300</v>
      </c>
      <c r="E64" s="392">
        <v>14000</v>
      </c>
      <c r="F64" s="392">
        <v>0</v>
      </c>
      <c r="G64" s="392">
        <v>0</v>
      </c>
      <c r="H64" s="392">
        <v>4994.685735873516</v>
      </c>
      <c r="I64" s="392">
        <v>0</v>
      </c>
      <c r="J64" s="392">
        <v>2444.8407241265177</v>
      </c>
      <c r="K64" s="393"/>
    </row>
    <row r="65" spans="1:11" x14ac:dyDescent="0.2">
      <c r="A65" s="381" t="s">
        <v>1893</v>
      </c>
      <c r="B65" s="392">
        <v>4</v>
      </c>
      <c r="C65" s="392">
        <v>2116.8662999999997</v>
      </c>
      <c r="D65" s="392">
        <v>0</v>
      </c>
      <c r="E65" s="392">
        <v>0</v>
      </c>
      <c r="F65" s="392">
        <v>0</v>
      </c>
      <c r="G65" s="392">
        <v>0</v>
      </c>
      <c r="H65" s="392">
        <v>0</v>
      </c>
      <c r="I65" s="392">
        <v>0</v>
      </c>
      <c r="J65" s="392">
        <v>2116.8662999999997</v>
      </c>
      <c r="K65" s="393"/>
    </row>
    <row r="66" spans="1:11" x14ac:dyDescent="0.2">
      <c r="A66" s="381" t="s">
        <v>1895</v>
      </c>
      <c r="B66" s="392">
        <v>16</v>
      </c>
      <c r="C66" s="392">
        <v>21044.655289999999</v>
      </c>
      <c r="D66" s="392">
        <v>780.74919999999997</v>
      </c>
      <c r="E66" s="392">
        <v>0</v>
      </c>
      <c r="F66" s="392">
        <v>0</v>
      </c>
      <c r="G66" s="392">
        <v>0</v>
      </c>
      <c r="H66" s="392">
        <v>5341.7696699999997</v>
      </c>
      <c r="I66" s="392">
        <v>0</v>
      </c>
      <c r="J66" s="392">
        <v>14922.136420000001</v>
      </c>
      <c r="K66" s="393"/>
    </row>
    <row r="67" spans="1:11" x14ac:dyDescent="0.2">
      <c r="A67" s="382" t="s">
        <v>600</v>
      </c>
      <c r="B67" s="394">
        <v>16</v>
      </c>
      <c r="C67" s="394">
        <v>30986.999309999999</v>
      </c>
      <c r="D67" s="394">
        <v>909.5128934999999</v>
      </c>
      <c r="E67" s="394">
        <v>0</v>
      </c>
      <c r="F67" s="394">
        <v>0</v>
      </c>
      <c r="G67" s="394">
        <v>0</v>
      </c>
      <c r="H67" s="394">
        <v>3004.3242500000001</v>
      </c>
      <c r="I67" s="394">
        <v>9792.4171900000001</v>
      </c>
      <c r="J67" s="394">
        <v>17280.744976499998</v>
      </c>
      <c r="K67" s="393"/>
    </row>
    <row r="68" spans="1:11" x14ac:dyDescent="0.2">
      <c r="A68" s="384" t="s">
        <v>2045</v>
      </c>
      <c r="B68" s="396"/>
      <c r="C68" s="396">
        <v>210644.31454884564</v>
      </c>
      <c r="D68" s="396">
        <v>13008.6182835</v>
      </c>
      <c r="E68" s="396">
        <v>96401.802450000003</v>
      </c>
      <c r="F68" s="396">
        <v>1037.028</v>
      </c>
      <c r="G68" s="396">
        <v>0</v>
      </c>
      <c r="H68" s="396">
        <v>46423.072915873512</v>
      </c>
      <c r="I68" s="396">
        <v>14511.99403</v>
      </c>
      <c r="J68" s="396">
        <v>79806.406320626353</v>
      </c>
      <c r="K68" s="393"/>
    </row>
    <row r="69" spans="1:11" x14ac:dyDescent="0.2">
      <c r="A69" s="388" t="s">
        <v>2046</v>
      </c>
      <c r="B69" s="419"/>
      <c r="C69" s="419"/>
      <c r="D69" s="419"/>
      <c r="E69" s="419"/>
      <c r="F69" s="419"/>
      <c r="G69" s="419"/>
      <c r="H69" s="419"/>
      <c r="I69" s="419"/>
      <c r="J69" s="419"/>
      <c r="K69" s="393"/>
    </row>
    <row r="70" spans="1:11" x14ac:dyDescent="0.2">
      <c r="A70" s="381" t="s">
        <v>2625</v>
      </c>
      <c r="B70" s="392">
        <v>27</v>
      </c>
      <c r="C70" s="392">
        <v>11.1496</v>
      </c>
      <c r="D70" s="392">
        <v>0</v>
      </c>
      <c r="E70" s="392">
        <v>0</v>
      </c>
      <c r="F70" s="392">
        <v>0</v>
      </c>
      <c r="G70" s="392">
        <v>0</v>
      </c>
      <c r="H70" s="392">
        <v>0</v>
      </c>
      <c r="I70" s="392">
        <v>0</v>
      </c>
      <c r="J70" s="392">
        <v>11.1496</v>
      </c>
      <c r="K70" s="393"/>
    </row>
    <row r="71" spans="1:11" x14ac:dyDescent="0.2">
      <c r="A71" s="382" t="s">
        <v>2626</v>
      </c>
      <c r="B71" s="394">
        <v>78</v>
      </c>
      <c r="C71" s="394">
        <v>94694.326060000007</v>
      </c>
      <c r="D71" s="394">
        <v>7267.5659900000001</v>
      </c>
      <c r="E71" s="394">
        <v>29000</v>
      </c>
      <c r="F71" s="394">
        <v>724.21583999999996</v>
      </c>
      <c r="G71" s="394">
        <v>35683.878059999995</v>
      </c>
      <c r="H71" s="394">
        <v>22018.66617</v>
      </c>
      <c r="I71" s="394">
        <v>0</v>
      </c>
      <c r="J71" s="394">
        <v>1.0913936421275139E-11</v>
      </c>
      <c r="K71" s="393"/>
    </row>
    <row r="72" spans="1:11" x14ac:dyDescent="0.2">
      <c r="A72" s="384" t="s">
        <v>2047</v>
      </c>
      <c r="B72" s="392"/>
      <c r="C72" s="396">
        <v>94705.475660000011</v>
      </c>
      <c r="D72" s="396">
        <v>7267.5659900000001</v>
      </c>
      <c r="E72" s="396">
        <v>29000</v>
      </c>
      <c r="F72" s="396">
        <v>724.21583999999996</v>
      </c>
      <c r="G72" s="396">
        <v>35683.878059999995</v>
      </c>
      <c r="H72" s="396">
        <v>22018.66617</v>
      </c>
      <c r="I72" s="396">
        <v>0</v>
      </c>
      <c r="J72" s="396">
        <v>11.149600000010913</v>
      </c>
      <c r="K72" s="393"/>
    </row>
    <row r="73" spans="1:11" ht="13.5" thickBot="1" x14ac:dyDescent="0.25">
      <c r="A73" s="389" t="s">
        <v>2629</v>
      </c>
      <c r="B73" s="399"/>
      <c r="C73" s="399">
        <v>920976.27080186689</v>
      </c>
      <c r="D73" s="399">
        <v>56564.36393980599</v>
      </c>
      <c r="E73" s="399">
        <v>344663.12381090003</v>
      </c>
      <c r="F73" s="399">
        <v>7300.6151200000004</v>
      </c>
      <c r="G73" s="399">
        <v>93686.741409999988</v>
      </c>
      <c r="H73" s="399">
        <v>222992.28674190777</v>
      </c>
      <c r="I73" s="399">
        <v>57001.027430000002</v>
      </c>
      <c r="J73" s="399">
        <v>291131.57331688626</v>
      </c>
      <c r="K73" s="393"/>
    </row>
    <row r="75" spans="1:11" x14ac:dyDescent="0.2">
      <c r="A75" s="198" t="s">
        <v>954</v>
      </c>
    </row>
    <row r="76" spans="1:11" x14ac:dyDescent="0.2">
      <c r="A76" s="2" t="s">
        <v>1810</v>
      </c>
    </row>
    <row r="77" spans="1:11" x14ac:dyDescent="0.2">
      <c r="A77" s="2" t="s">
        <v>1811</v>
      </c>
    </row>
  </sheetData>
  <mergeCells count="13">
    <mergeCell ref="A5:J5"/>
    <mergeCell ref="A6:J6"/>
    <mergeCell ref="A8:A12"/>
    <mergeCell ref="B8:B12"/>
    <mergeCell ref="C8:C12"/>
    <mergeCell ref="J8:J12"/>
    <mergeCell ref="H8:H12"/>
    <mergeCell ref="I8:I12"/>
    <mergeCell ref="E8:G9"/>
    <mergeCell ref="E10:E12"/>
    <mergeCell ref="F10:F12"/>
    <mergeCell ref="G10:G12"/>
    <mergeCell ref="D8:D12"/>
  </mergeCells>
  <phoneticPr fontId="2" type="noConversion"/>
  <conditionalFormatting sqref="A14:A73">
    <cfRule type="expression" dxfId="133" priority="4" stopIfTrue="1">
      <formula>$AF14=1</formula>
    </cfRule>
  </conditionalFormatting>
  <conditionalFormatting sqref="B14:J73">
    <cfRule type="expression" dxfId="132" priority="2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51181102362204722" right="0.27559055118110237" top="0.70866141732283472" bottom="0.78740157480314965" header="0.51181102362204722" footer="0.51181102362204722"/>
  <pageSetup paperSize="9" scale="74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5:L86"/>
  <sheetViews>
    <sheetView tabSelected="1" workbookViewId="0"/>
  </sheetViews>
  <sheetFormatPr defaultRowHeight="12.75" x14ac:dyDescent="0.2"/>
  <cols>
    <col min="1" max="1" width="9.140625" style="327"/>
    <col min="2" max="2" width="9.28515625" style="326" bestFit="1" customWidth="1"/>
    <col min="3" max="16384" width="9.140625" style="326"/>
  </cols>
  <sheetData>
    <row r="5" spans="1:12" s="331" customFormat="1" ht="18" x14ac:dyDescent="0.2">
      <c r="A5" s="694"/>
      <c r="B5" s="673" t="s">
        <v>1383</v>
      </c>
      <c r="C5" s="673"/>
      <c r="D5" s="673"/>
      <c r="E5" s="673"/>
      <c r="F5" s="673"/>
      <c r="G5" s="673"/>
      <c r="H5" s="673"/>
      <c r="I5" s="673"/>
      <c r="J5" s="673"/>
      <c r="K5" s="673"/>
      <c r="L5" s="673"/>
    </row>
    <row r="6" spans="1:12" s="332" customFormat="1" ht="12.75" customHeight="1" x14ac:dyDescent="0.2">
      <c r="A6" s="694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</row>
    <row r="7" spans="1:12" s="333" customFormat="1" ht="12.75" customHeight="1" x14ac:dyDescent="0.2">
      <c r="A7" s="694"/>
      <c r="B7" s="673"/>
      <c r="C7" s="673"/>
      <c r="D7" s="673"/>
      <c r="E7" s="673"/>
      <c r="F7" s="673"/>
      <c r="G7" s="673"/>
      <c r="H7" s="673"/>
      <c r="I7" s="673"/>
      <c r="J7" s="673"/>
      <c r="K7" s="673"/>
      <c r="L7" s="673"/>
    </row>
    <row r="8" spans="1:12" s="329" customFormat="1" ht="13.5" thickBot="1" x14ac:dyDescent="0.25">
      <c r="A8" s="687"/>
      <c r="B8" s="687"/>
      <c r="C8" s="687"/>
      <c r="D8" s="687"/>
      <c r="E8" s="687"/>
      <c r="F8" s="687"/>
      <c r="G8" s="687"/>
      <c r="H8" s="687"/>
      <c r="I8" s="687"/>
      <c r="J8" s="687"/>
      <c r="K8" s="687"/>
      <c r="L8" s="687"/>
    </row>
    <row r="9" spans="1:12" s="329" customFormat="1" ht="33" customHeight="1" thickTop="1" thickBot="1" x14ac:dyDescent="0.25">
      <c r="A9" s="684" t="s">
        <v>2316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6"/>
    </row>
    <row r="10" spans="1:12" s="329" customFormat="1" ht="12.75" customHeight="1" thickTop="1" x14ac:dyDescent="0.2">
      <c r="A10" s="328" t="s">
        <v>3331</v>
      </c>
      <c r="B10" s="697" t="str">
        <f>+'1B'!$A$5</f>
        <v xml:space="preserve">CONSOLIDATED BALANCE-SHEETS of INSURANCE, PENSION AND REINSURANCE COMPANIES as at 12.31.2007 </v>
      </c>
      <c r="C10" s="697"/>
      <c r="D10" s="697"/>
      <c r="E10" s="697"/>
      <c r="F10" s="697"/>
      <c r="G10" s="697"/>
      <c r="H10" s="697"/>
      <c r="I10" s="697"/>
      <c r="J10" s="697"/>
      <c r="K10" s="697"/>
      <c r="L10" s="698"/>
    </row>
    <row r="11" spans="1:12" s="329" customFormat="1" x14ac:dyDescent="0.2">
      <c r="A11" s="328" t="s">
        <v>3332</v>
      </c>
      <c r="B11" s="680"/>
      <c r="C11" s="680"/>
      <c r="D11" s="680"/>
      <c r="E11" s="680"/>
      <c r="F11" s="680"/>
      <c r="G11" s="680"/>
      <c r="H11" s="680"/>
      <c r="I11" s="680"/>
      <c r="J11" s="680"/>
      <c r="K11" s="680"/>
      <c r="L11" s="681"/>
    </row>
    <row r="12" spans="1:12" s="329" customFormat="1" ht="12.75" customHeight="1" x14ac:dyDescent="0.2">
      <c r="A12" s="328" t="s">
        <v>3333</v>
      </c>
      <c r="B12" s="680" t="str">
        <f>'2B'!$A$5</f>
        <v>CONSOLIDATION of TECHNICAL RESULTS of INSURANCE, REINSURANCE and PENSION COMPANIES as at 12.31.2007</v>
      </c>
      <c r="C12" s="680"/>
      <c r="D12" s="680"/>
      <c r="E12" s="680"/>
      <c r="F12" s="680"/>
      <c r="G12" s="680"/>
      <c r="H12" s="680"/>
      <c r="I12" s="680"/>
      <c r="J12" s="680"/>
      <c r="K12" s="680"/>
      <c r="L12" s="681"/>
    </row>
    <row r="13" spans="1:12" x14ac:dyDescent="0.2">
      <c r="A13" s="328" t="s">
        <v>3334</v>
      </c>
      <c r="B13" s="680"/>
      <c r="C13" s="680"/>
      <c r="D13" s="680"/>
      <c r="E13" s="680"/>
      <c r="F13" s="680"/>
      <c r="G13" s="680"/>
      <c r="H13" s="680"/>
      <c r="I13" s="680"/>
      <c r="J13" s="680"/>
      <c r="K13" s="680"/>
      <c r="L13" s="681"/>
    </row>
    <row r="14" spans="1:12" x14ac:dyDescent="0.2">
      <c r="A14" s="328" t="s">
        <v>3335</v>
      </c>
      <c r="B14" s="680" t="str">
        <f>+'3A'!P5</f>
        <v xml:space="preserve"> BALANCE SHEETS of INSURANCE, PENSION and REINSURANCE COMPANIES </v>
      </c>
      <c r="C14" s="680"/>
      <c r="D14" s="680"/>
      <c r="E14" s="680"/>
      <c r="F14" s="680"/>
      <c r="G14" s="680"/>
      <c r="H14" s="680"/>
      <c r="I14" s="680"/>
      <c r="J14" s="680"/>
      <c r="K14" s="680"/>
      <c r="L14" s="681"/>
    </row>
    <row r="15" spans="1:12" x14ac:dyDescent="0.2">
      <c r="A15" s="328" t="s">
        <v>3336</v>
      </c>
      <c r="B15" s="680"/>
      <c r="C15" s="680"/>
      <c r="D15" s="680"/>
      <c r="E15" s="680"/>
      <c r="F15" s="680"/>
      <c r="G15" s="680"/>
      <c r="H15" s="680"/>
      <c r="I15" s="680"/>
      <c r="J15" s="680"/>
      <c r="K15" s="680"/>
      <c r="L15" s="681"/>
    </row>
    <row r="16" spans="1:12" x14ac:dyDescent="0.2">
      <c r="A16" s="328" t="s">
        <v>3337</v>
      </c>
      <c r="B16" s="680"/>
      <c r="C16" s="680"/>
      <c r="D16" s="680"/>
      <c r="E16" s="680"/>
      <c r="F16" s="680"/>
      <c r="G16" s="680"/>
      <c r="H16" s="680"/>
      <c r="I16" s="680"/>
      <c r="J16" s="680"/>
      <c r="K16" s="680"/>
      <c r="L16" s="681"/>
    </row>
    <row r="17" spans="1:12" x14ac:dyDescent="0.2">
      <c r="A17" s="328" t="s">
        <v>3338</v>
      </c>
      <c r="B17" s="680" t="str">
        <f>+'4A'!M5</f>
        <v>SECURITIES PORTFOLIO</v>
      </c>
      <c r="C17" s="680"/>
      <c r="D17" s="680"/>
      <c r="E17" s="680"/>
      <c r="F17" s="680"/>
      <c r="G17" s="680"/>
      <c r="H17" s="680"/>
      <c r="I17" s="680"/>
      <c r="J17" s="680"/>
      <c r="K17" s="680"/>
      <c r="L17" s="681"/>
    </row>
    <row r="18" spans="1:12" x14ac:dyDescent="0.2">
      <c r="A18" s="328" t="s">
        <v>3339</v>
      </c>
      <c r="B18" s="680"/>
      <c r="C18" s="680"/>
      <c r="D18" s="680"/>
      <c r="E18" s="680"/>
      <c r="F18" s="680"/>
      <c r="G18" s="680"/>
      <c r="H18" s="680"/>
      <c r="I18" s="680"/>
      <c r="J18" s="680"/>
      <c r="K18" s="680"/>
      <c r="L18" s="681"/>
    </row>
    <row r="19" spans="1:12" ht="24.95" customHeight="1" x14ac:dyDescent="0.2">
      <c r="A19" s="328">
        <v>5</v>
      </c>
      <c r="B19" s="680" t="str">
        <f>+'5'!J5</f>
        <v>RECEIVABLES FROM OPERATIONS*</v>
      </c>
      <c r="C19" s="680"/>
      <c r="D19" s="680"/>
      <c r="E19" s="680"/>
      <c r="F19" s="680"/>
      <c r="G19" s="680"/>
      <c r="H19" s="680"/>
      <c r="I19" s="680"/>
      <c r="J19" s="680"/>
      <c r="K19" s="680"/>
      <c r="L19" s="681"/>
    </row>
    <row r="20" spans="1:12" ht="24.95" customHeight="1" x14ac:dyDescent="0.2">
      <c r="A20" s="328">
        <v>6</v>
      </c>
      <c r="B20" s="680" t="str">
        <f>+'6'!F5</f>
        <v xml:space="preserve">FIXED ASSETS (NET)*          </v>
      </c>
      <c r="C20" s="680"/>
      <c r="D20" s="680"/>
      <c r="E20" s="680"/>
      <c r="F20" s="680"/>
      <c r="G20" s="680"/>
      <c r="H20" s="680"/>
      <c r="I20" s="680"/>
      <c r="J20" s="680"/>
      <c r="K20" s="680"/>
      <c r="L20" s="681"/>
    </row>
    <row r="21" spans="1:12" ht="12.6" customHeight="1" x14ac:dyDescent="0.2">
      <c r="A21" s="328" t="s">
        <v>3340</v>
      </c>
      <c r="B21" s="680" t="str">
        <f>+'7A'!M5</f>
        <v xml:space="preserve">PROFIT and LOSS ACCOUNTS of the INSURANCE, PENSION and REINSURANCE COMPANIES </v>
      </c>
      <c r="C21" s="680"/>
      <c r="D21" s="680"/>
      <c r="E21" s="680"/>
      <c r="F21" s="680"/>
      <c r="G21" s="680"/>
      <c r="H21" s="680"/>
      <c r="I21" s="680"/>
      <c r="J21" s="680"/>
      <c r="K21" s="680"/>
      <c r="L21" s="681"/>
    </row>
    <row r="22" spans="1:12" ht="12.6" customHeight="1" x14ac:dyDescent="0.2">
      <c r="A22" s="328" t="s">
        <v>3341</v>
      </c>
      <c r="B22" s="680"/>
      <c r="C22" s="680"/>
      <c r="D22" s="680"/>
      <c r="E22" s="680"/>
      <c r="F22" s="680"/>
      <c r="G22" s="680"/>
      <c r="H22" s="680"/>
      <c r="I22" s="680"/>
      <c r="J22" s="680"/>
      <c r="K22" s="680"/>
      <c r="L22" s="681"/>
    </row>
    <row r="23" spans="1:12" ht="12.6" customHeight="1" x14ac:dyDescent="0.2">
      <c r="A23" s="328" t="s">
        <v>3342</v>
      </c>
      <c r="B23" s="680"/>
      <c r="C23" s="680"/>
      <c r="D23" s="680"/>
      <c r="E23" s="680"/>
      <c r="F23" s="680"/>
      <c r="G23" s="680"/>
      <c r="H23" s="680"/>
      <c r="I23" s="680"/>
      <c r="J23" s="680"/>
      <c r="K23" s="680"/>
      <c r="L23" s="681"/>
    </row>
    <row r="24" spans="1:12" ht="12.6" customHeight="1" x14ac:dyDescent="0.2">
      <c r="A24" s="341" t="s">
        <v>1908</v>
      </c>
      <c r="B24" s="678" t="str">
        <f>+'8A'!E5</f>
        <v>BALANCE SHEET of the NON ACTIVE and NEW FOUNDATION INSURANCE COMPANIES</v>
      </c>
      <c r="C24" s="678"/>
      <c r="D24" s="678"/>
      <c r="E24" s="678"/>
      <c r="F24" s="678"/>
      <c r="G24" s="678"/>
      <c r="H24" s="678"/>
      <c r="I24" s="678"/>
      <c r="J24" s="678"/>
      <c r="K24" s="678"/>
      <c r="L24" s="679"/>
    </row>
    <row r="25" spans="1:12" ht="12.6" customHeight="1" x14ac:dyDescent="0.2">
      <c r="A25" s="341" t="s">
        <v>1909</v>
      </c>
      <c r="B25" s="678" t="str">
        <f>+'8B'!E5</f>
        <v>PROFIT and LOSS ACCOUNT of the NON ACTIVE and NEW FOUNDATION INSURANCE COMPANIES</v>
      </c>
      <c r="C25" s="678"/>
      <c r="D25" s="678"/>
      <c r="E25" s="678"/>
      <c r="F25" s="678"/>
      <c r="G25" s="678"/>
      <c r="H25" s="678"/>
      <c r="I25" s="678"/>
      <c r="J25" s="678"/>
      <c r="K25" s="678"/>
      <c r="L25" s="679"/>
    </row>
    <row r="26" spans="1:12" ht="24.95" customHeight="1" x14ac:dyDescent="0.2">
      <c r="A26" s="341" t="s">
        <v>1910</v>
      </c>
      <c r="B26" s="680" t="str">
        <f>+'9'!A6</f>
        <v>DISTRIBUTION of PROFITS of the INSURANCE, PENSION and REINSURANCE COMPANIES for the 2006 FINANCIAL YEAR</v>
      </c>
      <c r="C26" s="680"/>
      <c r="D26" s="680"/>
      <c r="E26" s="680"/>
      <c r="F26" s="680"/>
      <c r="G26" s="680"/>
      <c r="H26" s="680"/>
      <c r="I26" s="680"/>
      <c r="J26" s="680"/>
      <c r="K26" s="680"/>
      <c r="L26" s="681"/>
    </row>
    <row r="27" spans="1:12" ht="24.95" customHeight="1" x14ac:dyDescent="0.2">
      <c r="A27" s="341" t="s">
        <v>1911</v>
      </c>
      <c r="B27" s="680" t="str">
        <f>+'10'!A6</f>
        <v>DISTRIBUTION of PREMIUMS CEDED by TYPE of TREATY</v>
      </c>
      <c r="C27" s="680"/>
      <c r="D27" s="680"/>
      <c r="E27" s="680"/>
      <c r="F27" s="680"/>
      <c r="G27" s="680"/>
      <c r="H27" s="680"/>
      <c r="I27" s="680"/>
      <c r="J27" s="680"/>
      <c r="K27" s="680"/>
      <c r="L27" s="681"/>
    </row>
    <row r="28" spans="1:12" ht="24.95" customHeight="1" x14ac:dyDescent="0.2">
      <c r="A28" s="341" t="s">
        <v>1912</v>
      </c>
      <c r="B28" s="680" t="str">
        <f>+'11'!N5</f>
        <v xml:space="preserve">PREMIUM PRODUCTION of THE INSURANCE and PENSION COMPANIES PER  BRANCHES </v>
      </c>
      <c r="C28" s="680"/>
      <c r="D28" s="680"/>
      <c r="E28" s="680"/>
      <c r="F28" s="680"/>
      <c r="G28" s="680"/>
      <c r="H28" s="680"/>
      <c r="I28" s="680"/>
      <c r="J28" s="680"/>
      <c r="K28" s="680"/>
      <c r="L28" s="681"/>
    </row>
    <row r="29" spans="1:12" ht="24.95" customHeight="1" x14ac:dyDescent="0.2">
      <c r="A29" s="341" t="s">
        <v>1913</v>
      </c>
      <c r="B29" s="680" t="str">
        <f>+'12'!I5</f>
        <v xml:space="preserve">TECHNICAL BALANCE of the INSURANCE and PENSION COMPANIES PER BRANCHES </v>
      </c>
      <c r="C29" s="680"/>
      <c r="D29" s="680"/>
      <c r="E29" s="680"/>
      <c r="F29" s="680"/>
      <c r="G29" s="680"/>
      <c r="H29" s="680"/>
      <c r="I29" s="680"/>
      <c r="J29" s="680"/>
      <c r="K29" s="680"/>
      <c r="L29" s="681"/>
    </row>
    <row r="30" spans="1:12" ht="24.95" customHeight="1" thickBot="1" x14ac:dyDescent="0.25">
      <c r="A30" s="341" t="s">
        <v>1914</v>
      </c>
      <c r="B30" s="678" t="str">
        <f>+'13'!G5</f>
        <v>THE PROFIT and LOSS ACCOUNTS of the REINSURANCE COMPANIES PER BRANCHES*</v>
      </c>
      <c r="C30" s="678"/>
      <c r="D30" s="678"/>
      <c r="E30" s="678"/>
      <c r="F30" s="678"/>
      <c r="G30" s="678"/>
      <c r="H30" s="678"/>
      <c r="I30" s="678"/>
      <c r="J30" s="678"/>
      <c r="K30" s="678"/>
      <c r="L30" s="679"/>
    </row>
    <row r="31" spans="1:12" ht="33" customHeight="1" thickTop="1" thickBot="1" x14ac:dyDescent="0.25">
      <c r="A31" s="684" t="s">
        <v>2317</v>
      </c>
      <c r="B31" s="685"/>
      <c r="C31" s="685"/>
      <c r="D31" s="685"/>
      <c r="E31" s="685"/>
      <c r="F31" s="685"/>
      <c r="G31" s="685"/>
      <c r="H31" s="685"/>
      <c r="I31" s="685"/>
      <c r="J31" s="685"/>
      <c r="K31" s="685"/>
      <c r="L31" s="686"/>
    </row>
    <row r="32" spans="1:12" ht="24.95" customHeight="1" thickTop="1" x14ac:dyDescent="0.2">
      <c r="A32" s="343" t="s">
        <v>1915</v>
      </c>
      <c r="B32" s="688" t="str">
        <f>+'14'!O5</f>
        <v>PROFIT and LOSS ACCOUNTS of the INSURANCE COMPANIES  for The NON LIFE BRANCHES TECHNICAL RESULTS</v>
      </c>
      <c r="C32" s="688"/>
      <c r="D32" s="688"/>
      <c r="E32" s="688"/>
      <c r="F32" s="688"/>
      <c r="G32" s="688"/>
      <c r="H32" s="688"/>
      <c r="I32" s="688"/>
      <c r="J32" s="688"/>
      <c r="K32" s="688"/>
      <c r="L32" s="689"/>
    </row>
    <row r="33" spans="1:12" ht="24.95" customHeight="1" x14ac:dyDescent="0.2">
      <c r="A33" s="341" t="s">
        <v>1916</v>
      </c>
      <c r="B33" s="678" t="str">
        <f>+'15'!M5</f>
        <v xml:space="preserve">PROFIT and LOSS ACCOUNTS of the INSURANCE COMPANIES for The FIRE BRANCH TECHNICAL RESULTS </v>
      </c>
      <c r="C33" s="678"/>
      <c r="D33" s="678"/>
      <c r="E33" s="678"/>
      <c r="F33" s="678"/>
      <c r="G33" s="678"/>
      <c r="H33" s="678"/>
      <c r="I33" s="678"/>
      <c r="J33" s="678"/>
      <c r="K33" s="678"/>
      <c r="L33" s="679"/>
    </row>
    <row r="34" spans="1:12" ht="24.95" customHeight="1" x14ac:dyDescent="0.2">
      <c r="A34" s="341" t="s">
        <v>1917</v>
      </c>
      <c r="B34" s="678" t="str">
        <f>+'16'!M5</f>
        <v>PROFIT and LOSS ACCOUNTS of the INSURANCE COMPANIES for The TRANSPORT BRANCH TECHNICAL RESULTS</v>
      </c>
      <c r="C34" s="678"/>
      <c r="D34" s="678"/>
      <c r="E34" s="678"/>
      <c r="F34" s="678"/>
      <c r="G34" s="678"/>
      <c r="H34" s="678"/>
      <c r="I34" s="678"/>
      <c r="J34" s="678"/>
      <c r="K34" s="678"/>
      <c r="L34" s="679"/>
    </row>
    <row r="35" spans="1:12" ht="24.95" customHeight="1" x14ac:dyDescent="0.2">
      <c r="A35" s="341" t="s">
        <v>1918</v>
      </c>
      <c r="B35" s="678" t="str">
        <f>+'17'!M5</f>
        <v>PROFIT and LOSS ACCOUNTS of the INSURANCE COMPANIES for The TPL BRANCH TECHNICAL RESULTS</v>
      </c>
      <c r="C35" s="678"/>
      <c r="D35" s="678"/>
      <c r="E35" s="678"/>
      <c r="F35" s="678"/>
      <c r="G35" s="678"/>
      <c r="H35" s="678"/>
      <c r="I35" s="678"/>
      <c r="J35" s="678"/>
      <c r="K35" s="678"/>
      <c r="L35" s="679"/>
    </row>
    <row r="36" spans="1:12" ht="24.95" customHeight="1" x14ac:dyDescent="0.2">
      <c r="A36" s="341" t="s">
        <v>1919</v>
      </c>
      <c r="B36" s="678" t="str">
        <f>+'18'!M5</f>
        <v xml:space="preserve">PROFIT and LOSS ACCOUNTS of the INSURANCE COMPANIES for The CASUALTLY BRANCH TECHNICAL RESULTS 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9"/>
    </row>
    <row r="37" spans="1:12" ht="24.95" customHeight="1" x14ac:dyDescent="0.2">
      <c r="A37" s="341" t="s">
        <v>1920</v>
      </c>
      <c r="B37" s="678" t="str">
        <f>+'19'!M5</f>
        <v>PROFIT and LOSS ACCOUNTS of the INSURANCE COMPANIES for The CASCO BRANCH TECHNICAL RESULTS</v>
      </c>
      <c r="C37" s="678"/>
      <c r="D37" s="678"/>
      <c r="E37" s="678"/>
      <c r="F37" s="678"/>
      <c r="G37" s="678"/>
      <c r="H37" s="678"/>
      <c r="I37" s="678"/>
      <c r="J37" s="678"/>
      <c r="K37" s="678"/>
      <c r="L37" s="679"/>
    </row>
    <row r="38" spans="1:12" ht="24.95" customHeight="1" x14ac:dyDescent="0.2">
      <c r="A38" s="341" t="s">
        <v>1921</v>
      </c>
      <c r="B38" s="678" t="str">
        <f>+'20'!M5</f>
        <v xml:space="preserve">PROFIT and LOSS ACCOUNTS of the NON-LIFE INSURANCE COMPANIES for The PERSONAL ACCIDENT BRANCH TECHNICAL RESULTS </v>
      </c>
      <c r="C38" s="678"/>
      <c r="D38" s="678"/>
      <c r="E38" s="678"/>
      <c r="F38" s="678"/>
      <c r="G38" s="678"/>
      <c r="H38" s="678"/>
      <c r="I38" s="678"/>
      <c r="J38" s="678"/>
      <c r="K38" s="678"/>
      <c r="L38" s="679"/>
    </row>
    <row r="39" spans="1:12" ht="24.95" customHeight="1" x14ac:dyDescent="0.2">
      <c r="A39" s="341" t="s">
        <v>1922</v>
      </c>
      <c r="B39" s="678" t="str">
        <f>+'21'!F5</f>
        <v xml:space="preserve">PROFIT and LOSS ACCOUNTS of the INSURANCE COMPANIES for The CREDIT BRANCH TECHNICAL RESULTS </v>
      </c>
      <c r="C39" s="678"/>
      <c r="D39" s="678"/>
      <c r="E39" s="678"/>
      <c r="F39" s="678"/>
      <c r="G39" s="678"/>
      <c r="H39" s="678"/>
      <c r="I39" s="678"/>
      <c r="J39" s="678"/>
      <c r="K39" s="678"/>
      <c r="L39" s="679"/>
    </row>
    <row r="40" spans="1:12" ht="24.95" customHeight="1" x14ac:dyDescent="0.2">
      <c r="A40" s="341" t="s">
        <v>1923</v>
      </c>
      <c r="B40" s="678" t="str">
        <f>+'22'!K5</f>
        <v xml:space="preserve">PROFIT and LOSS ACCOUNTS of the INSURANCE COMPANIES for The LEGAL PROTECTION BRANCH TECHNICAL RESULTS </v>
      </c>
      <c r="C40" s="678"/>
      <c r="D40" s="678"/>
      <c r="E40" s="678"/>
      <c r="F40" s="678"/>
      <c r="G40" s="678"/>
      <c r="H40" s="678"/>
      <c r="I40" s="678"/>
      <c r="J40" s="678"/>
      <c r="K40" s="678"/>
      <c r="L40" s="679"/>
    </row>
    <row r="41" spans="1:12" ht="24.95" customHeight="1" x14ac:dyDescent="0.2">
      <c r="A41" s="341" t="s">
        <v>1924</v>
      </c>
      <c r="B41" s="678" t="str">
        <f>+'23'!M5</f>
        <v xml:space="preserve">PROFIT and LOSS ACCOUNTS of the INSURANCE COMPANIES for The ENGINEERING BRANCH TECHNICAL RESULTS </v>
      </c>
      <c r="C41" s="678"/>
      <c r="D41" s="678"/>
      <c r="E41" s="678"/>
      <c r="F41" s="678"/>
      <c r="G41" s="678"/>
      <c r="H41" s="678"/>
      <c r="I41" s="678"/>
      <c r="J41" s="678"/>
      <c r="K41" s="678"/>
      <c r="L41" s="679"/>
    </row>
    <row r="42" spans="1:12" ht="24.95" customHeight="1" x14ac:dyDescent="0.2">
      <c r="A42" s="341" t="s">
        <v>1925</v>
      </c>
      <c r="B42" s="678" t="str">
        <f>+'24'!M5</f>
        <v>PROFIT and LOSS ACCOUNTS of the INSURANCE COMPANIES for The AGRICULTURE BRANCH TECHNICAL RESULTS</v>
      </c>
      <c r="C42" s="678"/>
      <c r="D42" s="678"/>
      <c r="E42" s="678"/>
      <c r="F42" s="678"/>
      <c r="G42" s="678"/>
      <c r="H42" s="678"/>
      <c r="I42" s="678"/>
      <c r="J42" s="678"/>
      <c r="K42" s="678"/>
      <c r="L42" s="679"/>
    </row>
    <row r="43" spans="1:12" ht="24.95" customHeight="1" x14ac:dyDescent="0.2">
      <c r="A43" s="341" t="s">
        <v>1926</v>
      </c>
      <c r="B43" s="678" t="str">
        <f>+'25'!N5</f>
        <v>PROFIT and LOSS ACCOUNTS of the NON-LIFE INSURANCE COMPANIES for The HEALTH BRANCH TECHNICAL RESULTS</v>
      </c>
      <c r="C43" s="678"/>
      <c r="D43" s="678"/>
      <c r="E43" s="678"/>
      <c r="F43" s="678"/>
      <c r="G43" s="678"/>
      <c r="H43" s="678"/>
      <c r="I43" s="678"/>
      <c r="J43" s="678"/>
      <c r="K43" s="678"/>
      <c r="L43" s="679"/>
    </row>
    <row r="44" spans="1:12" ht="24.95" customHeight="1" x14ac:dyDescent="0.2">
      <c r="A44" s="341" t="s">
        <v>1927</v>
      </c>
      <c r="B44" s="678" t="str">
        <f>+'26'!L5</f>
        <v>PREMIUM and LOSS DATA  By INSURANCE COMPANIES (FIRE)</v>
      </c>
      <c r="C44" s="678"/>
      <c r="D44" s="678"/>
      <c r="E44" s="678"/>
      <c r="F44" s="678"/>
      <c r="G44" s="678"/>
      <c r="H44" s="678"/>
      <c r="I44" s="678"/>
      <c r="J44" s="678"/>
      <c r="K44" s="678"/>
      <c r="L44" s="679"/>
    </row>
    <row r="45" spans="1:12" ht="24.95" customHeight="1" x14ac:dyDescent="0.2">
      <c r="A45" s="341" t="s">
        <v>1928</v>
      </c>
      <c r="B45" s="678" t="str">
        <f>+'27'!L5</f>
        <v>PREMIUM and LOSS DATA By INSURANCE COMPANIES (TRANSPORT, ENGINEERING, AGRICULTURE, HEALTH)</v>
      </c>
      <c r="C45" s="678"/>
      <c r="D45" s="678"/>
      <c r="E45" s="678"/>
      <c r="F45" s="678"/>
      <c r="G45" s="678"/>
      <c r="H45" s="678"/>
      <c r="I45" s="678"/>
      <c r="J45" s="678"/>
      <c r="K45" s="678"/>
      <c r="L45" s="679"/>
    </row>
    <row r="46" spans="1:12" ht="24.95" customHeight="1" x14ac:dyDescent="0.2">
      <c r="A46" s="341" t="s">
        <v>1929</v>
      </c>
      <c r="B46" s="678" t="str">
        <f>+'28'!L5</f>
        <v>PREMIUM and LOSS DATA By INSURANCE COMPANIES (CASUALTY)</v>
      </c>
      <c r="C46" s="678"/>
      <c r="D46" s="678"/>
      <c r="E46" s="678"/>
      <c r="F46" s="678"/>
      <c r="G46" s="678"/>
      <c r="H46" s="678"/>
      <c r="I46" s="678"/>
      <c r="J46" s="678"/>
      <c r="K46" s="678"/>
      <c r="L46" s="679"/>
    </row>
    <row r="47" spans="1:12" ht="24.95" customHeight="1" x14ac:dyDescent="0.2">
      <c r="A47" s="341" t="s">
        <v>1930</v>
      </c>
      <c r="B47" s="678" t="str">
        <f>+'29'!L5</f>
        <v>BREAKDOWN of PREMIUM and LOSS PAYMENTS of The TPL BRANCH to THE TYPE of VEHICLES (Green Card Excluded)</v>
      </c>
      <c r="C47" s="678"/>
      <c r="D47" s="678"/>
      <c r="E47" s="678"/>
      <c r="F47" s="678"/>
      <c r="G47" s="678"/>
      <c r="H47" s="678"/>
      <c r="I47" s="678"/>
      <c r="J47" s="678"/>
      <c r="K47" s="678"/>
      <c r="L47" s="679"/>
    </row>
    <row r="48" spans="1:12" ht="24.95" customHeight="1" x14ac:dyDescent="0.2">
      <c r="A48" s="341" t="s">
        <v>1931</v>
      </c>
      <c r="B48" s="678" t="str">
        <f>+'30'!L5</f>
        <v>BREAKDOWN of PREMIUM and LOSS PAYMENTS of The MOTOR OWN DAMAGE BRANCH to The TYPE of VEHICLES</v>
      </c>
      <c r="C48" s="678"/>
      <c r="D48" s="678"/>
      <c r="E48" s="678"/>
      <c r="F48" s="678"/>
      <c r="G48" s="678"/>
      <c r="H48" s="678"/>
      <c r="I48" s="678"/>
      <c r="J48" s="678"/>
      <c r="K48" s="678"/>
      <c r="L48" s="679"/>
    </row>
    <row r="49" spans="1:12" ht="24.95" customHeight="1" x14ac:dyDescent="0.2">
      <c r="A49" s="341" t="s">
        <v>1932</v>
      </c>
      <c r="B49" s="680" t="str">
        <f>+'31'!L5</f>
        <v>POLICIES DATA By The NON - LIFE INSURANCE COMPANIES Per BRANCHES</v>
      </c>
      <c r="C49" s="680"/>
      <c r="D49" s="680"/>
      <c r="E49" s="680"/>
      <c r="F49" s="680"/>
      <c r="G49" s="680"/>
      <c r="H49" s="680"/>
      <c r="I49" s="680"/>
      <c r="J49" s="680"/>
      <c r="K49" s="680"/>
      <c r="L49" s="681"/>
    </row>
    <row r="50" spans="1:12" ht="30" customHeight="1" x14ac:dyDescent="0.2">
      <c r="A50" s="341" t="s">
        <v>2657</v>
      </c>
      <c r="B50" s="678" t="str">
        <f>+'32'!L5</f>
        <v>BREAKDOWN of DIRECT PREMIUM PRODUCTION by The NON - LIFE INSURANCE COMPANIES as PER DISTRIBUTING CHANNELS</v>
      </c>
      <c r="C50" s="678"/>
      <c r="D50" s="678"/>
      <c r="E50" s="678"/>
      <c r="F50" s="678"/>
      <c r="G50" s="678"/>
      <c r="H50" s="678"/>
      <c r="I50" s="678"/>
      <c r="J50" s="678"/>
      <c r="K50" s="678"/>
      <c r="L50" s="679"/>
    </row>
    <row r="51" spans="1:12" ht="24.95" customHeight="1" x14ac:dyDescent="0.2">
      <c r="A51" s="341" t="s">
        <v>2658</v>
      </c>
      <c r="B51" s="678">
        <f>+'33A'!L5</f>
        <v>0</v>
      </c>
      <c r="C51" s="678"/>
      <c r="D51" s="678"/>
      <c r="E51" s="678"/>
      <c r="F51" s="678"/>
      <c r="G51" s="678"/>
      <c r="H51" s="678"/>
      <c r="I51" s="678"/>
      <c r="J51" s="678"/>
      <c r="K51" s="678"/>
      <c r="L51" s="679"/>
    </row>
    <row r="52" spans="1:12" ht="24.95" customHeight="1" x14ac:dyDescent="0.2">
      <c r="A52" s="341" t="s">
        <v>2659</v>
      </c>
      <c r="B52" s="678" t="str">
        <f>+'33B'!K5</f>
        <v xml:space="preserve">DIRECT PAID LOSS and REINSURANCE SHARE by The NON - LIFE INSURANCE COMPANIES </v>
      </c>
      <c r="C52" s="678"/>
      <c r="D52" s="678"/>
      <c r="E52" s="678"/>
      <c r="F52" s="678"/>
      <c r="G52" s="678"/>
      <c r="H52" s="678"/>
      <c r="I52" s="678"/>
      <c r="J52" s="678"/>
      <c r="K52" s="678"/>
      <c r="L52" s="679"/>
    </row>
    <row r="53" spans="1:12" ht="24.95" customHeight="1" thickBot="1" x14ac:dyDescent="0.25">
      <c r="A53" s="342" t="s">
        <v>2660</v>
      </c>
      <c r="B53" s="682" t="str">
        <f>+'34'!K5</f>
        <v xml:space="preserve">PREMIUM and LOSS DATA By The NON LIFE INSURANCE COMPANIES </v>
      </c>
      <c r="C53" s="682"/>
      <c r="D53" s="682"/>
      <c r="E53" s="682"/>
      <c r="F53" s="682"/>
      <c r="G53" s="682"/>
      <c r="H53" s="682"/>
      <c r="I53" s="682"/>
      <c r="J53" s="682"/>
      <c r="K53" s="682"/>
      <c r="L53" s="683"/>
    </row>
    <row r="54" spans="1:12" ht="33" customHeight="1" thickTop="1" thickBot="1" x14ac:dyDescent="0.25">
      <c r="A54" s="553"/>
      <c r="B54" s="695" t="s">
        <v>1510</v>
      </c>
      <c r="C54" s="695"/>
      <c r="D54" s="695"/>
      <c r="E54" s="695"/>
      <c r="F54" s="695"/>
      <c r="G54" s="695"/>
      <c r="H54" s="695"/>
      <c r="I54" s="695"/>
      <c r="J54" s="695"/>
      <c r="K54" s="695"/>
      <c r="L54" s="696"/>
    </row>
    <row r="55" spans="1:12" ht="24.95" customHeight="1" thickTop="1" x14ac:dyDescent="0.2">
      <c r="A55" s="343" t="s">
        <v>2661</v>
      </c>
      <c r="B55" s="688" t="str">
        <f>+'35'!J5</f>
        <v>PROFIT and LOSS ACCOUNTS of The LIFE / PENSION COMPANIES for The LIFE BRANCH</v>
      </c>
      <c r="C55" s="688"/>
      <c r="D55" s="688"/>
      <c r="E55" s="688"/>
      <c r="F55" s="688"/>
      <c r="G55" s="688"/>
      <c r="H55" s="688"/>
      <c r="I55" s="688"/>
      <c r="J55" s="688"/>
      <c r="K55" s="688"/>
      <c r="L55" s="689"/>
    </row>
    <row r="56" spans="1:12" ht="24.95" customHeight="1" x14ac:dyDescent="0.2">
      <c r="A56" s="341" t="s">
        <v>2662</v>
      </c>
      <c r="B56" s="678" t="str">
        <f>+'36'!K5</f>
        <v xml:space="preserve">PROFIT and LOSS ACCOUNTS of The LIFE / PENSION COMPANIES for The PERSONEL ACCIDENT BRANCH </v>
      </c>
      <c r="C56" s="678"/>
      <c r="D56" s="678"/>
      <c r="E56" s="678"/>
      <c r="F56" s="678"/>
      <c r="G56" s="678"/>
      <c r="H56" s="678"/>
      <c r="I56" s="678"/>
      <c r="J56" s="678"/>
      <c r="K56" s="678"/>
      <c r="L56" s="679"/>
    </row>
    <row r="57" spans="1:12" ht="24.95" customHeight="1" x14ac:dyDescent="0.2">
      <c r="A57" s="341" t="s">
        <v>2663</v>
      </c>
      <c r="B57" s="678" t="str">
        <f>+'37'!E5</f>
        <v xml:space="preserve">PROFIT and LOSS ACCOUNTS of The LIFE / PENSION COMPANIES for The HEALTH BRANCH </v>
      </c>
      <c r="C57" s="678"/>
      <c r="D57" s="678"/>
      <c r="E57" s="678"/>
      <c r="F57" s="678"/>
      <c r="G57" s="678"/>
      <c r="H57" s="678"/>
      <c r="I57" s="678"/>
      <c r="J57" s="678"/>
      <c r="K57" s="678"/>
      <c r="L57" s="679"/>
    </row>
    <row r="58" spans="1:12" ht="24.95" customHeight="1" x14ac:dyDescent="0.2">
      <c r="A58" s="341" t="s">
        <v>2664</v>
      </c>
      <c r="B58" s="678" t="str">
        <f>+'38'!K5</f>
        <v xml:space="preserve">No of POLICIES, PREMIUMS, COVERS and LOSS DATA By The LIFE / PENSION COMPANIES Per BRANCHES </v>
      </c>
      <c r="C58" s="678"/>
      <c r="D58" s="678"/>
      <c r="E58" s="678"/>
      <c r="F58" s="678"/>
      <c r="G58" s="678"/>
      <c r="H58" s="678"/>
      <c r="I58" s="678"/>
      <c r="J58" s="678"/>
      <c r="K58" s="678"/>
      <c r="L58" s="679"/>
    </row>
    <row r="59" spans="1:12" ht="24.95" customHeight="1" x14ac:dyDescent="0.2">
      <c r="A59" s="341" t="s">
        <v>2665</v>
      </c>
      <c r="B59" s="678" t="str">
        <f>+'39'!K5</f>
        <v>COVERS and PAID LOSSES in LIFE BRANCH</v>
      </c>
      <c r="C59" s="678"/>
      <c r="D59" s="678"/>
      <c r="E59" s="678"/>
      <c r="F59" s="678"/>
      <c r="G59" s="678"/>
      <c r="H59" s="678"/>
      <c r="I59" s="678"/>
      <c r="J59" s="678"/>
      <c r="K59" s="678"/>
      <c r="L59" s="679"/>
    </row>
    <row r="60" spans="1:12" ht="24.95" customHeight="1" x14ac:dyDescent="0.2">
      <c r="A60" s="341" t="s">
        <v>2666</v>
      </c>
      <c r="B60" s="678" t="str">
        <f>+'40'!M5</f>
        <v>NUMBER Of POLICIES and PREMIUM PRODUCTION as COVERS of The LIFE / PENSION COMPANIES</v>
      </c>
      <c r="C60" s="678"/>
      <c r="D60" s="678"/>
      <c r="E60" s="678"/>
      <c r="F60" s="678"/>
      <c r="G60" s="678"/>
      <c r="H60" s="678"/>
      <c r="I60" s="678"/>
      <c r="J60" s="678"/>
      <c r="K60" s="678"/>
      <c r="L60" s="679"/>
    </row>
    <row r="61" spans="1:12" ht="24.95" customHeight="1" x14ac:dyDescent="0.2">
      <c r="A61" s="341" t="s">
        <v>3343</v>
      </c>
      <c r="B61" s="678" t="str">
        <f>+'41A'!J5</f>
        <v>DIRECT PREMIUM PRODUCTION and PORTFOLIO MOVEMENTS in LIFE BRANCH (Number)</v>
      </c>
      <c r="C61" s="678"/>
      <c r="D61" s="678"/>
      <c r="E61" s="678"/>
      <c r="F61" s="678"/>
      <c r="G61" s="678"/>
      <c r="H61" s="678"/>
      <c r="I61" s="678"/>
      <c r="J61" s="678"/>
      <c r="K61" s="678"/>
      <c r="L61" s="679"/>
    </row>
    <row r="62" spans="1:12" ht="24.95" customHeight="1" x14ac:dyDescent="0.2">
      <c r="A62" s="341" t="s">
        <v>3344</v>
      </c>
      <c r="B62" s="678" t="str">
        <f>+'41B'!L5</f>
        <v>DIRECT PREMIUM PRODUCTION and PORTFOLIO MOVEMENTS in LIFE BRANCH (Amount)</v>
      </c>
      <c r="C62" s="678"/>
      <c r="D62" s="678"/>
      <c r="E62" s="678"/>
      <c r="F62" s="678"/>
      <c r="G62" s="678"/>
      <c r="H62" s="678"/>
      <c r="I62" s="678"/>
      <c r="J62" s="678"/>
      <c r="K62" s="678"/>
      <c r="L62" s="679"/>
    </row>
    <row r="63" spans="1:12" ht="24.95" customHeight="1" x14ac:dyDescent="0.2">
      <c r="A63" s="341" t="s">
        <v>2667</v>
      </c>
      <c r="B63" s="678" t="str">
        <f>+'42A'!A6</f>
        <v xml:space="preserve">SUMMARIZED RESULTS ABOUT THE DISTRIBUTION of PROFIT SHARING (Not Using Fund System) </v>
      </c>
      <c r="C63" s="678"/>
      <c r="D63" s="678"/>
      <c r="E63" s="678"/>
      <c r="F63" s="678"/>
      <c r="G63" s="678"/>
      <c r="H63" s="678"/>
      <c r="I63" s="678"/>
      <c r="J63" s="678"/>
      <c r="K63" s="678"/>
      <c r="L63" s="679"/>
    </row>
    <row r="64" spans="1:12" ht="24.95" customHeight="1" x14ac:dyDescent="0.2">
      <c r="A64" s="341" t="s">
        <v>2668</v>
      </c>
      <c r="B64" s="678" t="str">
        <f>+'42B'!A6</f>
        <v>SUMMARIZED RESULTS ABOUT THE DISTRIBUTION of PROFIT SHARING (Using Fund System)</v>
      </c>
      <c r="C64" s="678"/>
      <c r="D64" s="678"/>
      <c r="E64" s="678"/>
      <c r="F64" s="678"/>
      <c r="G64" s="678"/>
      <c r="H64" s="678"/>
      <c r="I64" s="678"/>
      <c r="J64" s="678"/>
      <c r="K64" s="678"/>
      <c r="L64" s="679"/>
    </row>
    <row r="65" spans="1:12" ht="24.95" customHeight="1" x14ac:dyDescent="0.2">
      <c r="A65" s="341" t="s">
        <v>2669</v>
      </c>
      <c r="B65" s="678" t="str">
        <f>+'43'!G5</f>
        <v>GENERAL DATA of PENSION COMPANIES</v>
      </c>
      <c r="C65" s="678"/>
      <c r="D65" s="678"/>
      <c r="E65" s="678"/>
      <c r="F65" s="678"/>
      <c r="G65" s="678"/>
      <c r="H65" s="678"/>
      <c r="I65" s="678"/>
      <c r="J65" s="678"/>
      <c r="K65" s="678"/>
      <c r="L65" s="679"/>
    </row>
    <row r="66" spans="1:12" ht="24.95" customHeight="1" x14ac:dyDescent="0.2">
      <c r="A66" s="341" t="s">
        <v>100</v>
      </c>
      <c r="B66" s="678" t="str">
        <f>+'44'!G5</f>
        <v>PORTFOLIO MOVEMENT of PENSION COMPANIES</v>
      </c>
      <c r="C66" s="678"/>
      <c r="D66" s="678"/>
      <c r="E66" s="678"/>
      <c r="F66" s="678"/>
      <c r="G66" s="678"/>
      <c r="H66" s="678"/>
      <c r="I66" s="678"/>
      <c r="J66" s="678"/>
      <c r="K66" s="678"/>
      <c r="L66" s="679"/>
    </row>
    <row r="67" spans="1:12" ht="24.95" customHeight="1" x14ac:dyDescent="0.2">
      <c r="A67" s="341" t="s">
        <v>2670</v>
      </c>
      <c r="B67" s="692" t="str">
        <f>+'45'!A6</f>
        <v>INFORMATION ABOUT FUNDS of PRIVATE PENSION COMPANIES</v>
      </c>
      <c r="C67" s="692"/>
      <c r="D67" s="692"/>
      <c r="E67" s="692"/>
      <c r="F67" s="692"/>
      <c r="G67" s="692"/>
      <c r="H67" s="692"/>
      <c r="I67" s="692"/>
      <c r="J67" s="692"/>
      <c r="K67" s="692"/>
      <c r="L67" s="693"/>
    </row>
    <row r="68" spans="1:12" ht="24.95" customHeight="1" x14ac:dyDescent="0.2">
      <c r="A68" s="341" t="s">
        <v>2671</v>
      </c>
      <c r="B68" s="678" t="str">
        <f>+'46'!A6</f>
        <v>DISTRIBUTION of PRIVATE PENSION CONTRACTS ACCORDING TO AGE and PAYMENT PERIODS</v>
      </c>
      <c r="C68" s="678"/>
      <c r="D68" s="678"/>
      <c r="E68" s="678"/>
      <c r="F68" s="678"/>
      <c r="G68" s="678"/>
      <c r="H68" s="678"/>
      <c r="I68" s="678"/>
      <c r="J68" s="678"/>
      <c r="K68" s="678"/>
      <c r="L68" s="679"/>
    </row>
    <row r="69" spans="1:12" ht="24.95" customHeight="1" thickBot="1" x14ac:dyDescent="0.25">
      <c r="A69" s="341" t="s">
        <v>1236</v>
      </c>
      <c r="B69" s="678" t="str">
        <f>+'47'!A6</f>
        <v>DISTRIBUTION of PRIVATE PENSION CONTRACTS ACCORDING TO AGE and CONTRIBUTION</v>
      </c>
      <c r="C69" s="678"/>
      <c r="D69" s="678"/>
      <c r="E69" s="678"/>
      <c r="F69" s="678"/>
      <c r="G69" s="678"/>
      <c r="H69" s="678"/>
      <c r="I69" s="678"/>
      <c r="J69" s="678"/>
      <c r="K69" s="678"/>
      <c r="L69" s="679"/>
    </row>
    <row r="70" spans="1:12" ht="33" customHeight="1" thickTop="1" thickBot="1" x14ac:dyDescent="0.25">
      <c r="A70" s="553"/>
      <c r="B70" s="695" t="s">
        <v>1512</v>
      </c>
      <c r="C70" s="695"/>
      <c r="D70" s="695"/>
      <c r="E70" s="695"/>
      <c r="F70" s="695"/>
      <c r="G70" s="695"/>
      <c r="H70" s="695"/>
      <c r="I70" s="695"/>
      <c r="J70" s="695"/>
      <c r="K70" s="695"/>
      <c r="L70" s="696"/>
    </row>
    <row r="71" spans="1:12" ht="24.95" customHeight="1" thickTop="1" x14ac:dyDescent="0.2">
      <c r="A71" s="341" t="s">
        <v>1938</v>
      </c>
      <c r="B71" s="678" t="str">
        <f>+'48A'!A6</f>
        <v>TURKISH CATASTROPHIC INSURANCE POOL BALANCE SHEET as at 12.31.2007</v>
      </c>
      <c r="C71" s="678"/>
      <c r="D71" s="678"/>
      <c r="E71" s="678"/>
      <c r="F71" s="678"/>
      <c r="G71" s="678"/>
      <c r="H71" s="678"/>
      <c r="I71" s="678"/>
      <c r="J71" s="678"/>
      <c r="K71" s="678"/>
      <c r="L71" s="679"/>
    </row>
    <row r="72" spans="1:12" ht="24.95" customHeight="1" x14ac:dyDescent="0.2">
      <c r="A72" s="341" t="s">
        <v>1939</v>
      </c>
      <c r="B72" s="678" t="str">
        <f>+'48B'!A6</f>
        <v>TURKISH CATASTROPHIC INSURANCE POOL INCOME STATEMENT as at 01.01.2007-12.31.2007</v>
      </c>
      <c r="C72" s="678"/>
      <c r="D72" s="678"/>
      <c r="E72" s="678"/>
      <c r="F72" s="678"/>
      <c r="G72" s="678"/>
      <c r="H72" s="678"/>
      <c r="I72" s="678"/>
      <c r="J72" s="678"/>
      <c r="K72" s="678"/>
      <c r="L72" s="679"/>
    </row>
    <row r="73" spans="1:12" ht="24.95" customHeight="1" x14ac:dyDescent="0.2">
      <c r="A73" s="341" t="s">
        <v>1777</v>
      </c>
      <c r="B73" s="678" t="str">
        <f>+'49'!H5</f>
        <v>INSURED RATIO by PROVINCE for TCIP</v>
      </c>
      <c r="C73" s="678"/>
      <c r="D73" s="678"/>
      <c r="E73" s="678"/>
      <c r="F73" s="678"/>
      <c r="G73" s="678"/>
      <c r="H73" s="678"/>
      <c r="I73" s="678"/>
      <c r="J73" s="678"/>
      <c r="K73" s="678"/>
      <c r="L73" s="679"/>
    </row>
    <row r="74" spans="1:12" ht="24.95" customHeight="1" x14ac:dyDescent="0.2">
      <c r="A74" s="341" t="s">
        <v>1778</v>
      </c>
      <c r="B74" s="678" t="str">
        <f>+'50'!F5</f>
        <v>No. of PENSION CONTRACTS and CONTRIBUTION AMOUNT*</v>
      </c>
      <c r="C74" s="678"/>
      <c r="D74" s="678"/>
      <c r="E74" s="678"/>
      <c r="F74" s="678"/>
      <c r="G74" s="678"/>
      <c r="H74" s="678"/>
      <c r="I74" s="678"/>
      <c r="J74" s="678"/>
      <c r="K74" s="678"/>
      <c r="L74" s="679"/>
    </row>
    <row r="75" spans="1:12" ht="24.95" customHeight="1" x14ac:dyDescent="0.2">
      <c r="A75" s="341" t="s">
        <v>1779</v>
      </c>
      <c r="B75" s="678">
        <f>+'51'!H5</f>
        <v>0</v>
      </c>
      <c r="C75" s="678"/>
      <c r="D75" s="678"/>
      <c r="E75" s="678"/>
      <c r="F75" s="678"/>
      <c r="G75" s="678"/>
      <c r="H75" s="678"/>
      <c r="I75" s="678"/>
      <c r="J75" s="678"/>
      <c r="K75" s="678"/>
      <c r="L75" s="679"/>
    </row>
    <row r="76" spans="1:12" ht="24.95" customHeight="1" x14ac:dyDescent="0.2">
      <c r="A76" s="341" t="s">
        <v>1940</v>
      </c>
      <c r="B76" s="678" t="s">
        <v>2340</v>
      </c>
      <c r="C76" s="678"/>
      <c r="D76" s="678"/>
      <c r="E76" s="678"/>
      <c r="F76" s="678"/>
      <c r="G76" s="678"/>
      <c r="H76" s="678"/>
      <c r="I76" s="678"/>
      <c r="J76" s="678"/>
      <c r="K76" s="678"/>
      <c r="L76" s="679"/>
    </row>
    <row r="77" spans="1:12" ht="24.95" customHeight="1" thickBot="1" x14ac:dyDescent="0.25">
      <c r="A77" s="342" t="s">
        <v>1941</v>
      </c>
      <c r="B77" s="678" t="s">
        <v>2341</v>
      </c>
      <c r="C77" s="678"/>
      <c r="D77" s="678"/>
      <c r="E77" s="678"/>
      <c r="F77" s="678"/>
      <c r="G77" s="678"/>
      <c r="H77" s="678"/>
      <c r="I77" s="678"/>
      <c r="J77" s="678"/>
      <c r="K77" s="678"/>
      <c r="L77" s="679"/>
    </row>
    <row r="78" spans="1:12" ht="33" customHeight="1" thickTop="1" thickBot="1" x14ac:dyDescent="0.25">
      <c r="A78" s="553"/>
      <c r="B78" s="554" t="s">
        <v>1511</v>
      </c>
      <c r="C78" s="554"/>
      <c r="D78" s="554"/>
      <c r="E78" s="554"/>
      <c r="F78" s="554"/>
      <c r="G78" s="554"/>
      <c r="H78" s="554"/>
      <c r="I78" s="554"/>
      <c r="J78" s="554"/>
      <c r="K78" s="554"/>
      <c r="L78" s="555"/>
    </row>
    <row r="79" spans="1:12" ht="24.95" customHeight="1" thickTop="1" x14ac:dyDescent="0.2">
      <c r="A79" s="343" t="s">
        <v>1780</v>
      </c>
      <c r="B79" s="678" t="str">
        <f>+'53'!A6</f>
        <v>SPLIT of CAPITAL STRUCTURE of INSURANCE, PENSION and REINSURANCE COMPANIES</v>
      </c>
      <c r="C79" s="678"/>
      <c r="D79" s="678"/>
      <c r="E79" s="678"/>
      <c r="F79" s="678"/>
      <c r="G79" s="678"/>
      <c r="H79" s="678"/>
      <c r="I79" s="678"/>
      <c r="J79" s="678"/>
      <c r="K79" s="678"/>
      <c r="L79" s="679"/>
    </row>
    <row r="80" spans="1:12" ht="24.95" customHeight="1" x14ac:dyDescent="0.2">
      <c r="A80" s="341" t="s">
        <v>1776</v>
      </c>
      <c r="B80" s="678" t="str">
        <f>+'54'!A6</f>
        <v>TOP MANAGEMENT of INSURANCE, PENSION and REINSURANCE COMPANIES</v>
      </c>
      <c r="C80" s="678"/>
      <c r="D80" s="678"/>
      <c r="E80" s="678"/>
      <c r="F80" s="678"/>
      <c r="G80" s="678"/>
      <c r="H80" s="678"/>
      <c r="I80" s="678"/>
      <c r="J80" s="678"/>
      <c r="K80" s="678"/>
      <c r="L80" s="679"/>
    </row>
    <row r="81" spans="1:12" ht="24.95" customHeight="1" x14ac:dyDescent="0.2">
      <c r="A81" s="341" t="s">
        <v>1775</v>
      </c>
      <c r="B81" s="678" t="str">
        <f>+'55'!A6</f>
        <v>AGENCY and BROKER CIRCULATION of THE INSURANCE and PENSION COMPANIES (Excluding Banks)</v>
      </c>
      <c r="C81" s="678"/>
      <c r="D81" s="678"/>
      <c r="E81" s="678"/>
      <c r="F81" s="678"/>
      <c r="G81" s="678"/>
      <c r="H81" s="678"/>
      <c r="I81" s="678"/>
      <c r="J81" s="678"/>
      <c r="K81" s="678"/>
      <c r="L81" s="679"/>
    </row>
    <row r="82" spans="1:12" ht="24.95" customHeight="1" x14ac:dyDescent="0.2">
      <c r="A82" s="341" t="s">
        <v>2672</v>
      </c>
      <c r="B82" s="678" t="str">
        <f>+'56'!A6</f>
        <v>BANKS ACTING as INSURANCE AGENTS and NUMBER of THEIR BRANCHES</v>
      </c>
      <c r="C82" s="678"/>
      <c r="D82" s="678"/>
      <c r="E82" s="678"/>
      <c r="F82" s="678"/>
      <c r="G82" s="678"/>
      <c r="H82" s="678"/>
      <c r="I82" s="678"/>
      <c r="J82" s="678"/>
      <c r="K82" s="678"/>
      <c r="L82" s="679"/>
    </row>
    <row r="83" spans="1:12" ht="24.95" customHeight="1" x14ac:dyDescent="0.2">
      <c r="A83" s="344" t="s">
        <v>2673</v>
      </c>
      <c r="B83" s="678" t="str">
        <f>+'57A'!A6</f>
        <v>NUMBER of STAFF EMPLOYED by INSURANCE, PENSION and REINSURANCE COMPANIES</v>
      </c>
      <c r="C83" s="678"/>
      <c r="D83" s="678"/>
      <c r="E83" s="678"/>
      <c r="F83" s="678"/>
      <c r="G83" s="678"/>
      <c r="H83" s="678"/>
      <c r="I83" s="678"/>
      <c r="J83" s="678"/>
      <c r="K83" s="678"/>
      <c r="L83" s="679"/>
    </row>
    <row r="84" spans="1:12" ht="24.95" customHeight="1" x14ac:dyDescent="0.2">
      <c r="A84" s="344" t="s">
        <v>2674</v>
      </c>
      <c r="B84" s="678" t="str">
        <f>+'57B'!A6</f>
        <v>NUMBER of MARKETING STAFF EMPLOYED by INSURANCE, PENSION and REINSURANCE COMPANIES</v>
      </c>
      <c r="C84" s="690"/>
      <c r="D84" s="690"/>
      <c r="E84" s="690"/>
      <c r="F84" s="690"/>
      <c r="G84" s="690"/>
      <c r="H84" s="690"/>
      <c r="I84" s="690"/>
      <c r="J84" s="690"/>
      <c r="K84" s="690"/>
      <c r="L84" s="691"/>
    </row>
    <row r="85" spans="1:12" ht="24.95" customHeight="1" thickBot="1" x14ac:dyDescent="0.25">
      <c r="A85" s="342" t="s">
        <v>2675</v>
      </c>
      <c r="B85" s="682" t="str">
        <f>+'58'!A6</f>
        <v>ACTUARIES WORKING in INSURANCE; PENSION and REINSURANCE COMPANIES</v>
      </c>
      <c r="C85" s="682"/>
      <c r="D85" s="682"/>
      <c r="E85" s="682"/>
      <c r="F85" s="682"/>
      <c r="G85" s="682"/>
      <c r="H85" s="682"/>
      <c r="I85" s="682"/>
      <c r="J85" s="682"/>
      <c r="K85" s="682"/>
      <c r="L85" s="683"/>
    </row>
    <row r="86" spans="1:12" ht="13.5" thickTop="1" x14ac:dyDescent="0.2"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</row>
  </sheetData>
  <mergeCells count="72">
    <mergeCell ref="B71:L71"/>
    <mergeCell ref="B72:L72"/>
    <mergeCell ref="B56:L56"/>
    <mergeCell ref="A5:A7"/>
    <mergeCell ref="B5:L7"/>
    <mergeCell ref="B70:L70"/>
    <mergeCell ref="B54:L54"/>
    <mergeCell ref="B25:L25"/>
    <mergeCell ref="B21:L23"/>
    <mergeCell ref="B63:L63"/>
    <mergeCell ref="B10:L11"/>
    <mergeCell ref="B12:L13"/>
    <mergeCell ref="B14:L16"/>
    <mergeCell ref="B81:L81"/>
    <mergeCell ref="B32:L32"/>
    <mergeCell ref="B20:L20"/>
    <mergeCell ref="B26:L26"/>
    <mergeCell ref="B67:L67"/>
    <mergeCell ref="B66:L66"/>
    <mergeCell ref="B29:L29"/>
    <mergeCell ref="B61:L61"/>
    <mergeCell ref="B59:L59"/>
    <mergeCell ref="B65:L65"/>
    <mergeCell ref="B85:L85"/>
    <mergeCell ref="B84:L84"/>
    <mergeCell ref="B83:L83"/>
    <mergeCell ref="B82:L82"/>
    <mergeCell ref="B69:L69"/>
    <mergeCell ref="B73:L73"/>
    <mergeCell ref="B74:L74"/>
    <mergeCell ref="B80:L80"/>
    <mergeCell ref="B79:L79"/>
    <mergeCell ref="B75:L75"/>
    <mergeCell ref="A8:L8"/>
    <mergeCell ref="A9:L9"/>
    <mergeCell ref="B34:L34"/>
    <mergeCell ref="B33:L33"/>
    <mergeCell ref="B76:L76"/>
    <mergeCell ref="B77:L77"/>
    <mergeCell ref="B62:L62"/>
    <mergeCell ref="B55:L55"/>
    <mergeCell ref="B58:L58"/>
    <mergeCell ref="B68:L68"/>
    <mergeCell ref="B57:L57"/>
    <mergeCell ref="B44:L44"/>
    <mergeCell ref="B43:L43"/>
    <mergeCell ref="B38:L38"/>
    <mergeCell ref="B41:L41"/>
    <mergeCell ref="B24:L24"/>
    <mergeCell ref="A31:L31"/>
    <mergeCell ref="B27:L27"/>
    <mergeCell ref="B35:L35"/>
    <mergeCell ref="B36:L36"/>
    <mergeCell ref="B48:L48"/>
    <mergeCell ref="B50:L50"/>
    <mergeCell ref="B37:L37"/>
    <mergeCell ref="B47:L47"/>
    <mergeCell ref="B17:L18"/>
    <mergeCell ref="B30:L30"/>
    <mergeCell ref="B46:L46"/>
    <mergeCell ref="B40:L40"/>
    <mergeCell ref="B45:L45"/>
    <mergeCell ref="B51:L51"/>
    <mergeCell ref="B52:L52"/>
    <mergeCell ref="B64:L64"/>
    <mergeCell ref="B28:L28"/>
    <mergeCell ref="B19:L19"/>
    <mergeCell ref="B39:L39"/>
    <mergeCell ref="B42:L42"/>
    <mergeCell ref="B53:L53"/>
    <mergeCell ref="B60:L60"/>
    <mergeCell ref="B49:L49"/>
  </mergeCells>
  <phoneticPr fontId="2" type="noConversion"/>
  <hyperlinks>
    <hyperlink ref="A10" location="'1A'!A1" display="1A"/>
    <hyperlink ref="A11" location="'1B'!A1" display="1B"/>
    <hyperlink ref="A12" location="'2A'!A1" display="2A"/>
    <hyperlink ref="A13" location="'2B'!A1" display="2B"/>
    <hyperlink ref="A14" location="'3A'!A1" display="3A"/>
    <hyperlink ref="A15" location="'3B'!A1" display="3B"/>
    <hyperlink ref="A16" location="'3C'!A1" display="3C"/>
    <hyperlink ref="A17" location="'4A'!A1" display="4A"/>
    <hyperlink ref="A18" location="'4B'!A1" display="4B"/>
    <hyperlink ref="A19" location="'5'!A1" display="'5'!A1"/>
    <hyperlink ref="A20" location="'6'!A1" display="'6'!A1"/>
    <hyperlink ref="A21" location="'7A'!A1" display="7A"/>
    <hyperlink ref="A22" location="'7B'!A1" display="7B"/>
    <hyperlink ref="A23" location="'7C'!A1" display="7C"/>
    <hyperlink ref="A26" location="'9'!A1" display="9"/>
    <hyperlink ref="A27" location="'10'!A1" display="10"/>
    <hyperlink ref="A28" location="'11'!A1" display="11"/>
    <hyperlink ref="A29" location="'12'!A1" display="12"/>
    <hyperlink ref="A30" location="'13'!A1" display="13"/>
    <hyperlink ref="A32" location="'14'!A1" display="14"/>
    <hyperlink ref="A33" location="'15'!A1" display="15"/>
    <hyperlink ref="A34" location="'16'!A1" display="16"/>
    <hyperlink ref="A35" location="'17'!A1" display="17"/>
    <hyperlink ref="A36" location="'18'!A1" display="18"/>
    <hyperlink ref="A37" location="'19'!A1" display="19"/>
    <hyperlink ref="A38" location="'20'!A1" display="20"/>
    <hyperlink ref="A39" location="'21'!A1" display="21"/>
    <hyperlink ref="A40" location="'22'!A1" display="22"/>
    <hyperlink ref="A41" location="'23'!A1" display="23"/>
    <hyperlink ref="A42" location="'24'!A1" display="24"/>
    <hyperlink ref="A43" location="'25'!A1" display="25"/>
    <hyperlink ref="A44" location="'26'!A1" display="26"/>
    <hyperlink ref="A45" location="'27'!A1" display="27"/>
    <hyperlink ref="A46" location="'28'!A1" display="28"/>
    <hyperlink ref="A47" location="'29'!A1" display="29"/>
    <hyperlink ref="A48" location="'30'!A1" display="30"/>
    <hyperlink ref="A49" location="'31'!A1" display="31"/>
    <hyperlink ref="A50" location="'32'!A1" display="32"/>
    <hyperlink ref="A51" location="'33A'!A1" display="33A"/>
    <hyperlink ref="A52" location="'33B'!A1" display="33B"/>
    <hyperlink ref="A53" location="'34'!A1" display="34"/>
    <hyperlink ref="A55" location="'35'!A1" display="35"/>
    <hyperlink ref="A56" location="'36'!A1" display="36"/>
    <hyperlink ref="A57" location="'37'!A1" display="37"/>
    <hyperlink ref="A58" location="'38'!A1" display="38"/>
    <hyperlink ref="A59" location="'39'!A1" display="39"/>
    <hyperlink ref="A60" location="'40'!A1" display="40"/>
    <hyperlink ref="A61" location="'41A'!A1" display="41A"/>
    <hyperlink ref="A62" location="'41B'!A1" display="41B"/>
    <hyperlink ref="A63" location="'42A'!A1" display="42A"/>
    <hyperlink ref="A64" location="'42B'!A1" display="42B"/>
    <hyperlink ref="A65" location="'43'!A1" display="43"/>
    <hyperlink ref="A66" location="'44'!A1" display="44"/>
    <hyperlink ref="A67" location="'45'!A1" display="45"/>
    <hyperlink ref="A68" location="'46'!A1" display="46"/>
    <hyperlink ref="A69" location="'47'!A1" display="47"/>
    <hyperlink ref="A71" location="'48A'!A1" display="48A"/>
    <hyperlink ref="A72" location="'48B'!A1" display="48B"/>
    <hyperlink ref="A73" location="'49'!A1" display="49"/>
    <hyperlink ref="A74" location="'50'!A1" display="50"/>
    <hyperlink ref="A75" location="'51'!A1" display="51"/>
    <hyperlink ref="A79" location="'53'!A1" display="53"/>
    <hyperlink ref="A80" location="'54'!A1" display="54"/>
    <hyperlink ref="A81" location="'55'!A1" display="55"/>
    <hyperlink ref="A82" location="'56'!A1" display="56"/>
    <hyperlink ref="A85" location="'58'!A1" display="58"/>
    <hyperlink ref="A84" location="'57B'!A1" display="57B"/>
    <hyperlink ref="A83" location="'57A'!A1" display="57A"/>
    <hyperlink ref="A24" location="'8A'!A1" display="8A"/>
    <hyperlink ref="A25" location="'8B'!A1" display="8B"/>
    <hyperlink ref="A76" location="'52A'!A1" display="52A"/>
    <hyperlink ref="A77" location="'52B'!A1" display="52B"/>
  </hyperlinks>
  <pageMargins left="0.75" right="0.75" top="1" bottom="1" header="0.5" footer="0.5"/>
  <pageSetup paperSize="9" scale="7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C166"/>
  <sheetViews>
    <sheetView showGridLines="0" workbookViewId="0">
      <selection activeCell="A5" sqref="A5:G6"/>
    </sheetView>
  </sheetViews>
  <sheetFormatPr defaultRowHeight="12.75" x14ac:dyDescent="0.2"/>
  <cols>
    <col min="1" max="1" width="28.28515625" customWidth="1"/>
    <col min="2" max="2" width="17" customWidth="1"/>
    <col min="3" max="3" width="10.85546875" customWidth="1"/>
    <col min="4" max="4" width="11.28515625" customWidth="1"/>
    <col min="5" max="5" width="11" customWidth="1"/>
    <col min="6" max="6" width="10.5703125" customWidth="1"/>
    <col min="9" max="9" width="10.140625" customWidth="1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1" t="s">
        <v>65</v>
      </c>
      <c r="B3" s="2"/>
      <c r="C3" s="2"/>
      <c r="D3" s="2"/>
      <c r="E3" s="2"/>
      <c r="F3" s="2"/>
      <c r="G3" s="2"/>
      <c r="H3" s="2"/>
      <c r="I3" s="142" t="s">
        <v>66</v>
      </c>
    </row>
    <row r="5" spans="1:29" ht="16.5" customHeight="1" x14ac:dyDescent="0.2">
      <c r="A5" s="718" t="s">
        <v>405</v>
      </c>
      <c r="B5" s="718"/>
      <c r="C5" s="718"/>
      <c r="D5" s="718"/>
      <c r="E5" s="718"/>
      <c r="F5" s="718"/>
      <c r="G5" s="718"/>
      <c r="H5" s="718"/>
      <c r="I5" s="718"/>
    </row>
    <row r="6" spans="1:29" ht="15.75" customHeight="1" x14ac:dyDescent="0.2">
      <c r="A6" s="719" t="s">
        <v>2550</v>
      </c>
      <c r="B6" s="719"/>
      <c r="C6" s="719"/>
      <c r="D6" s="719"/>
      <c r="E6" s="719"/>
      <c r="F6" s="719"/>
      <c r="G6" s="719"/>
      <c r="H6" s="719"/>
      <c r="I6" s="719"/>
    </row>
    <row r="7" spans="1:29" ht="15" customHeight="1" thickBot="1" x14ac:dyDescent="0.25">
      <c r="I7" s="14" t="s">
        <v>1896</v>
      </c>
    </row>
    <row r="8" spans="1:29" ht="17.25" customHeight="1" x14ac:dyDescent="0.2">
      <c r="A8" s="713" t="s">
        <v>2329</v>
      </c>
      <c r="B8" s="743" t="s">
        <v>3261</v>
      </c>
      <c r="C8" s="791" t="s">
        <v>3262</v>
      </c>
      <c r="D8" s="792"/>
      <c r="E8" s="791" t="s">
        <v>3267</v>
      </c>
      <c r="F8" s="792"/>
      <c r="G8" s="791" t="s">
        <v>3265</v>
      </c>
      <c r="H8" s="797"/>
      <c r="I8" s="701" t="s">
        <v>3266</v>
      </c>
    </row>
    <row r="9" spans="1:29" ht="19.5" customHeight="1" x14ac:dyDescent="0.2">
      <c r="A9" s="714"/>
      <c r="B9" s="789"/>
      <c r="C9" s="793"/>
      <c r="D9" s="794"/>
      <c r="E9" s="793"/>
      <c r="F9" s="794"/>
      <c r="G9" s="793"/>
      <c r="H9" s="798"/>
      <c r="I9" s="704"/>
      <c r="K9" s="259"/>
    </row>
    <row r="10" spans="1:29" ht="28.5" customHeight="1" thickBot="1" x14ac:dyDescent="0.3">
      <c r="A10" s="714"/>
      <c r="B10" s="789"/>
      <c r="C10" s="795"/>
      <c r="D10" s="796"/>
      <c r="E10" s="795"/>
      <c r="F10" s="796"/>
      <c r="G10" s="795"/>
      <c r="H10" s="799"/>
      <c r="I10" s="704"/>
      <c r="K10" s="258"/>
    </row>
    <row r="11" spans="1:29" ht="18.75" customHeight="1" x14ac:dyDescent="0.25">
      <c r="A11" s="714"/>
      <c r="B11" s="789"/>
      <c r="C11" s="701" t="s">
        <v>3263</v>
      </c>
      <c r="D11" s="701" t="s">
        <v>3264</v>
      </c>
      <c r="E11" s="701" t="s">
        <v>3263</v>
      </c>
      <c r="F11" s="701" t="s">
        <v>3264</v>
      </c>
      <c r="G11" s="701" t="s">
        <v>3263</v>
      </c>
      <c r="H11" s="701" t="s">
        <v>3264</v>
      </c>
      <c r="I11" s="704"/>
      <c r="K11" s="258"/>
    </row>
    <row r="12" spans="1:29" ht="13.5" customHeight="1" thickBot="1" x14ac:dyDescent="0.3">
      <c r="A12" s="715"/>
      <c r="B12" s="790"/>
      <c r="C12" s="705"/>
      <c r="D12" s="705"/>
      <c r="E12" s="705"/>
      <c r="F12" s="705"/>
      <c r="G12" s="705"/>
      <c r="H12" s="705"/>
      <c r="I12" s="705"/>
      <c r="K12" s="258"/>
    </row>
    <row r="13" spans="1:29" x14ac:dyDescent="0.2">
      <c r="A13" s="434" t="s">
        <v>871</v>
      </c>
      <c r="B13" s="426"/>
      <c r="C13" s="40"/>
      <c r="D13" s="185"/>
      <c r="E13" s="40"/>
      <c r="F13" s="185"/>
      <c r="G13" s="40"/>
      <c r="H13" s="185"/>
      <c r="I13" s="40"/>
    </row>
    <row r="14" spans="1:29" x14ac:dyDescent="0.2">
      <c r="A14" s="381" t="s">
        <v>282</v>
      </c>
      <c r="B14" s="427" t="s">
        <v>2876</v>
      </c>
      <c r="C14" s="407">
        <v>37905.345519999995</v>
      </c>
      <c r="D14" s="400">
        <v>66.286437915820869</v>
      </c>
      <c r="E14" s="407">
        <v>3113.4424100000006</v>
      </c>
      <c r="F14" s="400">
        <v>5.4445884659211723</v>
      </c>
      <c r="G14" s="407">
        <v>16165.3763</v>
      </c>
      <c r="H14" s="400">
        <v>28.268973618257952</v>
      </c>
      <c r="I14" s="407">
        <v>57184.164229999995</v>
      </c>
      <c r="J14" s="408"/>
      <c r="K14" s="409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01"/>
      <c r="AB14" s="401"/>
      <c r="AC14" s="401"/>
    </row>
    <row r="15" spans="1:29" x14ac:dyDescent="0.2">
      <c r="A15" s="381" t="s">
        <v>283</v>
      </c>
      <c r="B15" s="427" t="s">
        <v>2877</v>
      </c>
      <c r="C15" s="407">
        <v>234453.52407999997</v>
      </c>
      <c r="D15" s="400">
        <v>70.60756849079668</v>
      </c>
      <c r="E15" s="407">
        <v>7392.5116799999996</v>
      </c>
      <c r="F15" s="400">
        <v>2.2263144766657863</v>
      </c>
      <c r="G15" s="407">
        <v>90205.512099999993</v>
      </c>
      <c r="H15" s="400">
        <v>27.166117032537539</v>
      </c>
      <c r="I15" s="407">
        <v>332051.54785999993</v>
      </c>
      <c r="J15" s="408"/>
      <c r="K15" s="409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401"/>
      <c r="Y15" s="401"/>
      <c r="Z15" s="401"/>
      <c r="AA15" s="401"/>
      <c r="AB15" s="401"/>
      <c r="AC15" s="401"/>
    </row>
    <row r="16" spans="1:29" x14ac:dyDescent="0.2">
      <c r="A16" s="381" t="s">
        <v>284</v>
      </c>
      <c r="B16" s="427" t="s">
        <v>2876</v>
      </c>
      <c r="C16" s="407">
        <v>165774.97606999998</v>
      </c>
      <c r="D16" s="400">
        <v>61.170010856648446</v>
      </c>
      <c r="E16" s="407">
        <v>14513.400659999994</v>
      </c>
      <c r="F16" s="400">
        <v>5.3553612070148224</v>
      </c>
      <c r="G16" s="407">
        <v>90718.565639999986</v>
      </c>
      <c r="H16" s="400">
        <v>33.474627936336731</v>
      </c>
      <c r="I16" s="407">
        <v>271006.94236999995</v>
      </c>
      <c r="J16" s="408"/>
      <c r="K16" s="409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</row>
    <row r="17" spans="1:29" x14ac:dyDescent="0.2">
      <c r="A17" s="381" t="s">
        <v>285</v>
      </c>
      <c r="B17" s="427" t="s">
        <v>2876</v>
      </c>
      <c r="C17" s="407">
        <v>63503.452879999997</v>
      </c>
      <c r="D17" s="400">
        <v>70.989294651820259</v>
      </c>
      <c r="E17" s="407">
        <v>2598.9460700000004</v>
      </c>
      <c r="F17" s="400">
        <v>2.905312073282972</v>
      </c>
      <c r="G17" s="407">
        <v>23352.571960000001</v>
      </c>
      <c r="H17" s="400">
        <v>26.105393274896766</v>
      </c>
      <c r="I17" s="407">
        <v>89454.970910000004</v>
      </c>
      <c r="J17" s="408"/>
      <c r="K17" s="409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</row>
    <row r="18" spans="1:29" x14ac:dyDescent="0.2">
      <c r="A18" s="381" t="s">
        <v>2612</v>
      </c>
      <c r="B18" s="427" t="s">
        <v>2877</v>
      </c>
      <c r="C18" s="407">
        <v>0</v>
      </c>
      <c r="D18" s="400">
        <v>0</v>
      </c>
      <c r="E18" s="407">
        <v>8.4830000000000005</v>
      </c>
      <c r="F18" s="400">
        <v>1.1342015998887596</v>
      </c>
      <c r="G18" s="407">
        <v>739.44399999999996</v>
      </c>
      <c r="H18" s="400">
        <v>98.865798400111245</v>
      </c>
      <c r="I18" s="407">
        <v>747.92699999999991</v>
      </c>
      <c r="J18" s="408"/>
      <c r="K18" s="409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</row>
    <row r="19" spans="1:29" x14ac:dyDescent="0.2">
      <c r="A19" s="387" t="s">
        <v>2227</v>
      </c>
      <c r="B19" s="428" t="s">
        <v>2876</v>
      </c>
      <c r="C19" s="410">
        <v>11413.199279999999</v>
      </c>
      <c r="D19" s="403">
        <v>30.774166828787948</v>
      </c>
      <c r="E19" s="410">
        <v>17507.824729999997</v>
      </c>
      <c r="F19" s="403">
        <v>47.207509991904672</v>
      </c>
      <c r="G19" s="410">
        <v>8165.9240900000004</v>
      </c>
      <c r="H19" s="403">
        <v>22.018323179307391</v>
      </c>
      <c r="I19" s="410">
        <v>37086.948099999994</v>
      </c>
      <c r="J19" s="408"/>
      <c r="K19" s="409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</row>
    <row r="20" spans="1:29" x14ac:dyDescent="0.2">
      <c r="A20" s="381" t="s">
        <v>2228</v>
      </c>
      <c r="B20" s="427" t="s">
        <v>2876</v>
      </c>
      <c r="C20" s="407">
        <v>18082.896489999999</v>
      </c>
      <c r="D20" s="400">
        <v>10.27222192945367</v>
      </c>
      <c r="E20" s="407">
        <v>47747.790540000002</v>
      </c>
      <c r="F20" s="400">
        <v>27.123746538016512</v>
      </c>
      <c r="G20" s="407">
        <v>110206.16861999998</v>
      </c>
      <c r="H20" s="400">
        <v>62.604031532529817</v>
      </c>
      <c r="I20" s="407">
        <v>176036.85564999998</v>
      </c>
      <c r="J20" s="408"/>
      <c r="K20" s="409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</row>
    <row r="21" spans="1:29" x14ac:dyDescent="0.2">
      <c r="A21" s="381" t="s">
        <v>1607</v>
      </c>
      <c r="B21" s="427" t="s">
        <v>2876</v>
      </c>
      <c r="C21" s="407">
        <v>32327.665440000004</v>
      </c>
      <c r="D21" s="400">
        <v>31.934669512311597</v>
      </c>
      <c r="E21" s="407">
        <v>20237.869929999997</v>
      </c>
      <c r="F21" s="400">
        <v>19.991845345195408</v>
      </c>
      <c r="G21" s="407">
        <v>48665.089319999999</v>
      </c>
      <c r="H21" s="400">
        <v>48.073485142492999</v>
      </c>
      <c r="I21" s="407">
        <v>101230.62469</v>
      </c>
      <c r="J21" s="408"/>
      <c r="K21" s="409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</row>
    <row r="22" spans="1:29" x14ac:dyDescent="0.2">
      <c r="A22" s="381" t="s">
        <v>2230</v>
      </c>
      <c r="B22" s="427" t="s">
        <v>2876</v>
      </c>
      <c r="C22" s="407">
        <v>21727.18737</v>
      </c>
      <c r="D22" s="400">
        <v>80.264521364706368</v>
      </c>
      <c r="E22" s="407">
        <v>4152.4872599999999</v>
      </c>
      <c r="F22" s="400">
        <v>15.34010807386621</v>
      </c>
      <c r="G22" s="407">
        <v>1189.8038899999999</v>
      </c>
      <c r="H22" s="400">
        <v>4.3953705614274234</v>
      </c>
      <c r="I22" s="407">
        <v>27069.478520000001</v>
      </c>
      <c r="J22" s="408"/>
      <c r="K22" s="409"/>
      <c r="L22" s="401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</row>
    <row r="23" spans="1:29" x14ac:dyDescent="0.2">
      <c r="A23" s="382" t="s">
        <v>2613</v>
      </c>
      <c r="B23" s="429" t="s">
        <v>2877</v>
      </c>
      <c r="C23" s="411">
        <v>0</v>
      </c>
      <c r="D23" s="402">
        <v>0</v>
      </c>
      <c r="E23" s="411">
        <v>125.004</v>
      </c>
      <c r="F23" s="402">
        <v>100</v>
      </c>
      <c r="G23" s="411">
        <v>0</v>
      </c>
      <c r="H23" s="402">
        <v>0</v>
      </c>
      <c r="I23" s="411">
        <v>125.004</v>
      </c>
      <c r="J23" s="408"/>
      <c r="K23" s="409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C23" s="401"/>
    </row>
    <row r="24" spans="1:29" x14ac:dyDescent="0.2">
      <c r="A24" s="381" t="s">
        <v>1608</v>
      </c>
      <c r="B24" s="427" t="s">
        <v>2876</v>
      </c>
      <c r="C24" s="407">
        <v>87674.225180000009</v>
      </c>
      <c r="D24" s="400">
        <v>41.612365303586571</v>
      </c>
      <c r="E24" s="407">
        <v>3904.3252200000006</v>
      </c>
      <c r="F24" s="400">
        <v>1.8530897419976033</v>
      </c>
      <c r="G24" s="407">
        <v>119114.17168000001</v>
      </c>
      <c r="H24" s="400">
        <v>56.534544954415821</v>
      </c>
      <c r="I24" s="407">
        <v>210692.72208000004</v>
      </c>
      <c r="J24" s="408"/>
      <c r="K24" s="409"/>
      <c r="L24" s="401"/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</row>
    <row r="25" spans="1:29" x14ac:dyDescent="0.2">
      <c r="A25" s="381" t="s">
        <v>2614</v>
      </c>
      <c r="B25" s="427" t="s">
        <v>2877</v>
      </c>
      <c r="C25" s="407">
        <v>104794.13935</v>
      </c>
      <c r="D25" s="400">
        <v>49.934017551695582</v>
      </c>
      <c r="E25" s="407">
        <v>3613.8343700000005</v>
      </c>
      <c r="F25" s="400">
        <v>1.7219786333452125</v>
      </c>
      <c r="G25" s="407">
        <v>101457.25341</v>
      </c>
      <c r="H25" s="400">
        <v>48.344003814959201</v>
      </c>
      <c r="I25" s="407">
        <v>209865.22713000001</v>
      </c>
      <c r="J25" s="408"/>
      <c r="K25" s="409"/>
      <c r="L25" s="401"/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401"/>
      <c r="Y25" s="401"/>
      <c r="Z25" s="401"/>
      <c r="AA25" s="401"/>
      <c r="AB25" s="401"/>
      <c r="AC25" s="401"/>
    </row>
    <row r="26" spans="1:29" x14ac:dyDescent="0.2">
      <c r="A26" s="381" t="s">
        <v>2615</v>
      </c>
      <c r="B26" s="427" t="s">
        <v>2876</v>
      </c>
      <c r="C26" s="407">
        <v>66684.985369999995</v>
      </c>
      <c r="D26" s="400">
        <v>77.924646229364043</v>
      </c>
      <c r="E26" s="407">
        <v>2677.7615300000002</v>
      </c>
      <c r="F26" s="400">
        <v>3.1290944843743418</v>
      </c>
      <c r="G26" s="407">
        <v>16213.497070000007</v>
      </c>
      <c r="H26" s="400">
        <v>18.946259286261597</v>
      </c>
      <c r="I26" s="407">
        <v>85576.24397000001</v>
      </c>
      <c r="J26" s="408"/>
      <c r="K26" s="409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1"/>
      <c r="Z26" s="401"/>
      <c r="AA26" s="401"/>
      <c r="AB26" s="401"/>
      <c r="AC26" s="401"/>
    </row>
    <row r="27" spans="1:29" x14ac:dyDescent="0.2">
      <c r="A27" s="381" t="s">
        <v>2231</v>
      </c>
      <c r="B27" s="427" t="s">
        <v>2877</v>
      </c>
      <c r="C27" s="407">
        <v>30046.436470000008</v>
      </c>
      <c r="D27" s="400">
        <v>61.30728815430929</v>
      </c>
      <c r="E27" s="407">
        <v>807.96549000000016</v>
      </c>
      <c r="F27" s="400">
        <v>1.6485872846726872</v>
      </c>
      <c r="G27" s="407">
        <v>18155.16505</v>
      </c>
      <c r="H27" s="400">
        <v>37.04412456101803</v>
      </c>
      <c r="I27" s="407">
        <v>49009.567010000006</v>
      </c>
      <c r="J27" s="408"/>
      <c r="K27" s="409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</row>
    <row r="28" spans="1:29" x14ac:dyDescent="0.2">
      <c r="A28" s="381" t="s">
        <v>2232</v>
      </c>
      <c r="B28" s="427" t="s">
        <v>2877</v>
      </c>
      <c r="C28" s="407">
        <v>198919.58766000002</v>
      </c>
      <c r="D28" s="400">
        <v>67.490560919191296</v>
      </c>
      <c r="E28" s="407">
        <v>5774.3747100000001</v>
      </c>
      <c r="F28" s="400">
        <v>1.9591624571513175</v>
      </c>
      <c r="G28" s="407">
        <v>90042.938539999988</v>
      </c>
      <c r="H28" s="400">
        <v>30.550276623657389</v>
      </c>
      <c r="I28" s="407">
        <v>294736.90091000003</v>
      </c>
      <c r="J28" s="408"/>
      <c r="K28" s="409"/>
      <c r="L28" s="401"/>
      <c r="M28" s="401"/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</row>
    <row r="29" spans="1:29" x14ac:dyDescent="0.2">
      <c r="A29" s="387" t="s">
        <v>2233</v>
      </c>
      <c r="B29" s="428" t="s">
        <v>2877</v>
      </c>
      <c r="C29" s="410">
        <v>48135.569889999992</v>
      </c>
      <c r="D29" s="403">
        <v>64.464730972891644</v>
      </c>
      <c r="E29" s="410">
        <v>3051.8037100000001</v>
      </c>
      <c r="F29" s="403">
        <v>4.0870754329241556</v>
      </c>
      <c r="G29" s="410">
        <v>23482.246769999998</v>
      </c>
      <c r="H29" s="403">
        <v>31.448193594184197</v>
      </c>
      <c r="I29" s="410">
        <v>74669.62036999999</v>
      </c>
      <c r="J29" s="408"/>
      <c r="K29" s="409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</row>
    <row r="30" spans="1:29" x14ac:dyDescent="0.2">
      <c r="A30" s="381" t="s">
        <v>1609</v>
      </c>
      <c r="B30" s="427" t="s">
        <v>2876</v>
      </c>
      <c r="C30" s="407">
        <v>55167.488980000002</v>
      </c>
      <c r="D30" s="400">
        <v>89.813640678753885</v>
      </c>
      <c r="E30" s="407">
        <v>1006.6728199999999</v>
      </c>
      <c r="F30" s="400">
        <v>1.6388810259122994</v>
      </c>
      <c r="G30" s="407">
        <v>5250.2371699999994</v>
      </c>
      <c r="H30" s="400">
        <v>8.5474782953338178</v>
      </c>
      <c r="I30" s="407">
        <v>61424.398970000002</v>
      </c>
      <c r="J30" s="408"/>
      <c r="K30" s="409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</row>
    <row r="31" spans="1:29" x14ac:dyDescent="0.2">
      <c r="A31" s="381" t="s">
        <v>2234</v>
      </c>
      <c r="B31" s="427" t="s">
        <v>2877</v>
      </c>
      <c r="C31" s="407">
        <v>0</v>
      </c>
      <c r="D31" s="400">
        <v>0</v>
      </c>
      <c r="E31" s="407">
        <v>0</v>
      </c>
      <c r="F31" s="400">
        <v>0</v>
      </c>
      <c r="G31" s="407">
        <v>6525.3168299999998</v>
      </c>
      <c r="H31" s="400">
        <v>100</v>
      </c>
      <c r="I31" s="407">
        <v>6525.3168299999998</v>
      </c>
      <c r="J31" s="408"/>
      <c r="K31" s="409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</row>
    <row r="32" spans="1:29" x14ac:dyDescent="0.2">
      <c r="A32" s="381" t="s">
        <v>2235</v>
      </c>
      <c r="B32" s="427" t="s">
        <v>2876</v>
      </c>
      <c r="C32" s="407">
        <v>16476.216260000005</v>
      </c>
      <c r="D32" s="400">
        <v>50.947774692796244</v>
      </c>
      <c r="E32" s="407">
        <v>1773.6048199999998</v>
      </c>
      <c r="F32" s="400">
        <v>5.4843428453164407</v>
      </c>
      <c r="G32" s="407">
        <v>14089.601709999997</v>
      </c>
      <c r="H32" s="400">
        <v>43.567882461887301</v>
      </c>
      <c r="I32" s="407">
        <v>32339.422790000004</v>
      </c>
      <c r="J32" s="408"/>
      <c r="K32" s="409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</row>
    <row r="33" spans="1:29" x14ac:dyDescent="0.2">
      <c r="A33" s="382" t="s">
        <v>2236</v>
      </c>
      <c r="B33" s="429" t="s">
        <v>2876</v>
      </c>
      <c r="C33" s="411">
        <v>211769.52612999998</v>
      </c>
      <c r="D33" s="402">
        <v>64.20439322874762</v>
      </c>
      <c r="E33" s="411">
        <v>7957.6245699999981</v>
      </c>
      <c r="F33" s="402">
        <v>2.4125966865760748</v>
      </c>
      <c r="G33" s="411">
        <v>110109.35344000002</v>
      </c>
      <c r="H33" s="402">
        <v>33.383010084676314</v>
      </c>
      <c r="I33" s="411">
        <v>329836.50413999998</v>
      </c>
      <c r="J33" s="408"/>
      <c r="K33" s="409"/>
      <c r="L33" s="401"/>
      <c r="M33" s="401"/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</row>
    <row r="34" spans="1:29" x14ac:dyDescent="0.2">
      <c r="A34" s="381" t="s">
        <v>2616</v>
      </c>
      <c r="B34" s="427" t="s">
        <v>2876</v>
      </c>
      <c r="C34" s="407">
        <v>86933.392560000008</v>
      </c>
      <c r="D34" s="400">
        <v>92.85163256331721</v>
      </c>
      <c r="E34" s="407">
        <v>1010.06826</v>
      </c>
      <c r="F34" s="400">
        <v>1.0788315534408628</v>
      </c>
      <c r="G34" s="407">
        <v>5682.6717099999996</v>
      </c>
      <c r="H34" s="400">
        <v>6.0695358832419339</v>
      </c>
      <c r="I34" s="407">
        <v>93626.132530000003</v>
      </c>
      <c r="J34" s="408"/>
      <c r="K34" s="409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</row>
    <row r="35" spans="1:29" x14ac:dyDescent="0.2">
      <c r="A35" s="381" t="s">
        <v>2238</v>
      </c>
      <c r="B35" s="427" t="s">
        <v>2876</v>
      </c>
      <c r="C35" s="407">
        <v>58325.964720000004</v>
      </c>
      <c r="D35" s="400">
        <v>48.100264283213178</v>
      </c>
      <c r="E35" s="407">
        <v>3480.2570599999999</v>
      </c>
      <c r="F35" s="400">
        <v>2.870098851568871</v>
      </c>
      <c r="G35" s="407">
        <v>59452.913880000007</v>
      </c>
      <c r="H35" s="400">
        <v>49.029636865217945</v>
      </c>
      <c r="I35" s="407">
        <v>121259.13566000001</v>
      </c>
      <c r="J35" s="408"/>
      <c r="K35" s="409"/>
      <c r="L35" s="401"/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</row>
    <row r="36" spans="1:29" x14ac:dyDescent="0.2">
      <c r="A36" s="381" t="s">
        <v>1878</v>
      </c>
      <c r="B36" s="427" t="s">
        <v>2876</v>
      </c>
      <c r="C36" s="407">
        <v>21585.87141</v>
      </c>
      <c r="D36" s="400">
        <v>35.814529531591859</v>
      </c>
      <c r="E36" s="407">
        <v>11884.352530000002</v>
      </c>
      <c r="F36" s="400">
        <v>19.718105725968162</v>
      </c>
      <c r="G36" s="407">
        <v>26801.044990000002</v>
      </c>
      <c r="H36" s="400">
        <v>44.467364742439976</v>
      </c>
      <c r="I36" s="407">
        <v>60271.268930000006</v>
      </c>
      <c r="J36" s="408"/>
      <c r="K36" s="409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</row>
    <row r="37" spans="1:29" x14ac:dyDescent="0.2">
      <c r="A37" s="381" t="s">
        <v>1879</v>
      </c>
      <c r="B37" s="427" t="s">
        <v>2876</v>
      </c>
      <c r="C37" s="407">
        <v>1242.8561299999999</v>
      </c>
      <c r="D37" s="400">
        <v>76.910255904967173</v>
      </c>
      <c r="E37" s="407">
        <v>0</v>
      </c>
      <c r="F37" s="400">
        <v>0</v>
      </c>
      <c r="G37" s="407">
        <v>373.12617999999998</v>
      </c>
      <c r="H37" s="400">
        <v>23.089744095032824</v>
      </c>
      <c r="I37" s="407">
        <v>1615.9823099999999</v>
      </c>
      <c r="J37" s="408"/>
      <c r="K37" s="409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401"/>
      <c r="Z37" s="401"/>
      <c r="AA37" s="401"/>
      <c r="AB37" s="401"/>
      <c r="AC37" s="401"/>
    </row>
    <row r="38" spans="1:29" x14ac:dyDescent="0.2">
      <c r="A38" s="381" t="s">
        <v>1880</v>
      </c>
      <c r="B38" s="427" t="s">
        <v>2877</v>
      </c>
      <c r="C38" s="407">
        <v>1328.6054600000002</v>
      </c>
      <c r="D38" s="400">
        <v>100</v>
      </c>
      <c r="E38" s="407">
        <v>0</v>
      </c>
      <c r="F38" s="400">
        <v>0</v>
      </c>
      <c r="G38" s="407">
        <v>0</v>
      </c>
      <c r="H38" s="400">
        <v>0</v>
      </c>
      <c r="I38" s="407">
        <v>1328.6054600000002</v>
      </c>
      <c r="J38" s="408"/>
      <c r="K38" s="409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</row>
    <row r="39" spans="1:29" x14ac:dyDescent="0.2">
      <c r="A39" s="387" t="s">
        <v>2617</v>
      </c>
      <c r="B39" s="428" t="s">
        <v>2876</v>
      </c>
      <c r="C39" s="410">
        <v>72857.668720000001</v>
      </c>
      <c r="D39" s="403">
        <v>78.736833431500671</v>
      </c>
      <c r="E39" s="410">
        <v>3332.71252</v>
      </c>
      <c r="F39" s="403">
        <v>3.6016418748008068</v>
      </c>
      <c r="G39" s="410">
        <v>16342.764359999999</v>
      </c>
      <c r="H39" s="403">
        <v>17.661524693698514</v>
      </c>
      <c r="I39" s="410">
        <v>92533.145600000003</v>
      </c>
      <c r="J39" s="408"/>
      <c r="K39" s="409"/>
      <c r="L39" s="401"/>
      <c r="M39" s="401"/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</row>
    <row r="40" spans="1:29" x14ac:dyDescent="0.2">
      <c r="A40" s="381" t="s">
        <v>599</v>
      </c>
      <c r="B40" s="427" t="s">
        <v>2876</v>
      </c>
      <c r="C40" s="407">
        <v>121040.87427</v>
      </c>
      <c r="D40" s="400">
        <v>72.269050641592585</v>
      </c>
      <c r="E40" s="407">
        <v>6653.7120199999999</v>
      </c>
      <c r="F40" s="400">
        <v>3.9726865311244195</v>
      </c>
      <c r="G40" s="407">
        <v>39791.873259999993</v>
      </c>
      <c r="H40" s="400">
        <v>23.75826282728298</v>
      </c>
      <c r="I40" s="407">
        <v>167486.45955</v>
      </c>
      <c r="J40" s="408"/>
      <c r="K40" s="409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</row>
    <row r="41" spans="1:29" x14ac:dyDescent="0.2">
      <c r="A41" s="382" t="s">
        <v>3010</v>
      </c>
      <c r="B41" s="429"/>
      <c r="C41" s="411">
        <v>0</v>
      </c>
      <c r="D41" s="402">
        <v>0</v>
      </c>
      <c r="E41" s="411">
        <v>0</v>
      </c>
      <c r="F41" s="402">
        <v>0</v>
      </c>
      <c r="G41" s="411">
        <v>0</v>
      </c>
      <c r="H41" s="402">
        <v>0</v>
      </c>
      <c r="I41" s="411">
        <v>0</v>
      </c>
      <c r="J41" s="408"/>
      <c r="K41" s="409"/>
      <c r="L41" s="401"/>
      <c r="M41" s="401"/>
      <c r="N41" s="401"/>
      <c r="O41" s="401"/>
      <c r="P41" s="401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401"/>
    </row>
    <row r="42" spans="1:29" x14ac:dyDescent="0.2">
      <c r="A42" s="384" t="s">
        <v>2479</v>
      </c>
      <c r="B42" s="196"/>
      <c r="C42" s="412">
        <f>SUM(C14:C41)</f>
        <v>1768171.6556899997</v>
      </c>
      <c r="D42" s="413">
        <v>59.239376761798887</v>
      </c>
      <c r="E42" s="412">
        <f>SUM(E14:E41)</f>
        <v>174326.82991</v>
      </c>
      <c r="F42" s="413">
        <v>5.8405035073919773</v>
      </c>
      <c r="G42" s="412">
        <f>SUM(G14:G41)</f>
        <v>1042292.63197</v>
      </c>
      <c r="H42" s="413">
        <v>34.920119730809141</v>
      </c>
      <c r="I42" s="412">
        <f>SUM(I14:I41)</f>
        <v>2984791.1175699993</v>
      </c>
      <c r="J42" s="408"/>
      <c r="K42" s="409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</row>
    <row r="43" spans="1:29" x14ac:dyDescent="0.2">
      <c r="A43" s="388" t="s">
        <v>2241</v>
      </c>
      <c r="B43" s="428"/>
      <c r="C43" s="410"/>
      <c r="D43" s="403"/>
      <c r="E43" s="410"/>
      <c r="F43" s="403"/>
      <c r="G43" s="410"/>
      <c r="H43" s="403"/>
      <c r="I43" s="410"/>
      <c r="J43" s="408"/>
      <c r="K43" s="409"/>
      <c r="L43" s="401"/>
      <c r="M43" s="401"/>
      <c r="N43" s="401"/>
      <c r="O43" s="401"/>
      <c r="P43" s="401"/>
      <c r="Q43" s="401"/>
      <c r="R43" s="401"/>
      <c r="S43" s="401"/>
      <c r="T43" s="401"/>
      <c r="U43" s="401"/>
      <c r="V43" s="401"/>
      <c r="W43" s="401"/>
      <c r="X43" s="401"/>
      <c r="Y43" s="401"/>
      <c r="Z43" s="401"/>
      <c r="AA43" s="401"/>
      <c r="AB43" s="401"/>
      <c r="AC43" s="401"/>
    </row>
    <row r="44" spans="1:29" x14ac:dyDescent="0.2">
      <c r="A44" s="381" t="s">
        <v>1882</v>
      </c>
      <c r="B44" s="427" t="s">
        <v>2877</v>
      </c>
      <c r="C44" s="407">
        <v>10626.73351</v>
      </c>
      <c r="D44" s="400">
        <v>92.390755794079396</v>
      </c>
      <c r="E44" s="407">
        <v>875.21105</v>
      </c>
      <c r="F44" s="400">
        <v>7.6092442059206027</v>
      </c>
      <c r="G44" s="407">
        <v>0</v>
      </c>
      <c r="H44" s="400">
        <v>0</v>
      </c>
      <c r="I44" s="407">
        <v>11501.94456</v>
      </c>
      <c r="J44" s="408"/>
      <c r="K44" s="409"/>
      <c r="L44" s="401"/>
      <c r="M44" s="401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</row>
    <row r="45" spans="1:29" x14ac:dyDescent="0.2">
      <c r="A45" s="381" t="s">
        <v>153</v>
      </c>
      <c r="B45" s="427" t="s">
        <v>2877</v>
      </c>
      <c r="C45" s="407">
        <v>0</v>
      </c>
      <c r="D45" s="400">
        <v>0</v>
      </c>
      <c r="E45" s="407">
        <v>0</v>
      </c>
      <c r="F45" s="400">
        <v>0</v>
      </c>
      <c r="G45" s="407">
        <v>11790.995000000001</v>
      </c>
      <c r="H45" s="400">
        <v>100</v>
      </c>
      <c r="I45" s="407">
        <v>11790.995000000001</v>
      </c>
      <c r="J45" s="408"/>
      <c r="K45" s="409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</row>
    <row r="46" spans="1:29" x14ac:dyDescent="0.2">
      <c r="A46" s="381" t="s">
        <v>1886</v>
      </c>
      <c r="B46" s="427" t="s">
        <v>2876</v>
      </c>
      <c r="C46" s="407">
        <v>24483.89731</v>
      </c>
      <c r="D46" s="400">
        <v>93.95408455911749</v>
      </c>
      <c r="E46" s="407">
        <v>156.44929999999999</v>
      </c>
      <c r="F46" s="400">
        <v>0.60035584103725104</v>
      </c>
      <c r="G46" s="407">
        <v>1419.0817</v>
      </c>
      <c r="H46" s="400">
        <v>5.4455595998452662</v>
      </c>
      <c r="I46" s="407">
        <v>26059.428309999999</v>
      </c>
      <c r="J46" s="408"/>
      <c r="K46" s="409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</row>
    <row r="47" spans="1:29" x14ac:dyDescent="0.2">
      <c r="A47" s="381" t="s">
        <v>1887</v>
      </c>
      <c r="B47" s="427" t="s">
        <v>2877</v>
      </c>
      <c r="C47" s="407">
        <v>4088.1826000000001</v>
      </c>
      <c r="D47" s="400">
        <v>100</v>
      </c>
      <c r="E47" s="407">
        <v>0</v>
      </c>
      <c r="F47" s="400">
        <v>0</v>
      </c>
      <c r="G47" s="407">
        <v>0</v>
      </c>
      <c r="H47" s="400">
        <v>0</v>
      </c>
      <c r="I47" s="407">
        <v>4088.1826000000001</v>
      </c>
      <c r="J47" s="408"/>
      <c r="K47" s="409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</row>
    <row r="48" spans="1:29" x14ac:dyDescent="0.2">
      <c r="A48" s="387" t="s">
        <v>1888</v>
      </c>
      <c r="B48" s="428" t="s">
        <v>2877</v>
      </c>
      <c r="C48" s="410">
        <v>6474.9087800000007</v>
      </c>
      <c r="D48" s="403">
        <v>100</v>
      </c>
      <c r="E48" s="410">
        <v>0</v>
      </c>
      <c r="F48" s="403">
        <v>0</v>
      </c>
      <c r="G48" s="410">
        <v>0</v>
      </c>
      <c r="H48" s="403">
        <v>0</v>
      </c>
      <c r="I48" s="410">
        <v>6474.9087800000007</v>
      </c>
      <c r="J48" s="408"/>
      <c r="K48" s="409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</row>
    <row r="49" spans="1:29" x14ac:dyDescent="0.2">
      <c r="A49" s="381" t="s">
        <v>2620</v>
      </c>
      <c r="B49" s="427" t="s">
        <v>2877</v>
      </c>
      <c r="C49" s="407">
        <v>1839.2222199999999</v>
      </c>
      <c r="D49" s="400">
        <v>100</v>
      </c>
      <c r="E49" s="407">
        <v>0</v>
      </c>
      <c r="F49" s="400">
        <v>0</v>
      </c>
      <c r="G49" s="407">
        <v>0</v>
      </c>
      <c r="H49" s="400">
        <v>0</v>
      </c>
      <c r="I49" s="407">
        <v>1839.2222199999999</v>
      </c>
      <c r="J49" s="408"/>
      <c r="K49" s="409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</row>
    <row r="50" spans="1:29" x14ac:dyDescent="0.2">
      <c r="A50" s="381" t="s">
        <v>1611</v>
      </c>
      <c r="B50" s="427" t="s">
        <v>2877</v>
      </c>
      <c r="C50" s="407">
        <v>2493.9489399999998</v>
      </c>
      <c r="D50" s="400">
        <v>94.242965561411367</v>
      </c>
      <c r="E50" s="407">
        <v>0</v>
      </c>
      <c r="F50" s="400">
        <v>0</v>
      </c>
      <c r="G50" s="407">
        <v>152.34824</v>
      </c>
      <c r="H50" s="400">
        <v>5.7570344385886409</v>
      </c>
      <c r="I50" s="407">
        <v>2646.2971799999996</v>
      </c>
      <c r="J50" s="408"/>
      <c r="K50" s="409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</row>
    <row r="51" spans="1:29" x14ac:dyDescent="0.2">
      <c r="A51" s="381" t="s">
        <v>2621</v>
      </c>
      <c r="B51" s="427" t="s">
        <v>2877</v>
      </c>
      <c r="C51" s="407">
        <v>36.831530000000001</v>
      </c>
      <c r="D51" s="400">
        <v>100</v>
      </c>
      <c r="E51" s="407">
        <v>0</v>
      </c>
      <c r="F51" s="400">
        <v>0</v>
      </c>
      <c r="G51" s="407">
        <v>0</v>
      </c>
      <c r="H51" s="400">
        <v>0</v>
      </c>
      <c r="I51" s="407">
        <v>36.831530000000001</v>
      </c>
      <c r="J51" s="408"/>
      <c r="K51" s="409"/>
      <c r="L51" s="401"/>
      <c r="M51" s="401"/>
      <c r="N51" s="401"/>
      <c r="O51" s="401"/>
      <c r="P51" s="401"/>
      <c r="Q51" s="401"/>
      <c r="R51" s="401"/>
      <c r="S51" s="401"/>
      <c r="T51" s="401"/>
      <c r="U51" s="401"/>
      <c r="V51" s="401"/>
      <c r="W51" s="401"/>
      <c r="X51" s="401"/>
      <c r="Y51" s="401"/>
      <c r="Z51" s="401"/>
      <c r="AA51" s="401"/>
      <c r="AB51" s="401"/>
      <c r="AC51" s="401"/>
    </row>
    <row r="52" spans="1:29" x14ac:dyDescent="0.2">
      <c r="A52" s="387" t="s">
        <v>1890</v>
      </c>
      <c r="B52" s="428" t="s">
        <v>2876</v>
      </c>
      <c r="C52" s="410">
        <v>31960.347709999998</v>
      </c>
      <c r="D52" s="403">
        <v>99.95671774215684</v>
      </c>
      <c r="E52" s="410">
        <v>13.83915</v>
      </c>
      <c r="F52" s="403">
        <v>4.3282257843163183E-2</v>
      </c>
      <c r="G52" s="410">
        <v>0</v>
      </c>
      <c r="H52" s="403">
        <v>0</v>
      </c>
      <c r="I52" s="410">
        <v>31974.186859999998</v>
      </c>
      <c r="J52" s="408"/>
      <c r="K52" s="409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</row>
    <row r="53" spans="1:29" x14ac:dyDescent="0.2">
      <c r="A53" s="381" t="s">
        <v>1891</v>
      </c>
      <c r="B53" s="427" t="s">
        <v>2877</v>
      </c>
      <c r="C53" s="407">
        <v>2393.1006600000001</v>
      </c>
      <c r="D53" s="400">
        <v>100</v>
      </c>
      <c r="E53" s="407">
        <v>0</v>
      </c>
      <c r="F53" s="400">
        <v>0</v>
      </c>
      <c r="G53" s="407">
        <v>0</v>
      </c>
      <c r="H53" s="400">
        <v>0</v>
      </c>
      <c r="I53" s="407">
        <v>2393.1006600000001</v>
      </c>
      <c r="J53" s="408"/>
      <c r="K53" s="409"/>
      <c r="L53" s="401"/>
      <c r="M53" s="401"/>
      <c r="N53" s="401"/>
      <c r="O53" s="401"/>
      <c r="P53" s="401"/>
      <c r="Q53" s="401"/>
      <c r="R53" s="401"/>
      <c r="S53" s="401"/>
      <c r="T53" s="401"/>
      <c r="U53" s="401"/>
      <c r="V53" s="401"/>
      <c r="W53" s="401"/>
      <c r="X53" s="401"/>
      <c r="Y53" s="401"/>
      <c r="Z53" s="401"/>
      <c r="AA53" s="401"/>
      <c r="AB53" s="401"/>
      <c r="AC53" s="401"/>
    </row>
    <row r="54" spans="1:29" x14ac:dyDescent="0.2">
      <c r="A54" s="381" t="s">
        <v>2624</v>
      </c>
      <c r="B54" s="427" t="s">
        <v>2877</v>
      </c>
      <c r="C54" s="407">
        <v>228.505</v>
      </c>
      <c r="D54" s="400">
        <v>100</v>
      </c>
      <c r="E54" s="407">
        <v>0</v>
      </c>
      <c r="F54" s="400">
        <v>0</v>
      </c>
      <c r="G54" s="407">
        <v>0</v>
      </c>
      <c r="H54" s="400">
        <v>0</v>
      </c>
      <c r="I54" s="407">
        <v>228.505</v>
      </c>
      <c r="J54" s="408"/>
      <c r="K54" s="409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</row>
    <row r="55" spans="1:29" x14ac:dyDescent="0.2">
      <c r="A55" s="381" t="s">
        <v>3011</v>
      </c>
      <c r="B55" s="427"/>
      <c r="C55" s="407">
        <v>59.980800000000002</v>
      </c>
      <c r="D55" s="400">
        <v>100</v>
      </c>
      <c r="E55" s="407">
        <v>0</v>
      </c>
      <c r="F55" s="400">
        <v>0</v>
      </c>
      <c r="G55" s="407">
        <v>0</v>
      </c>
      <c r="H55" s="400">
        <v>0</v>
      </c>
      <c r="I55" s="407">
        <v>59.980800000000002</v>
      </c>
      <c r="J55" s="408"/>
      <c r="K55" s="409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401"/>
      <c r="Y55" s="401"/>
      <c r="Z55" s="401"/>
      <c r="AA55" s="401"/>
      <c r="AB55" s="401"/>
      <c r="AC55" s="401"/>
    </row>
    <row r="56" spans="1:29" x14ac:dyDescent="0.2">
      <c r="A56" s="383" t="s">
        <v>2480</v>
      </c>
      <c r="B56" s="430"/>
      <c r="C56" s="414">
        <f>SUM(C44:C55)</f>
        <v>84685.659060000005</v>
      </c>
      <c r="D56" s="404">
        <f>+C56/I56*100</f>
        <v>85.460285185871797</v>
      </c>
      <c r="E56" s="414">
        <f>SUM(E44:E55)</f>
        <v>1045.4995000000001</v>
      </c>
      <c r="F56" s="404">
        <f>+D56/I56*100</f>
        <v>8.6241996875480634E-2</v>
      </c>
      <c r="G56" s="414">
        <f>SUM(G44:G55)</f>
        <v>13362.424940000001</v>
      </c>
      <c r="H56" s="404">
        <f>+G56/I56*100</f>
        <v>13.484652051159296</v>
      </c>
      <c r="I56" s="414">
        <f>SUM(I44:I55)</f>
        <v>99093.583500000008</v>
      </c>
      <c r="J56" s="408"/>
      <c r="K56" s="409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  <c r="AA56" s="401"/>
      <c r="AB56" s="401"/>
      <c r="AC56" s="401"/>
    </row>
    <row r="57" spans="1:29" x14ac:dyDescent="0.2">
      <c r="A57" s="384" t="s">
        <v>2044</v>
      </c>
      <c r="B57" s="427"/>
      <c r="C57" s="407"/>
      <c r="D57" s="400"/>
      <c r="E57" s="407"/>
      <c r="F57" s="400"/>
      <c r="G57" s="407"/>
      <c r="H57" s="400"/>
      <c r="I57" s="407"/>
      <c r="J57" s="408"/>
      <c r="K57" s="409"/>
      <c r="L57" s="401"/>
      <c r="M57" s="401"/>
      <c r="N57" s="401"/>
      <c r="O57" s="401"/>
      <c r="P57" s="401"/>
      <c r="Q57" s="401"/>
      <c r="R57" s="401"/>
      <c r="S57" s="401"/>
      <c r="T57" s="401"/>
      <c r="U57" s="401"/>
      <c r="V57" s="401"/>
      <c r="W57" s="401"/>
      <c r="X57" s="401"/>
      <c r="Y57" s="401"/>
      <c r="Z57" s="401"/>
      <c r="AA57" s="401"/>
      <c r="AB57" s="401"/>
      <c r="AC57" s="401"/>
    </row>
    <row r="58" spans="1:29" x14ac:dyDescent="0.2">
      <c r="A58" s="381" t="s">
        <v>1884</v>
      </c>
      <c r="B58" s="427" t="s">
        <v>2876</v>
      </c>
      <c r="C58" s="407">
        <v>1719.5253523063102</v>
      </c>
      <c r="D58" s="400">
        <v>85.073694123361634</v>
      </c>
      <c r="E58" s="407">
        <v>301.69327470299999</v>
      </c>
      <c r="F58" s="400">
        <v>14.926305876638365</v>
      </c>
      <c r="G58" s="407">
        <v>0</v>
      </c>
      <c r="H58" s="400">
        <v>0</v>
      </c>
      <c r="I58" s="407">
        <v>2021.2186270093102</v>
      </c>
      <c r="J58" s="408"/>
      <c r="K58" s="409"/>
      <c r="L58" s="401"/>
      <c r="M58" s="401"/>
      <c r="N58" s="401"/>
      <c r="O58" s="401"/>
      <c r="P58" s="401"/>
      <c r="Q58" s="401"/>
      <c r="R58" s="401"/>
      <c r="S58" s="401"/>
      <c r="T58" s="401"/>
      <c r="U58" s="401"/>
      <c r="V58" s="401"/>
      <c r="W58" s="401"/>
      <c r="X58" s="401"/>
      <c r="Y58" s="401"/>
      <c r="Z58" s="401"/>
      <c r="AA58" s="401"/>
      <c r="AB58" s="401"/>
      <c r="AC58" s="401"/>
    </row>
    <row r="59" spans="1:29" x14ac:dyDescent="0.2">
      <c r="A59" s="381" t="s">
        <v>1885</v>
      </c>
      <c r="B59" s="427" t="s">
        <v>2877</v>
      </c>
      <c r="C59" s="407">
        <v>65.627169999999992</v>
      </c>
      <c r="D59" s="400">
        <v>60.002773979378553</v>
      </c>
      <c r="E59" s="407">
        <v>43.746389999999998</v>
      </c>
      <c r="F59" s="400">
        <v>39.997226020621433</v>
      </c>
      <c r="G59" s="407">
        <v>0</v>
      </c>
      <c r="H59" s="400">
        <v>0</v>
      </c>
      <c r="I59" s="407">
        <v>109.37356</v>
      </c>
      <c r="J59" s="408"/>
      <c r="K59" s="409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</row>
    <row r="60" spans="1:29" x14ac:dyDescent="0.2">
      <c r="A60" s="381" t="s">
        <v>2619</v>
      </c>
      <c r="B60" s="427" t="s">
        <v>2877</v>
      </c>
      <c r="C60" s="407">
        <v>3569.2655299999997</v>
      </c>
      <c r="D60" s="400">
        <v>98.324509982580906</v>
      </c>
      <c r="E60" s="407">
        <v>60.821750000000002</v>
      </c>
      <c r="F60" s="400">
        <v>1.6754900174190857</v>
      </c>
      <c r="G60" s="407">
        <v>0</v>
      </c>
      <c r="H60" s="400">
        <v>0</v>
      </c>
      <c r="I60" s="407">
        <v>3630.0872799999997</v>
      </c>
      <c r="J60" s="408"/>
      <c r="K60" s="409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401"/>
    </row>
    <row r="61" spans="1:29" x14ac:dyDescent="0.2">
      <c r="A61" s="381" t="s">
        <v>1610</v>
      </c>
      <c r="B61" s="427" t="s">
        <v>2877</v>
      </c>
      <c r="C61" s="407">
        <v>7051.1438999999991</v>
      </c>
      <c r="D61" s="400">
        <v>98.920463076757457</v>
      </c>
      <c r="E61" s="407">
        <v>73.980829999999997</v>
      </c>
      <c r="F61" s="400">
        <v>1.0378767000348514</v>
      </c>
      <c r="G61" s="407">
        <v>2.9695800000000001</v>
      </c>
      <c r="H61" s="400">
        <v>4.1660223207680883E-2</v>
      </c>
      <c r="I61" s="407">
        <v>7128.0943099999995</v>
      </c>
      <c r="J61" s="408"/>
      <c r="K61" s="409"/>
      <c r="L61" s="401"/>
      <c r="M61" s="401"/>
      <c r="N61" s="401"/>
      <c r="O61" s="401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  <c r="AA61" s="401"/>
      <c r="AB61" s="401"/>
      <c r="AC61" s="401"/>
    </row>
    <row r="62" spans="1:29" x14ac:dyDescent="0.2">
      <c r="A62" s="382" t="s">
        <v>2622</v>
      </c>
      <c r="B62" s="429" t="s">
        <v>2877</v>
      </c>
      <c r="C62" s="411">
        <v>1726.2321199999999</v>
      </c>
      <c r="D62" s="402">
        <v>97.438827820632795</v>
      </c>
      <c r="E62" s="411">
        <v>45.37388</v>
      </c>
      <c r="F62" s="402">
        <v>2.5611721793671953</v>
      </c>
      <c r="G62" s="411">
        <v>0</v>
      </c>
      <c r="H62" s="402">
        <v>0</v>
      </c>
      <c r="I62" s="411">
        <v>1771.606</v>
      </c>
      <c r="J62" s="408"/>
      <c r="K62" s="409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/>
      <c r="AA62" s="401"/>
      <c r="AB62" s="401"/>
      <c r="AC62" s="401"/>
    </row>
    <row r="63" spans="1:29" x14ac:dyDescent="0.2">
      <c r="A63" s="381" t="s">
        <v>2623</v>
      </c>
      <c r="B63" s="427" t="s">
        <v>2877</v>
      </c>
      <c r="C63" s="407">
        <v>3727.3643399999996</v>
      </c>
      <c r="D63" s="400">
        <v>94.795353657701781</v>
      </c>
      <c r="E63" s="407">
        <v>204.6473</v>
      </c>
      <c r="F63" s="400">
        <v>5.2046463422982132</v>
      </c>
      <c r="G63" s="407">
        <v>0</v>
      </c>
      <c r="H63" s="400">
        <v>0</v>
      </c>
      <c r="I63" s="407">
        <v>3932.0116399999997</v>
      </c>
      <c r="J63" s="408"/>
      <c r="K63" s="409"/>
      <c r="L63" s="401"/>
      <c r="M63" s="401"/>
      <c r="N63" s="401"/>
      <c r="O63" s="401"/>
      <c r="P63" s="401"/>
      <c r="Q63" s="401"/>
      <c r="R63" s="401"/>
      <c r="S63" s="401"/>
      <c r="T63" s="401"/>
      <c r="U63" s="401"/>
      <c r="V63" s="401"/>
      <c r="W63" s="401"/>
      <c r="X63" s="401"/>
      <c r="Y63" s="401"/>
      <c r="Z63" s="401"/>
      <c r="AA63" s="401"/>
      <c r="AB63" s="401"/>
      <c r="AC63" s="401"/>
    </row>
    <row r="64" spans="1:29" x14ac:dyDescent="0.2">
      <c r="A64" s="381" t="s">
        <v>1892</v>
      </c>
      <c r="B64" s="427" t="s">
        <v>2877</v>
      </c>
      <c r="C64" s="407">
        <v>2950.4659827969999</v>
      </c>
      <c r="D64" s="400">
        <v>95.743211714136763</v>
      </c>
      <c r="E64" s="407">
        <v>56.398530000000001</v>
      </c>
      <c r="F64" s="400">
        <v>1.8301435873655396</v>
      </c>
      <c r="G64" s="407">
        <v>74.780577202999822</v>
      </c>
      <c r="H64" s="400">
        <v>2.426644698497705</v>
      </c>
      <c r="I64" s="407">
        <v>3081.6450899999995</v>
      </c>
      <c r="J64" s="408"/>
      <c r="K64" s="409"/>
      <c r="L64" s="401"/>
      <c r="M64" s="401"/>
      <c r="N64" s="401"/>
      <c r="O64" s="401"/>
      <c r="P64" s="401"/>
      <c r="Q64" s="401"/>
      <c r="R64" s="401"/>
      <c r="S64" s="401"/>
      <c r="T64" s="401"/>
      <c r="U64" s="401"/>
      <c r="V64" s="401"/>
      <c r="W64" s="401"/>
      <c r="X64" s="401"/>
      <c r="Y64" s="401"/>
      <c r="Z64" s="401"/>
      <c r="AA64" s="401"/>
      <c r="AB64" s="401"/>
      <c r="AC64" s="401"/>
    </row>
    <row r="65" spans="1:29" x14ac:dyDescent="0.2">
      <c r="A65" s="381" t="s">
        <v>1893</v>
      </c>
      <c r="B65" s="427" t="s">
        <v>2877</v>
      </c>
      <c r="C65" s="407">
        <v>0</v>
      </c>
      <c r="D65" s="400" t="s">
        <v>2877</v>
      </c>
      <c r="E65" s="407">
        <v>0</v>
      </c>
      <c r="F65" s="400" t="s">
        <v>2877</v>
      </c>
      <c r="G65" s="407">
        <v>0</v>
      </c>
      <c r="H65" s="400" t="s">
        <v>2877</v>
      </c>
      <c r="I65" s="407">
        <v>0</v>
      </c>
      <c r="J65" s="408"/>
      <c r="K65" s="409"/>
      <c r="L65" s="401"/>
      <c r="M65" s="401"/>
      <c r="N65" s="401"/>
      <c r="O65" s="401"/>
      <c r="P65" s="401"/>
      <c r="Q65" s="401"/>
      <c r="R65" s="401"/>
      <c r="S65" s="401"/>
      <c r="T65" s="401"/>
      <c r="U65" s="401"/>
      <c r="V65" s="401"/>
      <c r="W65" s="401"/>
      <c r="X65" s="401"/>
      <c r="Y65" s="401"/>
      <c r="Z65" s="401"/>
      <c r="AA65" s="401"/>
      <c r="AB65" s="401"/>
      <c r="AC65" s="401"/>
    </row>
    <row r="66" spans="1:29" x14ac:dyDescent="0.2">
      <c r="A66" s="381" t="s">
        <v>1895</v>
      </c>
      <c r="B66" s="427" t="s">
        <v>2877</v>
      </c>
      <c r="C66" s="407">
        <v>3473.1057000000001</v>
      </c>
      <c r="D66" s="400">
        <v>100</v>
      </c>
      <c r="E66" s="407">
        <v>0</v>
      </c>
      <c r="F66" s="400">
        <v>0</v>
      </c>
      <c r="G66" s="407">
        <v>0</v>
      </c>
      <c r="H66" s="400">
        <v>0</v>
      </c>
      <c r="I66" s="407">
        <v>3473.1057000000001</v>
      </c>
      <c r="J66" s="408"/>
      <c r="K66" s="409"/>
      <c r="L66" s="401"/>
      <c r="M66" s="401"/>
      <c r="N66" s="401"/>
      <c r="O66" s="401"/>
      <c r="P66" s="401"/>
      <c r="Q66" s="401"/>
      <c r="R66" s="401"/>
      <c r="S66" s="401"/>
      <c r="T66" s="401"/>
      <c r="U66" s="401"/>
      <c r="V66" s="401"/>
      <c r="W66" s="401"/>
      <c r="X66" s="401"/>
      <c r="Y66" s="401"/>
      <c r="Z66" s="401"/>
      <c r="AA66" s="401"/>
      <c r="AB66" s="401"/>
      <c r="AC66" s="401"/>
    </row>
    <row r="67" spans="1:29" x14ac:dyDescent="0.2">
      <c r="A67" s="382" t="s">
        <v>600</v>
      </c>
      <c r="B67" s="429" t="s">
        <v>2877</v>
      </c>
      <c r="C67" s="411">
        <v>0</v>
      </c>
      <c r="D67" s="402">
        <v>0</v>
      </c>
      <c r="E67" s="411">
        <v>0</v>
      </c>
      <c r="F67" s="402">
        <v>0</v>
      </c>
      <c r="G67" s="411">
        <v>3605.4100199999998</v>
      </c>
      <c r="H67" s="402">
        <v>100</v>
      </c>
      <c r="I67" s="411">
        <v>3605.4100199999998</v>
      </c>
      <c r="J67" s="408"/>
      <c r="K67" s="409"/>
      <c r="L67" s="401"/>
      <c r="M67" s="401"/>
      <c r="N67" s="401"/>
      <c r="O67" s="401"/>
      <c r="P67" s="401"/>
      <c r="Q67" s="401"/>
      <c r="R67" s="401"/>
      <c r="S67" s="401"/>
      <c r="T67" s="401"/>
      <c r="U67" s="401"/>
      <c r="V67" s="401"/>
      <c r="W67" s="401"/>
      <c r="X67" s="401"/>
      <c r="Y67" s="401"/>
      <c r="Z67" s="401"/>
      <c r="AA67" s="401"/>
      <c r="AB67" s="401"/>
      <c r="AC67" s="401"/>
    </row>
    <row r="68" spans="1:29" x14ac:dyDescent="0.2">
      <c r="A68" s="384" t="s">
        <v>2045</v>
      </c>
      <c r="B68" s="196"/>
      <c r="C68" s="412">
        <f>SUM(C58:C67)</f>
        <v>24282.730095103307</v>
      </c>
      <c r="D68" s="413">
        <f>+C68/I68*100</f>
        <v>84.454172636169744</v>
      </c>
      <c r="E68" s="412">
        <f>SUM(E58:E67)</f>
        <v>786.66195470299999</v>
      </c>
      <c r="F68" s="413">
        <f>+E68/I68*100</f>
        <v>2.7359726138121152</v>
      </c>
      <c r="G68" s="412">
        <f>SUM(G58:G67)</f>
        <v>3683.1601772029994</v>
      </c>
      <c r="H68" s="413">
        <f>+G68/I68*100</f>
        <v>12.809854750018147</v>
      </c>
      <c r="I68" s="412">
        <f>SUM(I58:I67)</f>
        <v>28752.552227009306</v>
      </c>
      <c r="J68" s="408"/>
      <c r="K68" s="409"/>
      <c r="L68" s="401"/>
      <c r="M68" s="401"/>
      <c r="N68" s="401"/>
      <c r="O68" s="401"/>
      <c r="P68" s="401"/>
      <c r="Q68" s="401"/>
      <c r="R68" s="401"/>
      <c r="S68" s="401"/>
      <c r="T68" s="401"/>
      <c r="U68" s="401"/>
      <c r="V68" s="401"/>
      <c r="W68" s="401"/>
      <c r="X68" s="401"/>
      <c r="Y68" s="401"/>
      <c r="Z68" s="401"/>
      <c r="AA68" s="401"/>
      <c r="AB68" s="401"/>
      <c r="AC68" s="401"/>
    </row>
    <row r="69" spans="1:29" x14ac:dyDescent="0.2">
      <c r="A69" s="388" t="s">
        <v>2046</v>
      </c>
      <c r="B69" s="431"/>
      <c r="C69" s="415"/>
      <c r="D69" s="416"/>
      <c r="E69" s="415"/>
      <c r="F69" s="416"/>
      <c r="G69" s="415"/>
      <c r="H69" s="416"/>
      <c r="I69" s="415"/>
      <c r="J69" s="408"/>
      <c r="K69" s="409"/>
      <c r="L69" s="401"/>
      <c r="M69" s="401"/>
      <c r="N69" s="401"/>
      <c r="O69" s="401"/>
      <c r="P69" s="401"/>
      <c r="Q69" s="401"/>
      <c r="R69" s="401"/>
      <c r="S69" s="401"/>
      <c r="T69" s="401"/>
      <c r="U69" s="401"/>
      <c r="V69" s="401"/>
      <c r="W69" s="401"/>
      <c r="X69" s="401"/>
      <c r="Y69" s="401"/>
      <c r="Z69" s="401"/>
      <c r="AA69" s="401"/>
      <c r="AB69" s="401"/>
      <c r="AC69" s="401"/>
    </row>
    <row r="70" spans="1:29" x14ac:dyDescent="0.2">
      <c r="A70" s="381" t="s">
        <v>2625</v>
      </c>
      <c r="B70" s="427" t="s">
        <v>2877</v>
      </c>
      <c r="C70" s="407">
        <v>0</v>
      </c>
      <c r="D70" s="400" t="s">
        <v>2877</v>
      </c>
      <c r="E70" s="407">
        <v>0</v>
      </c>
      <c r="F70" s="400" t="s">
        <v>2877</v>
      </c>
      <c r="G70" s="407">
        <v>0</v>
      </c>
      <c r="H70" s="400" t="s">
        <v>2877</v>
      </c>
      <c r="I70" s="407">
        <v>0</v>
      </c>
      <c r="J70" s="408"/>
      <c r="K70" s="409"/>
      <c r="L70" s="401"/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401"/>
      <c r="Y70" s="401"/>
      <c r="Z70" s="401"/>
      <c r="AA70" s="401"/>
      <c r="AB70" s="401"/>
      <c r="AC70" s="401"/>
    </row>
    <row r="71" spans="1:29" x14ac:dyDescent="0.2">
      <c r="A71" s="382" t="s">
        <v>2626</v>
      </c>
      <c r="B71" s="429" t="s">
        <v>2876</v>
      </c>
      <c r="C71" s="411">
        <v>43549.59081999999</v>
      </c>
      <c r="D71" s="402">
        <v>57.162760294803952</v>
      </c>
      <c r="E71" s="411">
        <v>32630.978070000001</v>
      </c>
      <c r="F71" s="402">
        <v>42.831097663121852</v>
      </c>
      <c r="G71" s="411">
        <v>4.6793300000000002</v>
      </c>
      <c r="H71" s="402">
        <v>6.1420420741919854E-3</v>
      </c>
      <c r="I71" s="411">
        <v>76185.248219999994</v>
      </c>
      <c r="J71" s="408"/>
      <c r="K71" s="409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401"/>
      <c r="Y71" s="401"/>
      <c r="Z71" s="401"/>
      <c r="AA71" s="401"/>
      <c r="AB71" s="401"/>
      <c r="AC71" s="401"/>
    </row>
    <row r="72" spans="1:29" ht="15.75" customHeight="1" x14ac:dyDescent="0.2">
      <c r="A72" s="383" t="s">
        <v>2047</v>
      </c>
      <c r="B72" s="430"/>
      <c r="C72" s="414">
        <f>SUM(C70:C71)</f>
        <v>43549.59081999999</v>
      </c>
      <c r="D72" s="404">
        <f>+C72/I72*100</f>
        <v>57.162760294803952</v>
      </c>
      <c r="E72" s="414">
        <f>SUM(E70:E71)</f>
        <v>32630.978070000001</v>
      </c>
      <c r="F72" s="404">
        <f>+E72/I72*100</f>
        <v>42.831097663121852</v>
      </c>
      <c r="G72" s="414">
        <f>SUM(G70:G71)</f>
        <v>4.6793300000000002</v>
      </c>
      <c r="H72" s="404">
        <f>+G72/I72*100</f>
        <v>6.1420420741919854E-3</v>
      </c>
      <c r="I72" s="414">
        <f>SUM(I70:I71)</f>
        <v>76185.248219999994</v>
      </c>
      <c r="J72" s="408"/>
      <c r="K72" s="409"/>
      <c r="L72" s="401"/>
      <c r="M72" s="401"/>
      <c r="N72" s="401"/>
      <c r="O72" s="401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/>
      <c r="AA72" s="401"/>
      <c r="AB72" s="401"/>
      <c r="AC72" s="401"/>
    </row>
    <row r="73" spans="1:29" ht="13.5" thickBot="1" x14ac:dyDescent="0.25">
      <c r="A73" s="386" t="s">
        <v>2629</v>
      </c>
      <c r="B73" s="366"/>
      <c r="C73" s="417">
        <f>+C42+C56+C68+C72</f>
        <v>1920689.6356651031</v>
      </c>
      <c r="D73" s="404">
        <f>+C73/I73*100</f>
        <v>60.231939367944733</v>
      </c>
      <c r="E73" s="417">
        <f>+E42+E56+E68+E72</f>
        <v>208789.96943470303</v>
      </c>
      <c r="F73" s="404">
        <f>+E73/I73*100</f>
        <v>6.5475569535581242</v>
      </c>
      <c r="G73" s="417">
        <f>+G42+G56+G68+G72</f>
        <v>1059342.8964172029</v>
      </c>
      <c r="H73" s="404">
        <f>+G73/I73*100</f>
        <v>33.22050367849716</v>
      </c>
      <c r="I73" s="417">
        <f>+I42+I56+I68+I72</f>
        <v>3188822.5015170085</v>
      </c>
      <c r="J73" s="408"/>
      <c r="K73" s="409"/>
      <c r="L73" s="401"/>
      <c r="M73" s="401"/>
      <c r="N73" s="401"/>
      <c r="O73" s="401"/>
      <c r="P73" s="401"/>
      <c r="Q73" s="401"/>
      <c r="R73" s="401"/>
      <c r="S73" s="401"/>
      <c r="T73" s="401"/>
      <c r="U73" s="401"/>
      <c r="V73" s="401"/>
      <c r="W73" s="401"/>
      <c r="X73" s="401"/>
      <c r="Y73" s="401"/>
      <c r="Z73" s="401"/>
      <c r="AA73" s="401"/>
      <c r="AB73" s="401"/>
      <c r="AC73" s="401"/>
    </row>
    <row r="74" spans="1:2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29" x14ac:dyDescent="0.2">
      <c r="A75" s="2" t="s">
        <v>1806</v>
      </c>
      <c r="B75" s="2"/>
      <c r="C75" s="2"/>
      <c r="D75" s="2"/>
      <c r="E75" s="2"/>
      <c r="F75" s="2"/>
      <c r="G75" s="2"/>
      <c r="H75" s="2"/>
      <c r="I75" s="2"/>
    </row>
    <row r="76" spans="1:29" x14ac:dyDescent="0.2">
      <c r="A76" s="2" t="s">
        <v>1807</v>
      </c>
      <c r="B76" s="2"/>
      <c r="C76" s="2"/>
      <c r="D76" s="2"/>
      <c r="E76" s="2"/>
      <c r="F76" s="2"/>
      <c r="G76" s="2"/>
      <c r="H76" s="2"/>
      <c r="I76" s="2"/>
    </row>
    <row r="77" spans="1:2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2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29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2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">
      <c r="A166" s="2"/>
      <c r="B166" s="2"/>
      <c r="C166" s="2"/>
      <c r="D166" s="2"/>
      <c r="E166" s="2"/>
      <c r="F166" s="2"/>
      <c r="G166" s="2"/>
      <c r="H166" s="2"/>
      <c r="I166" s="2"/>
    </row>
  </sheetData>
  <mergeCells count="14">
    <mergeCell ref="G8:H10"/>
    <mergeCell ref="I8:I12"/>
    <mergeCell ref="C11:C12"/>
    <mergeCell ref="D11:D12"/>
    <mergeCell ref="E11:E12"/>
    <mergeCell ref="F11:F12"/>
    <mergeCell ref="G11:G12"/>
    <mergeCell ref="H11:H12"/>
    <mergeCell ref="A5:I5"/>
    <mergeCell ref="A6:I6"/>
    <mergeCell ref="A8:A12"/>
    <mergeCell ref="B8:B12"/>
    <mergeCell ref="C8:D10"/>
    <mergeCell ref="E8:F10"/>
  </mergeCells>
  <phoneticPr fontId="2" type="noConversion"/>
  <conditionalFormatting sqref="A14:A73">
    <cfRule type="expression" dxfId="131" priority="1" stopIfTrue="1">
      <formula>$AX14=1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51181102362204722" right="0.51181102362204722" top="0.70866141732283472" bottom="0.98425196850393704" header="0.51181102362204722" footer="0.51181102362204722"/>
  <pageSetup paperSize="9" scale="7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C73"/>
  <sheetViews>
    <sheetView showGridLines="0" topLeftCell="A28" workbookViewId="0">
      <selection activeCell="A45" sqref="A45"/>
    </sheetView>
  </sheetViews>
  <sheetFormatPr defaultRowHeight="12.75" x14ac:dyDescent="0.2"/>
  <cols>
    <col min="1" max="1" width="27.42578125" customWidth="1"/>
    <col min="2" max="2" width="8.85546875" bestFit="1" customWidth="1"/>
    <col min="3" max="3" width="7.5703125" customWidth="1"/>
    <col min="4" max="4" width="7.42578125" bestFit="1" customWidth="1"/>
    <col min="5" max="5" width="7.140625" customWidth="1"/>
    <col min="6" max="6" width="8.85546875" bestFit="1" customWidth="1"/>
    <col min="7" max="7" width="7.7109375" customWidth="1"/>
    <col min="8" max="8" width="8.85546875" bestFit="1" customWidth="1"/>
    <col min="9" max="9" width="7.7109375" customWidth="1"/>
    <col min="10" max="10" width="7.42578125" bestFit="1" customWidth="1"/>
    <col min="11" max="11" width="6.85546875" customWidth="1"/>
    <col min="12" max="12" width="6.5703125" bestFit="1" customWidth="1"/>
    <col min="13" max="13" width="7.85546875" customWidth="1"/>
    <col min="14" max="14" width="8.5703125" customWidth="1"/>
    <col min="15" max="15" width="7.140625" customWidth="1"/>
    <col min="16" max="16" width="7.42578125" bestFit="1" customWidth="1"/>
    <col min="17" max="17" width="6.42578125" bestFit="1" customWidth="1"/>
    <col min="18" max="18" width="7.85546875" customWidth="1"/>
    <col min="19" max="19" width="7.28515625" customWidth="1"/>
    <col min="20" max="20" width="8.85546875" bestFit="1" customWidth="1"/>
    <col min="21" max="21" width="8" customWidth="1"/>
    <col min="22" max="22" width="10.85546875" customWidth="1"/>
    <col min="23" max="23" width="10.28515625" customWidth="1"/>
    <col min="24" max="24" width="8.85546875" bestFit="1" customWidth="1"/>
    <col min="25" max="25" width="7.85546875" bestFit="1" customWidth="1"/>
    <col min="26" max="26" width="11.140625" customWidth="1"/>
    <col min="27" max="27" width="10.7109375" style="194" bestFit="1" customWidth="1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19" t="s">
        <v>1519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635" t="s">
        <v>1518</v>
      </c>
    </row>
    <row r="4" spans="1:29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60"/>
    </row>
    <row r="5" spans="1:29" ht="15" customHeight="1" x14ac:dyDescent="0.2">
      <c r="A5" s="718" t="s">
        <v>67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9" t="s">
        <v>2551</v>
      </c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</row>
    <row r="6" spans="1:29" ht="15" customHeight="1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1:29" ht="13.5" thickBot="1" x14ac:dyDescent="0.25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636" t="s">
        <v>1896</v>
      </c>
    </row>
    <row r="8" spans="1:29" x14ac:dyDescent="0.2">
      <c r="A8" s="713" t="s">
        <v>2329</v>
      </c>
      <c r="B8" s="737" t="s">
        <v>1673</v>
      </c>
      <c r="C8" s="739"/>
      <c r="D8" s="737" t="s">
        <v>1674</v>
      </c>
      <c r="E8" s="739"/>
      <c r="F8" s="737" t="s">
        <v>1675</v>
      </c>
      <c r="G8" s="739"/>
      <c r="H8" s="791" t="s">
        <v>1676</v>
      </c>
      <c r="I8" s="792"/>
      <c r="J8" s="737" t="s">
        <v>1997</v>
      </c>
      <c r="K8" s="739"/>
      <c r="L8" s="737" t="s">
        <v>3360</v>
      </c>
      <c r="M8" s="739"/>
      <c r="N8" s="737" t="s">
        <v>3361</v>
      </c>
      <c r="O8" s="739"/>
      <c r="P8" s="737" t="s">
        <v>3362</v>
      </c>
      <c r="Q8" s="739"/>
      <c r="R8" s="737" t="s">
        <v>3363</v>
      </c>
      <c r="S8" s="739"/>
      <c r="T8" s="737" t="s">
        <v>3364</v>
      </c>
      <c r="U8" s="739"/>
      <c r="V8" s="737" t="s">
        <v>3365</v>
      </c>
      <c r="W8" s="739"/>
      <c r="X8" s="737" t="s">
        <v>3366</v>
      </c>
      <c r="Y8" s="739"/>
      <c r="Z8" s="737" t="s">
        <v>3367</v>
      </c>
      <c r="AA8" s="739"/>
    </row>
    <row r="9" spans="1:29" x14ac:dyDescent="0.2">
      <c r="A9" s="714"/>
      <c r="B9" s="800"/>
      <c r="C9" s="801"/>
      <c r="D9" s="800"/>
      <c r="E9" s="801"/>
      <c r="F9" s="800"/>
      <c r="G9" s="801"/>
      <c r="H9" s="793"/>
      <c r="I9" s="794"/>
      <c r="J9" s="800"/>
      <c r="K9" s="801"/>
      <c r="L9" s="800"/>
      <c r="M9" s="801"/>
      <c r="N9" s="800"/>
      <c r="O9" s="801"/>
      <c r="P9" s="800"/>
      <c r="Q9" s="801"/>
      <c r="R9" s="800"/>
      <c r="S9" s="801"/>
      <c r="T9" s="800"/>
      <c r="U9" s="801"/>
      <c r="V9" s="800"/>
      <c r="W9" s="801"/>
      <c r="X9" s="800"/>
      <c r="Y9" s="801"/>
      <c r="Z9" s="800"/>
      <c r="AA9" s="801"/>
    </row>
    <row r="10" spans="1:29" ht="13.5" thickBot="1" x14ac:dyDescent="0.25">
      <c r="A10" s="714"/>
      <c r="B10" s="800"/>
      <c r="C10" s="801"/>
      <c r="D10" s="800"/>
      <c r="E10" s="801"/>
      <c r="F10" s="800"/>
      <c r="G10" s="801"/>
      <c r="H10" s="793"/>
      <c r="I10" s="794"/>
      <c r="J10" s="800"/>
      <c r="K10" s="805"/>
      <c r="L10" s="800"/>
      <c r="M10" s="801"/>
      <c r="N10" s="800"/>
      <c r="O10" s="801"/>
      <c r="P10" s="800"/>
      <c r="Q10" s="801"/>
      <c r="R10" s="800"/>
      <c r="S10" s="801"/>
      <c r="T10" s="800"/>
      <c r="U10" s="801"/>
      <c r="V10" s="800"/>
      <c r="W10" s="801"/>
      <c r="X10" s="800"/>
      <c r="Y10" s="801"/>
      <c r="Z10" s="800"/>
      <c r="AA10" s="801"/>
    </row>
    <row r="11" spans="1:29" ht="21" customHeight="1" x14ac:dyDescent="0.2">
      <c r="A11" s="714"/>
      <c r="B11" s="701" t="s">
        <v>3268</v>
      </c>
      <c r="C11" s="701" t="s">
        <v>1195</v>
      </c>
      <c r="D11" s="701" t="s">
        <v>3268</v>
      </c>
      <c r="E11" s="701" t="s">
        <v>1195</v>
      </c>
      <c r="F11" s="701" t="s">
        <v>3268</v>
      </c>
      <c r="G11" s="701" t="s">
        <v>1195</v>
      </c>
      <c r="H11" s="701" t="s">
        <v>3268</v>
      </c>
      <c r="I11" s="701" t="s">
        <v>1195</v>
      </c>
      <c r="J11" s="701" t="s">
        <v>3268</v>
      </c>
      <c r="K11" s="701" t="s">
        <v>1195</v>
      </c>
      <c r="L11" s="701" t="s">
        <v>3268</v>
      </c>
      <c r="M11" s="701" t="s">
        <v>1195</v>
      </c>
      <c r="N11" s="701" t="s">
        <v>3268</v>
      </c>
      <c r="O11" s="701" t="s">
        <v>1195</v>
      </c>
      <c r="P11" s="701" t="s">
        <v>3268</v>
      </c>
      <c r="Q11" s="701" t="s">
        <v>1195</v>
      </c>
      <c r="R11" s="701" t="s">
        <v>3268</v>
      </c>
      <c r="S11" s="701" t="s">
        <v>1195</v>
      </c>
      <c r="T11" s="701" t="s">
        <v>3268</v>
      </c>
      <c r="U11" s="701" t="s">
        <v>1195</v>
      </c>
      <c r="V11" s="701" t="s">
        <v>3268</v>
      </c>
      <c r="W11" s="701" t="s">
        <v>1195</v>
      </c>
      <c r="X11" s="701" t="s">
        <v>3268</v>
      </c>
      <c r="Y11" s="701" t="s">
        <v>1195</v>
      </c>
      <c r="Z11" s="701" t="s">
        <v>3268</v>
      </c>
      <c r="AA11" s="802" t="s">
        <v>1196</v>
      </c>
    </row>
    <row r="12" spans="1:29" ht="40.5" customHeight="1" thickBot="1" x14ac:dyDescent="0.25">
      <c r="A12" s="71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803"/>
    </row>
    <row r="13" spans="1:29" x14ac:dyDescent="0.2">
      <c r="A13" s="434" t="s">
        <v>871</v>
      </c>
      <c r="B13" s="40"/>
      <c r="C13" s="347"/>
      <c r="D13" s="40"/>
      <c r="E13" s="347"/>
      <c r="F13" s="40"/>
      <c r="G13" s="347"/>
      <c r="H13" s="40"/>
      <c r="I13" s="347"/>
      <c r="J13" s="40"/>
      <c r="K13" s="347"/>
      <c r="L13" s="40"/>
      <c r="M13" s="347"/>
      <c r="N13" s="40"/>
      <c r="O13" s="347"/>
      <c r="P13" s="40"/>
      <c r="Q13" s="347"/>
      <c r="R13" s="40"/>
      <c r="S13" s="347"/>
      <c r="T13" s="40"/>
      <c r="U13" s="347"/>
      <c r="V13" s="40"/>
      <c r="W13" s="347"/>
      <c r="X13" s="40"/>
      <c r="Y13" s="347"/>
      <c r="Z13" s="40"/>
      <c r="AA13" s="185"/>
    </row>
    <row r="14" spans="1:29" x14ac:dyDescent="0.2">
      <c r="A14" s="381" t="s">
        <v>282</v>
      </c>
      <c r="B14" s="392">
        <v>15552.886970000001</v>
      </c>
      <c r="C14" s="637">
        <f>+B14/Z14*100</f>
        <v>10.073267472989244</v>
      </c>
      <c r="D14" s="392">
        <v>19053.393487164998</v>
      </c>
      <c r="E14" s="637">
        <v>12.34046960120898</v>
      </c>
      <c r="F14" s="392">
        <v>3279.1524899999999</v>
      </c>
      <c r="G14" s="637">
        <v>2.1238359270663874</v>
      </c>
      <c r="H14" s="392">
        <v>39650.25445</v>
      </c>
      <c r="I14" s="637">
        <v>25.68060960112102</v>
      </c>
      <c r="J14" s="392">
        <v>67930.132471310993</v>
      </c>
      <c r="K14" s="637">
        <v>43.996873067939966</v>
      </c>
      <c r="L14" s="392">
        <v>485.80614000000003</v>
      </c>
      <c r="M14" s="637">
        <v>0.31464609738885402</v>
      </c>
      <c r="N14" s="392">
        <v>0</v>
      </c>
      <c r="O14" s="637">
        <v>0</v>
      </c>
      <c r="P14" s="392">
        <v>4087.8724599999996</v>
      </c>
      <c r="Q14" s="637">
        <v>2.6476263065805918</v>
      </c>
      <c r="R14" s="392">
        <v>0</v>
      </c>
      <c r="S14" s="637">
        <v>0</v>
      </c>
      <c r="T14" s="392">
        <v>4358.1387599999998</v>
      </c>
      <c r="U14" s="637">
        <v>2.8226719257049724</v>
      </c>
      <c r="V14" s="392">
        <v>154397.63722847597</v>
      </c>
      <c r="W14" s="637">
        <v>100</v>
      </c>
      <c r="X14" s="392">
        <v>0</v>
      </c>
      <c r="Y14" s="637">
        <v>0</v>
      </c>
      <c r="Z14" s="392">
        <v>154397.63722847597</v>
      </c>
      <c r="AA14" s="637">
        <f>+Z14/$Z$69*100</f>
        <v>1.4124076593585342</v>
      </c>
      <c r="AB14" s="401"/>
      <c r="AC14" s="401"/>
    </row>
    <row r="15" spans="1:29" x14ac:dyDescent="0.2">
      <c r="A15" s="381" t="s">
        <v>283</v>
      </c>
      <c r="B15" s="392">
        <v>140861.12860999996</v>
      </c>
      <c r="C15" s="637">
        <v>17.75025122563731</v>
      </c>
      <c r="D15" s="392">
        <v>24000.8704</v>
      </c>
      <c r="E15" s="637">
        <v>3.0244076803720725</v>
      </c>
      <c r="F15" s="392">
        <v>129329.28409</v>
      </c>
      <c r="G15" s="637">
        <v>16.297095629449242</v>
      </c>
      <c r="H15" s="392">
        <v>359385.07145000005</v>
      </c>
      <c r="I15" s="637">
        <v>45.286981354828129</v>
      </c>
      <c r="J15" s="392">
        <v>17015.023850000001</v>
      </c>
      <c r="K15" s="637">
        <v>2.1441042743872321</v>
      </c>
      <c r="L15" s="392">
        <v>347.7</v>
      </c>
      <c r="M15" s="637">
        <v>4.3814517262897666E-2</v>
      </c>
      <c r="N15" s="392">
        <v>3393.9950400000002</v>
      </c>
      <c r="O15" s="637">
        <v>0.42768551702694585</v>
      </c>
      <c r="P15" s="392">
        <v>32209.188139999998</v>
      </c>
      <c r="Q15" s="637">
        <v>4.0587576352716388</v>
      </c>
      <c r="R15" s="392">
        <v>5214.2616500000004</v>
      </c>
      <c r="S15" s="637">
        <v>0.65706171146732906</v>
      </c>
      <c r="T15" s="392">
        <v>80954.121350000016</v>
      </c>
      <c r="U15" s="637">
        <v>10.201224467622342</v>
      </c>
      <c r="V15" s="392">
        <v>792710.64458000008</v>
      </c>
      <c r="W15" s="637">
        <v>99.891384013325151</v>
      </c>
      <c r="X15" s="392">
        <v>861.94669999999996</v>
      </c>
      <c r="Y15" s="637">
        <v>0.10861598667485672</v>
      </c>
      <c r="Z15" s="392">
        <v>793572.59128000005</v>
      </c>
      <c r="AA15" s="637">
        <f t="shared" ref="AA15:AA69" si="0">+Z15/$Z$69*100</f>
        <v>7.2594893697903728</v>
      </c>
      <c r="AB15" s="401"/>
      <c r="AC15" s="401"/>
    </row>
    <row r="16" spans="1:29" x14ac:dyDescent="0.2">
      <c r="A16" s="381" t="s">
        <v>284</v>
      </c>
      <c r="B16" s="392">
        <v>221897</v>
      </c>
      <c r="C16" s="637">
        <v>18.61</v>
      </c>
      <c r="D16" s="392">
        <v>54581.685639999996</v>
      </c>
      <c r="E16" s="637">
        <v>4.5767462788259579</v>
      </c>
      <c r="F16" s="392">
        <v>152903.72449000002</v>
      </c>
      <c r="G16" s="637">
        <v>12.821178823495144</v>
      </c>
      <c r="H16" s="392">
        <v>513483</v>
      </c>
      <c r="I16" s="637">
        <v>43.06</v>
      </c>
      <c r="J16" s="392">
        <v>46034</v>
      </c>
      <c r="K16" s="637">
        <v>3.8595557262286446</v>
      </c>
      <c r="L16" s="392">
        <v>80.537019999999998</v>
      </c>
      <c r="M16" s="637">
        <v>6.7531352736861297E-3</v>
      </c>
      <c r="N16" s="392">
        <v>4698.9413399999985</v>
      </c>
      <c r="O16" s="637">
        <v>0.39401242449914287</v>
      </c>
      <c r="P16" s="392">
        <v>53255.974730000009</v>
      </c>
      <c r="Q16" s="637">
        <v>4.4655836717536888</v>
      </c>
      <c r="R16" s="392">
        <v>4930.4813100000001</v>
      </c>
      <c r="S16" s="637">
        <v>0.41342735615014314</v>
      </c>
      <c r="T16" s="392">
        <v>140722.08061</v>
      </c>
      <c r="U16" s="637">
        <v>11.799731928917833</v>
      </c>
      <c r="V16" s="392">
        <v>1192587.0982300001</v>
      </c>
      <c r="W16" s="637">
        <v>100</v>
      </c>
      <c r="X16" s="392">
        <v>0</v>
      </c>
      <c r="Y16" s="637">
        <v>0</v>
      </c>
      <c r="Z16" s="392">
        <v>1192587.0982300001</v>
      </c>
      <c r="AA16" s="637">
        <f t="shared" si="0"/>
        <v>10.909617415321165</v>
      </c>
      <c r="AB16" s="401"/>
      <c r="AC16" s="401"/>
    </row>
    <row r="17" spans="1:29" x14ac:dyDescent="0.2">
      <c r="A17" s="381" t="s">
        <v>285</v>
      </c>
      <c r="B17" s="392">
        <v>33985.038520000002</v>
      </c>
      <c r="C17" s="637">
        <v>17.689325325526639</v>
      </c>
      <c r="D17" s="392">
        <v>4102.9875600000005</v>
      </c>
      <c r="E17" s="637">
        <v>2.1356186403236346</v>
      </c>
      <c r="F17" s="392">
        <v>56564.516399999993</v>
      </c>
      <c r="G17" s="637">
        <v>29.442018489749433</v>
      </c>
      <c r="H17" s="392">
        <v>79523.505829999995</v>
      </c>
      <c r="I17" s="637">
        <v>41.392248675117408</v>
      </c>
      <c r="J17" s="392">
        <v>4920.3391700000002</v>
      </c>
      <c r="K17" s="637">
        <v>2.5610528656261686</v>
      </c>
      <c r="L17" s="392">
        <v>0</v>
      </c>
      <c r="M17" s="637">
        <v>0</v>
      </c>
      <c r="N17" s="392">
        <v>719.79740000000004</v>
      </c>
      <c r="O17" s="637">
        <v>0.37465693527388794</v>
      </c>
      <c r="P17" s="392">
        <v>8415.2885299999998</v>
      </c>
      <c r="Q17" s="637">
        <v>4.3801856051373642</v>
      </c>
      <c r="R17" s="392">
        <v>2127.6034800000002</v>
      </c>
      <c r="S17" s="637">
        <v>1.1074246715740552</v>
      </c>
      <c r="T17" s="392">
        <v>1762.6569500000003</v>
      </c>
      <c r="U17" s="637">
        <v>0.91746879167140472</v>
      </c>
      <c r="V17" s="392">
        <v>192121.73384</v>
      </c>
      <c r="W17" s="637">
        <v>100</v>
      </c>
      <c r="X17" s="392">
        <v>0</v>
      </c>
      <c r="Y17" s="637">
        <v>0</v>
      </c>
      <c r="Z17" s="392">
        <v>192121.73384</v>
      </c>
      <c r="AA17" s="637">
        <f t="shared" si="0"/>
        <v>1.7575023379620156</v>
      </c>
      <c r="AB17" s="401"/>
      <c r="AC17" s="401"/>
    </row>
    <row r="18" spans="1:29" x14ac:dyDescent="0.2">
      <c r="A18" s="382" t="s">
        <v>2612</v>
      </c>
      <c r="B18" s="394">
        <v>0</v>
      </c>
      <c r="C18" s="638">
        <v>0</v>
      </c>
      <c r="D18" s="394">
        <v>0</v>
      </c>
      <c r="E18" s="638">
        <v>0</v>
      </c>
      <c r="F18" s="394">
        <v>0</v>
      </c>
      <c r="G18" s="638">
        <v>0</v>
      </c>
      <c r="H18" s="394">
        <v>0</v>
      </c>
      <c r="I18" s="638">
        <v>0</v>
      </c>
      <c r="J18" s="394">
        <v>0</v>
      </c>
      <c r="K18" s="638">
        <v>0</v>
      </c>
      <c r="L18" s="394">
        <v>924.30399999999997</v>
      </c>
      <c r="M18" s="638">
        <v>100</v>
      </c>
      <c r="N18" s="394">
        <v>0</v>
      </c>
      <c r="O18" s="638">
        <v>0</v>
      </c>
      <c r="P18" s="394">
        <v>0</v>
      </c>
      <c r="Q18" s="638">
        <v>0</v>
      </c>
      <c r="R18" s="394">
        <v>0</v>
      </c>
      <c r="S18" s="638">
        <v>0</v>
      </c>
      <c r="T18" s="394">
        <v>0</v>
      </c>
      <c r="U18" s="638">
        <v>0</v>
      </c>
      <c r="V18" s="394">
        <v>924.30399999999997</v>
      </c>
      <c r="W18" s="638">
        <v>100</v>
      </c>
      <c r="X18" s="394">
        <v>0</v>
      </c>
      <c r="Y18" s="638">
        <v>0</v>
      </c>
      <c r="Z18" s="394">
        <v>924.30399999999997</v>
      </c>
      <c r="AA18" s="638">
        <f t="shared" si="0"/>
        <v>8.4554017315943402E-3</v>
      </c>
      <c r="AB18" s="401"/>
      <c r="AC18" s="401"/>
    </row>
    <row r="19" spans="1:29" x14ac:dyDescent="0.2">
      <c r="A19" s="381" t="s">
        <v>2227</v>
      </c>
      <c r="B19" s="392">
        <v>67215.8478779</v>
      </c>
      <c r="C19" s="637">
        <v>30.11256728779788</v>
      </c>
      <c r="D19" s="392">
        <v>11892.342990000001</v>
      </c>
      <c r="E19" s="637">
        <v>5.3277462057231553</v>
      </c>
      <c r="F19" s="392">
        <v>52315.343679999998</v>
      </c>
      <c r="G19" s="637">
        <v>23.43717079355973</v>
      </c>
      <c r="H19" s="392">
        <v>60510.7855528</v>
      </c>
      <c r="I19" s="637">
        <v>27.108712589718003</v>
      </c>
      <c r="J19" s="392">
        <v>4513.3275267999998</v>
      </c>
      <c r="K19" s="637">
        <v>2.0219618309288747</v>
      </c>
      <c r="L19" s="392">
        <v>0</v>
      </c>
      <c r="M19" s="637">
        <v>0</v>
      </c>
      <c r="N19" s="392">
        <v>748.66242999999997</v>
      </c>
      <c r="O19" s="637">
        <v>0.33539929214570835</v>
      </c>
      <c r="P19" s="392">
        <v>25971.2619404</v>
      </c>
      <c r="Q19" s="637">
        <v>11.635074129392249</v>
      </c>
      <c r="R19" s="392">
        <v>47.696349999999995</v>
      </c>
      <c r="S19" s="637">
        <v>2.1367870734389536E-2</v>
      </c>
      <c r="T19" s="392">
        <v>0</v>
      </c>
      <c r="U19" s="637">
        <v>0</v>
      </c>
      <c r="V19" s="392">
        <v>223215.26834790001</v>
      </c>
      <c r="W19" s="637">
        <v>100</v>
      </c>
      <c r="X19" s="392">
        <v>0</v>
      </c>
      <c r="Y19" s="637">
        <v>0</v>
      </c>
      <c r="Z19" s="392">
        <v>223215.26834790001</v>
      </c>
      <c r="AA19" s="637">
        <f t="shared" si="0"/>
        <v>2.0419415760476305</v>
      </c>
      <c r="AB19" s="401"/>
      <c r="AC19" s="401"/>
    </row>
    <row r="20" spans="1:29" x14ac:dyDescent="0.2">
      <c r="A20" s="381" t="s">
        <v>2228</v>
      </c>
      <c r="B20" s="392">
        <v>247498.7047</v>
      </c>
      <c r="C20" s="637">
        <v>21.907488651680382</v>
      </c>
      <c r="D20" s="392">
        <v>35163.256510000087</v>
      </c>
      <c r="E20" s="637">
        <v>3.1124956548063629</v>
      </c>
      <c r="F20" s="392">
        <v>179240.57818999901</v>
      </c>
      <c r="G20" s="637">
        <v>15.865581750731616</v>
      </c>
      <c r="H20" s="392">
        <v>585529.18573999894</v>
      </c>
      <c r="I20" s="637">
        <v>51.828448990774376</v>
      </c>
      <c r="J20" s="392">
        <v>22040.564159999998</v>
      </c>
      <c r="K20" s="637">
        <v>1.9509330757795813</v>
      </c>
      <c r="L20" s="392">
        <v>1.96285</v>
      </c>
      <c r="M20" s="637">
        <v>1.737427844403213E-4</v>
      </c>
      <c r="N20" s="392">
        <v>6022.9538800000091</v>
      </c>
      <c r="O20" s="637">
        <v>0.53312518922324093</v>
      </c>
      <c r="P20" s="392">
        <v>48475.600780000022</v>
      </c>
      <c r="Q20" s="637">
        <v>4.29084538142732</v>
      </c>
      <c r="R20" s="392">
        <v>3203.4201699999999</v>
      </c>
      <c r="S20" s="637">
        <v>0.28355255881401403</v>
      </c>
      <c r="T20" s="392">
        <v>2568.5312399999898</v>
      </c>
      <c r="U20" s="637">
        <v>0.22735500397867867</v>
      </c>
      <c r="V20" s="392">
        <v>1129744.7582199979</v>
      </c>
      <c r="W20" s="637">
        <v>100</v>
      </c>
      <c r="X20" s="392">
        <v>0</v>
      </c>
      <c r="Y20" s="637">
        <v>0</v>
      </c>
      <c r="Z20" s="392">
        <v>1129744.7582199979</v>
      </c>
      <c r="AA20" s="637">
        <f t="shared" si="0"/>
        <v>10.334744613150002</v>
      </c>
      <c r="AB20" s="401"/>
      <c r="AC20" s="401"/>
    </row>
    <row r="21" spans="1:29" x14ac:dyDescent="0.2">
      <c r="A21" s="381" t="s">
        <v>1607</v>
      </c>
      <c r="B21" s="392">
        <v>83683.827659999995</v>
      </c>
      <c r="C21" s="637">
        <v>17.881660628602024</v>
      </c>
      <c r="D21" s="392">
        <v>15902.284540000001</v>
      </c>
      <c r="E21" s="637">
        <v>3.398019226834021</v>
      </c>
      <c r="F21" s="392">
        <v>70588.295609999986</v>
      </c>
      <c r="G21" s="637">
        <v>15.083391639037009</v>
      </c>
      <c r="H21" s="392">
        <v>184962.97061000002</v>
      </c>
      <c r="I21" s="637">
        <v>39.523109324587395</v>
      </c>
      <c r="J21" s="392">
        <v>7418.21569</v>
      </c>
      <c r="K21" s="637">
        <v>1.585133222840811</v>
      </c>
      <c r="L21" s="392">
        <v>0</v>
      </c>
      <c r="M21" s="637">
        <v>0</v>
      </c>
      <c r="N21" s="392">
        <v>1432.45435</v>
      </c>
      <c r="O21" s="637">
        <v>0.30608856297461462</v>
      </c>
      <c r="P21" s="392">
        <v>21391.958579999999</v>
      </c>
      <c r="Q21" s="637">
        <v>4.5710593576435272</v>
      </c>
      <c r="R21" s="392">
        <v>23301.631179999993</v>
      </c>
      <c r="S21" s="637">
        <v>4.9791204884474469</v>
      </c>
      <c r="T21" s="392">
        <v>59305.252919999999</v>
      </c>
      <c r="U21" s="637">
        <v>12.672417549033144</v>
      </c>
      <c r="V21" s="392">
        <v>467986.89114000002</v>
      </c>
      <c r="W21" s="637">
        <v>100</v>
      </c>
      <c r="X21" s="392">
        <v>0</v>
      </c>
      <c r="Y21" s="637">
        <v>0</v>
      </c>
      <c r="Z21" s="392">
        <v>467986.89114000002</v>
      </c>
      <c r="AA21" s="637">
        <f t="shared" si="0"/>
        <v>4.2810776213330337</v>
      </c>
      <c r="AB21" s="401"/>
      <c r="AC21" s="401"/>
    </row>
    <row r="22" spans="1:29" x14ac:dyDescent="0.2">
      <c r="A22" s="381" t="s">
        <v>2230</v>
      </c>
      <c r="B22" s="392">
        <v>27272.869799999997</v>
      </c>
      <c r="C22" s="637">
        <v>24.00438370142632</v>
      </c>
      <c r="D22" s="392">
        <v>1478.5801800000002</v>
      </c>
      <c r="E22" s="637">
        <v>1.3013814180289895</v>
      </c>
      <c r="F22" s="392">
        <v>21246.58654</v>
      </c>
      <c r="G22" s="637">
        <v>18.700313512724648</v>
      </c>
      <c r="H22" s="392">
        <v>53959.142000000007</v>
      </c>
      <c r="I22" s="637">
        <v>47.492469925836289</v>
      </c>
      <c r="J22" s="392">
        <v>3571.2967800000001</v>
      </c>
      <c r="K22" s="637">
        <v>3.1432987744761762</v>
      </c>
      <c r="L22" s="392">
        <v>0</v>
      </c>
      <c r="M22" s="637">
        <v>0</v>
      </c>
      <c r="N22" s="392">
        <v>0</v>
      </c>
      <c r="O22" s="637">
        <v>0</v>
      </c>
      <c r="P22" s="392">
        <v>4275.5211600000002</v>
      </c>
      <c r="Q22" s="637">
        <v>3.7631261836701677</v>
      </c>
      <c r="R22" s="392">
        <v>15.955360000000001</v>
      </c>
      <c r="S22" s="637">
        <v>1.4043208006455908E-2</v>
      </c>
      <c r="T22" s="392">
        <v>1796.2532000000001</v>
      </c>
      <c r="U22" s="637">
        <v>1.5809832758309463</v>
      </c>
      <c r="V22" s="392">
        <v>113616.20502000001</v>
      </c>
      <c r="W22" s="637">
        <v>100</v>
      </c>
      <c r="X22" s="392">
        <v>0</v>
      </c>
      <c r="Y22" s="637">
        <v>0</v>
      </c>
      <c r="Z22" s="392">
        <v>113616.20502000001</v>
      </c>
      <c r="AA22" s="637">
        <f t="shared" si="0"/>
        <v>1.0393449088863467</v>
      </c>
      <c r="AB22" s="401"/>
      <c r="AC22" s="401"/>
    </row>
    <row r="23" spans="1:29" x14ac:dyDescent="0.2">
      <c r="A23" s="381" t="s">
        <v>2613</v>
      </c>
      <c r="B23" s="392">
        <v>0</v>
      </c>
      <c r="C23" s="637">
        <v>0</v>
      </c>
      <c r="D23" s="392">
        <v>0</v>
      </c>
      <c r="E23" s="637">
        <v>0</v>
      </c>
      <c r="F23" s="392">
        <v>0</v>
      </c>
      <c r="G23" s="637">
        <v>0</v>
      </c>
      <c r="H23" s="392">
        <v>0</v>
      </c>
      <c r="I23" s="637">
        <v>0</v>
      </c>
      <c r="J23" s="392">
        <v>0</v>
      </c>
      <c r="K23" s="637">
        <v>0</v>
      </c>
      <c r="L23" s="392">
        <v>7107.7460000000001</v>
      </c>
      <c r="M23" s="637">
        <v>100</v>
      </c>
      <c r="N23" s="392">
        <v>0</v>
      </c>
      <c r="O23" s="637">
        <v>0</v>
      </c>
      <c r="P23" s="392">
        <v>0</v>
      </c>
      <c r="Q23" s="637">
        <v>0</v>
      </c>
      <c r="R23" s="392">
        <v>0</v>
      </c>
      <c r="S23" s="637">
        <v>0</v>
      </c>
      <c r="T23" s="392">
        <v>0</v>
      </c>
      <c r="U23" s="637">
        <v>0</v>
      </c>
      <c r="V23" s="392">
        <v>7107.7460000000001</v>
      </c>
      <c r="W23" s="637">
        <v>100</v>
      </c>
      <c r="X23" s="392">
        <v>0</v>
      </c>
      <c r="Y23" s="637">
        <v>0</v>
      </c>
      <c r="Z23" s="392">
        <v>7107.7460000000001</v>
      </c>
      <c r="AA23" s="637">
        <f t="shared" si="0"/>
        <v>6.5020651037031918E-2</v>
      </c>
      <c r="AB23" s="401"/>
      <c r="AC23" s="401"/>
    </row>
    <row r="24" spans="1:29" x14ac:dyDescent="0.2">
      <c r="A24" s="387" t="s">
        <v>1608</v>
      </c>
      <c r="B24" s="398">
        <v>97597.868260000003</v>
      </c>
      <c r="C24" s="639">
        <v>15.329988341875572</v>
      </c>
      <c r="D24" s="398">
        <v>36088.062359999996</v>
      </c>
      <c r="E24" s="639">
        <v>5.6684596203052209</v>
      </c>
      <c r="F24" s="398">
        <v>194048.67555000001</v>
      </c>
      <c r="G24" s="639">
        <v>30.47980439504218</v>
      </c>
      <c r="H24" s="398">
        <v>262193.64464000007</v>
      </c>
      <c r="I24" s="639">
        <v>41.183537994265897</v>
      </c>
      <c r="J24" s="398">
        <v>18212.27792</v>
      </c>
      <c r="K24" s="639">
        <v>2.8606568275531092</v>
      </c>
      <c r="L24" s="398">
        <v>0</v>
      </c>
      <c r="M24" s="639">
        <v>0</v>
      </c>
      <c r="N24" s="398">
        <v>1946.1006400000003</v>
      </c>
      <c r="O24" s="639">
        <v>0.30567983353734568</v>
      </c>
      <c r="P24" s="398">
        <v>21899.85916</v>
      </c>
      <c r="Q24" s="639">
        <v>3.4398762144799018</v>
      </c>
      <c r="R24" s="398">
        <v>4660.2334599999995</v>
      </c>
      <c r="S24" s="639">
        <v>0.73199677294077059</v>
      </c>
      <c r="T24" s="398">
        <v>0</v>
      </c>
      <c r="U24" s="639">
        <v>0</v>
      </c>
      <c r="V24" s="398">
        <v>636646.72199000011</v>
      </c>
      <c r="W24" s="639">
        <v>100</v>
      </c>
      <c r="X24" s="398">
        <v>0</v>
      </c>
      <c r="Y24" s="639">
        <v>0</v>
      </c>
      <c r="Z24" s="398">
        <v>636646.72199000011</v>
      </c>
      <c r="AA24" s="639">
        <f t="shared" si="0"/>
        <v>5.823953802567237</v>
      </c>
      <c r="AB24" s="401"/>
      <c r="AC24" s="401"/>
    </row>
    <row r="25" spans="1:29" x14ac:dyDescent="0.2">
      <c r="A25" s="381" t="s">
        <v>2614</v>
      </c>
      <c r="B25" s="392">
        <v>101900.30714999998</v>
      </c>
      <c r="C25" s="637">
        <v>24.526728783063373</v>
      </c>
      <c r="D25" s="392">
        <v>25815.602409999992</v>
      </c>
      <c r="E25" s="637">
        <v>6.2136444569241629</v>
      </c>
      <c r="F25" s="392">
        <v>19612.189480000001</v>
      </c>
      <c r="G25" s="637">
        <v>4.7205240658394692</v>
      </c>
      <c r="H25" s="392">
        <v>148705.63979000004</v>
      </c>
      <c r="I25" s="637">
        <v>35.792462237354982</v>
      </c>
      <c r="J25" s="392">
        <v>44647.212339999991</v>
      </c>
      <c r="K25" s="637">
        <v>10.74628819686556</v>
      </c>
      <c r="L25" s="392">
        <v>2376.7070600000002</v>
      </c>
      <c r="M25" s="637">
        <v>0.57205764229545741</v>
      </c>
      <c r="N25" s="392">
        <v>450.26546999999999</v>
      </c>
      <c r="O25" s="637">
        <v>0.10837591536218014</v>
      </c>
      <c r="P25" s="392">
        <v>49320.134080000003</v>
      </c>
      <c r="Q25" s="637">
        <v>11.871029498898631</v>
      </c>
      <c r="R25" s="392">
        <v>956.52938000000017</v>
      </c>
      <c r="S25" s="637">
        <v>0.23023028421059838</v>
      </c>
      <c r="T25" s="392">
        <v>21681.772219999992</v>
      </c>
      <c r="U25" s="637">
        <v>5.2186589191855806</v>
      </c>
      <c r="V25" s="392">
        <v>415466.35938000004</v>
      </c>
      <c r="W25" s="637">
        <v>100</v>
      </c>
      <c r="X25" s="392">
        <v>0</v>
      </c>
      <c r="Y25" s="637">
        <v>0</v>
      </c>
      <c r="Z25" s="392">
        <v>415466.35938000004</v>
      </c>
      <c r="AA25" s="637">
        <f t="shared" si="0"/>
        <v>3.8006272552329632</v>
      </c>
      <c r="AB25" s="401"/>
      <c r="AC25" s="401"/>
    </row>
    <row r="26" spans="1:29" x14ac:dyDescent="0.2">
      <c r="A26" s="381" t="s">
        <v>2615</v>
      </c>
      <c r="B26" s="392">
        <v>49539.305730000007</v>
      </c>
      <c r="C26" s="637">
        <v>17.122014257561798</v>
      </c>
      <c r="D26" s="392">
        <v>7781.3117899999997</v>
      </c>
      <c r="E26" s="637">
        <v>2.689414586006829</v>
      </c>
      <c r="F26" s="392">
        <v>67926.101779999997</v>
      </c>
      <c r="G26" s="637">
        <v>23.476947567180886</v>
      </c>
      <c r="H26" s="392">
        <v>114440.17604999999</v>
      </c>
      <c r="I26" s="637">
        <v>39.553366707345297</v>
      </c>
      <c r="J26" s="392">
        <v>28342.002700000001</v>
      </c>
      <c r="K26" s="637">
        <v>9.7956999430329912</v>
      </c>
      <c r="L26" s="392">
        <v>9.5310000000000006</v>
      </c>
      <c r="M26" s="637">
        <v>3.2941502809555319E-3</v>
      </c>
      <c r="N26" s="392">
        <v>655.97226000000001</v>
      </c>
      <c r="O26" s="637">
        <v>0.22672030265219129</v>
      </c>
      <c r="P26" s="392">
        <v>20518.968020000004</v>
      </c>
      <c r="Q26" s="637">
        <v>7.091864890147999</v>
      </c>
      <c r="R26" s="392">
        <v>1.2075799999999999</v>
      </c>
      <c r="S26" s="637">
        <v>4.1736963553418117E-4</v>
      </c>
      <c r="T26" s="392">
        <v>116.48533999999999</v>
      </c>
      <c r="U26" s="637">
        <v>4.0260226155513647E-2</v>
      </c>
      <c r="V26" s="392">
        <v>289331.06225000002</v>
      </c>
      <c r="W26" s="637">
        <v>100</v>
      </c>
      <c r="X26" s="392">
        <v>0</v>
      </c>
      <c r="Y26" s="637">
        <v>0</v>
      </c>
      <c r="Z26" s="392">
        <v>289331.06225000002</v>
      </c>
      <c r="AA26" s="637">
        <f t="shared" si="0"/>
        <v>2.6467594695605343</v>
      </c>
      <c r="AB26" s="401"/>
      <c r="AC26" s="401"/>
    </row>
    <row r="27" spans="1:29" x14ac:dyDescent="0.2">
      <c r="A27" s="381" t="s">
        <v>2231</v>
      </c>
      <c r="B27" s="392">
        <v>23498.634890000001</v>
      </c>
      <c r="C27" s="637">
        <v>31.522517513994174</v>
      </c>
      <c r="D27" s="392">
        <v>4164.0840199999993</v>
      </c>
      <c r="E27" s="637">
        <v>5.5859590169662505</v>
      </c>
      <c r="F27" s="392">
        <v>14166.534159999999</v>
      </c>
      <c r="G27" s="637">
        <v>19.003862278026855</v>
      </c>
      <c r="H27" s="392">
        <v>26865.83625</v>
      </c>
      <c r="I27" s="637">
        <v>36.039489003640782</v>
      </c>
      <c r="J27" s="392">
        <v>1167.2194200000001</v>
      </c>
      <c r="K27" s="637">
        <v>1.5657800881566071</v>
      </c>
      <c r="L27" s="392">
        <v>0</v>
      </c>
      <c r="M27" s="637">
        <v>0</v>
      </c>
      <c r="N27" s="392">
        <v>325.76793000000004</v>
      </c>
      <c r="O27" s="637">
        <v>0.43700518464128657</v>
      </c>
      <c r="P27" s="392">
        <v>4220.3744400000005</v>
      </c>
      <c r="Q27" s="637">
        <v>5.6614704566148246</v>
      </c>
      <c r="R27" s="392">
        <v>0</v>
      </c>
      <c r="S27" s="637">
        <v>0</v>
      </c>
      <c r="T27" s="392">
        <v>134.66553999999999</v>
      </c>
      <c r="U27" s="637">
        <v>0.18064865738170896</v>
      </c>
      <c r="V27" s="392">
        <v>74543.116650000011</v>
      </c>
      <c r="W27" s="637">
        <v>99.996732199422496</v>
      </c>
      <c r="X27" s="392">
        <v>2.4359999999999999</v>
      </c>
      <c r="Y27" s="637">
        <v>3.2678005775036659E-3</v>
      </c>
      <c r="Z27" s="392">
        <v>74545.552650000012</v>
      </c>
      <c r="AA27" s="637">
        <f t="shared" si="0"/>
        <v>0.68193212942870229</v>
      </c>
      <c r="AB27" s="401"/>
      <c r="AC27" s="401"/>
    </row>
    <row r="28" spans="1:29" x14ac:dyDescent="0.2">
      <c r="A28" s="382" t="s">
        <v>2232</v>
      </c>
      <c r="B28" s="394">
        <v>126350.86567999997</v>
      </c>
      <c r="C28" s="638">
        <v>19.79998206845989</v>
      </c>
      <c r="D28" s="394">
        <v>21914.994420000003</v>
      </c>
      <c r="E28" s="638">
        <v>3.4342186277167954</v>
      </c>
      <c r="F28" s="394">
        <v>124524.90442999998</v>
      </c>
      <c r="G28" s="638">
        <v>19.513842358904853</v>
      </c>
      <c r="H28" s="394">
        <v>237481.89184999996</v>
      </c>
      <c r="I28" s="638">
        <v>37.214918749529623</v>
      </c>
      <c r="J28" s="394">
        <v>10279.156789999997</v>
      </c>
      <c r="K28" s="638">
        <v>1.6108090674768039</v>
      </c>
      <c r="L28" s="394">
        <v>257.83197999999999</v>
      </c>
      <c r="M28" s="638">
        <v>4.0403906638873055E-2</v>
      </c>
      <c r="N28" s="394">
        <v>2286.2656400000001</v>
      </c>
      <c r="O28" s="638">
        <v>0.35827232707991991</v>
      </c>
      <c r="P28" s="394">
        <v>50407.399059999996</v>
      </c>
      <c r="Q28" s="638">
        <v>7.8991591560079453</v>
      </c>
      <c r="R28" s="394">
        <v>13433.347039999997</v>
      </c>
      <c r="S28" s="638">
        <v>2.1050906860031158</v>
      </c>
      <c r="T28" s="394">
        <v>50587.150929999996</v>
      </c>
      <c r="U28" s="638">
        <v>7.9273274141644503</v>
      </c>
      <c r="V28" s="394">
        <v>637523.80781999987</v>
      </c>
      <c r="W28" s="638">
        <v>99.904024361982266</v>
      </c>
      <c r="X28" s="394">
        <v>612.45534999999995</v>
      </c>
      <c r="Y28" s="638">
        <v>9.5975638017744419E-2</v>
      </c>
      <c r="Z28" s="394">
        <v>638136.26316999982</v>
      </c>
      <c r="AA28" s="638">
        <f t="shared" si="0"/>
        <v>5.8375799137521405</v>
      </c>
      <c r="AB28" s="401"/>
      <c r="AC28" s="401"/>
    </row>
    <row r="29" spans="1:29" x14ac:dyDescent="0.2">
      <c r="A29" s="381" t="s">
        <v>2233</v>
      </c>
      <c r="B29" s="392">
        <v>26746.61377</v>
      </c>
      <c r="C29" s="637">
        <v>11.99974839295348</v>
      </c>
      <c r="D29" s="392">
        <v>5861.4530500000001</v>
      </c>
      <c r="E29" s="637">
        <v>2.629714640587558</v>
      </c>
      <c r="F29" s="392">
        <v>66159.785640000002</v>
      </c>
      <c r="G29" s="637">
        <v>29.682291307552568</v>
      </c>
      <c r="H29" s="392">
        <v>94131.981840000022</v>
      </c>
      <c r="I29" s="637">
        <v>42.231891764819338</v>
      </c>
      <c r="J29" s="392">
        <v>3910.8131500000004</v>
      </c>
      <c r="K29" s="637">
        <v>1.7545687919751136</v>
      </c>
      <c r="L29" s="392">
        <v>0</v>
      </c>
      <c r="M29" s="637">
        <v>0</v>
      </c>
      <c r="N29" s="392">
        <v>0</v>
      </c>
      <c r="O29" s="637">
        <v>0</v>
      </c>
      <c r="P29" s="392">
        <v>2115.7871999999998</v>
      </c>
      <c r="Q29" s="637">
        <v>0.94923844458802842</v>
      </c>
      <c r="R29" s="392">
        <v>23966.686890000004</v>
      </c>
      <c r="S29" s="637">
        <v>10.752546657523922</v>
      </c>
      <c r="T29" s="392">
        <v>0</v>
      </c>
      <c r="U29" s="637">
        <v>0</v>
      </c>
      <c r="V29" s="392">
        <v>222893.12154000002</v>
      </c>
      <c r="W29" s="637">
        <v>100</v>
      </c>
      <c r="X29" s="392">
        <v>0</v>
      </c>
      <c r="Y29" s="637">
        <v>0</v>
      </c>
      <c r="Z29" s="392">
        <v>222893.12154000002</v>
      </c>
      <c r="AA29" s="637">
        <f t="shared" si="0"/>
        <v>2.0389946227970279</v>
      </c>
      <c r="AB29" s="401"/>
      <c r="AC29" s="401"/>
    </row>
    <row r="30" spans="1:29" x14ac:dyDescent="0.2">
      <c r="A30" s="381" t="s">
        <v>1609</v>
      </c>
      <c r="B30" s="392">
        <v>11034.292629999998</v>
      </c>
      <c r="C30" s="637">
        <v>6.9945918322192062</v>
      </c>
      <c r="D30" s="392">
        <v>1408.2710200000001</v>
      </c>
      <c r="E30" s="637">
        <v>0.89269709480624981</v>
      </c>
      <c r="F30" s="392">
        <v>52774.371729999999</v>
      </c>
      <c r="G30" s="637">
        <v>33.453452960777447</v>
      </c>
      <c r="H30" s="392">
        <v>84316.364130000002</v>
      </c>
      <c r="I30" s="637">
        <v>53.447789689996519</v>
      </c>
      <c r="J30" s="392">
        <v>2298.7634900000003</v>
      </c>
      <c r="K30" s="637">
        <v>1.4571765377730175</v>
      </c>
      <c r="L30" s="392">
        <v>0</v>
      </c>
      <c r="M30" s="637">
        <v>0</v>
      </c>
      <c r="N30" s="392">
        <v>124.35321</v>
      </c>
      <c r="O30" s="637">
        <v>7.8826978415583296E-2</v>
      </c>
      <c r="P30" s="392">
        <v>4270.63573</v>
      </c>
      <c r="Q30" s="637">
        <v>2.7071380828008285</v>
      </c>
      <c r="R30" s="392">
        <v>217.25232</v>
      </c>
      <c r="S30" s="637">
        <v>0.13771533472578146</v>
      </c>
      <c r="T30" s="392">
        <v>1310.3280999999999</v>
      </c>
      <c r="U30" s="637">
        <v>0.83061148848535771</v>
      </c>
      <c r="V30" s="392">
        <v>157754.63236000002</v>
      </c>
      <c r="W30" s="637">
        <v>100</v>
      </c>
      <c r="X30" s="392">
        <v>0</v>
      </c>
      <c r="Y30" s="637">
        <v>0</v>
      </c>
      <c r="Z30" s="392">
        <v>157754.63236000002</v>
      </c>
      <c r="AA30" s="637">
        <f t="shared" si="0"/>
        <v>1.4431169740948571</v>
      </c>
      <c r="AB30" s="401"/>
      <c r="AC30" s="401"/>
    </row>
    <row r="31" spans="1:29" x14ac:dyDescent="0.2">
      <c r="A31" s="381" t="s">
        <v>2234</v>
      </c>
      <c r="B31" s="392">
        <v>2458.5143399999997</v>
      </c>
      <c r="C31" s="637">
        <v>5.8469430758505618</v>
      </c>
      <c r="D31" s="392">
        <v>245.09745999999998</v>
      </c>
      <c r="E31" s="637">
        <v>0.58290117464011215</v>
      </c>
      <c r="F31" s="392">
        <v>32817.94384</v>
      </c>
      <c r="G31" s="637">
        <v>78.049025940983768</v>
      </c>
      <c r="H31" s="392">
        <v>5837.758530000001</v>
      </c>
      <c r="I31" s="637">
        <v>13.883604931696702</v>
      </c>
      <c r="J31" s="392">
        <v>384.19009</v>
      </c>
      <c r="K31" s="637">
        <v>0.913697166613193</v>
      </c>
      <c r="L31" s="392">
        <v>0</v>
      </c>
      <c r="M31" s="637">
        <v>0</v>
      </c>
      <c r="N31" s="392">
        <v>0</v>
      </c>
      <c r="O31" s="637">
        <v>0</v>
      </c>
      <c r="P31" s="392">
        <v>109.06316000000001</v>
      </c>
      <c r="Q31" s="637">
        <v>0.259378632785352</v>
      </c>
      <c r="R31" s="392">
        <v>195.29089000000002</v>
      </c>
      <c r="S31" s="637">
        <v>0.46444907743031261</v>
      </c>
      <c r="T31" s="392">
        <v>0</v>
      </c>
      <c r="U31" s="637">
        <v>0</v>
      </c>
      <c r="V31" s="392">
        <v>42047.858309999996</v>
      </c>
      <c r="W31" s="637">
        <v>100</v>
      </c>
      <c r="X31" s="392">
        <v>0</v>
      </c>
      <c r="Y31" s="637">
        <v>0</v>
      </c>
      <c r="Z31" s="392">
        <v>42047.858309999996</v>
      </c>
      <c r="AA31" s="637">
        <f t="shared" si="0"/>
        <v>0.38464783660376617</v>
      </c>
      <c r="AB31" s="401"/>
      <c r="AC31" s="401"/>
    </row>
    <row r="32" spans="1:29" x14ac:dyDescent="0.2">
      <c r="A32" s="381" t="s">
        <v>2235</v>
      </c>
      <c r="B32" s="392">
        <v>24092.854629999998</v>
      </c>
      <c r="C32" s="637">
        <v>22.838410949239616</v>
      </c>
      <c r="D32" s="392">
        <v>2327.9259900000002</v>
      </c>
      <c r="E32" s="637">
        <v>2.2067177690448503</v>
      </c>
      <c r="F32" s="392">
        <v>28574.992719999998</v>
      </c>
      <c r="G32" s="637">
        <v>27.087177365785248</v>
      </c>
      <c r="H32" s="392">
        <v>38028.319819999997</v>
      </c>
      <c r="I32" s="637">
        <v>36.04829768394589</v>
      </c>
      <c r="J32" s="392">
        <v>4605.3880200000003</v>
      </c>
      <c r="K32" s="637">
        <v>4.3655990872288335</v>
      </c>
      <c r="L32" s="392">
        <v>0</v>
      </c>
      <c r="M32" s="637">
        <v>0</v>
      </c>
      <c r="N32" s="392">
        <v>15.705500000000001</v>
      </c>
      <c r="O32" s="637">
        <v>1.4887761067410006E-2</v>
      </c>
      <c r="P32" s="392">
        <v>6712.884140000001</v>
      </c>
      <c r="Q32" s="637">
        <v>6.3633641176356113</v>
      </c>
      <c r="R32" s="392">
        <v>403.97607000000005</v>
      </c>
      <c r="S32" s="637">
        <v>0.38294223088162105</v>
      </c>
      <c r="T32" s="392">
        <v>730.64559000000008</v>
      </c>
      <c r="U32" s="637">
        <v>0.69260303517091548</v>
      </c>
      <c r="V32" s="392">
        <v>105492.69248</v>
      </c>
      <c r="W32" s="637">
        <v>100</v>
      </c>
      <c r="X32" s="392">
        <v>0</v>
      </c>
      <c r="Y32" s="637">
        <v>0</v>
      </c>
      <c r="Z32" s="392">
        <v>105492.69248</v>
      </c>
      <c r="AA32" s="637">
        <f t="shared" si="0"/>
        <v>0.96503216979039497</v>
      </c>
      <c r="AB32" s="401"/>
      <c r="AC32" s="401"/>
    </row>
    <row r="33" spans="1:29" x14ac:dyDescent="0.2">
      <c r="A33" s="381" t="s">
        <v>2236</v>
      </c>
      <c r="B33" s="392">
        <v>165254.87676000004</v>
      </c>
      <c r="C33" s="637">
        <v>19.197680206592445</v>
      </c>
      <c r="D33" s="392">
        <v>37618.55670999999</v>
      </c>
      <c r="E33" s="637">
        <v>4.3701525529015317</v>
      </c>
      <c r="F33" s="392">
        <v>89315.629800000082</v>
      </c>
      <c r="G33" s="637">
        <v>10.37580815748629</v>
      </c>
      <c r="H33" s="392">
        <v>247101.27626999997</v>
      </c>
      <c r="I33" s="637">
        <v>28.705786924289669</v>
      </c>
      <c r="J33" s="392">
        <v>30884.442179999998</v>
      </c>
      <c r="K33" s="637">
        <v>3.587849605138846</v>
      </c>
      <c r="L33" s="392">
        <v>4924.0731899999992</v>
      </c>
      <c r="M33" s="637">
        <v>0.57203021338222115</v>
      </c>
      <c r="N33" s="392">
        <v>2300.8855199999998</v>
      </c>
      <c r="O33" s="637">
        <v>0.26729416566077951</v>
      </c>
      <c r="P33" s="392">
        <v>42332.008369999996</v>
      </c>
      <c r="Q33" s="637">
        <v>4.9177148361576402</v>
      </c>
      <c r="R33" s="392">
        <v>6452.4483100000016</v>
      </c>
      <c r="S33" s="637">
        <v>0.74958174689662849</v>
      </c>
      <c r="T33" s="392">
        <v>234622.29087</v>
      </c>
      <c r="U33" s="637">
        <v>27.256101591493952</v>
      </c>
      <c r="V33" s="392">
        <v>860806.48798000009</v>
      </c>
      <c r="W33" s="637">
        <v>100</v>
      </c>
      <c r="X33" s="392">
        <v>0</v>
      </c>
      <c r="Y33" s="637">
        <v>0</v>
      </c>
      <c r="Z33" s="392">
        <v>860806.48798000009</v>
      </c>
      <c r="AA33" s="637">
        <f t="shared" si="0"/>
        <v>7.8745355089166944</v>
      </c>
      <c r="AB33" s="401"/>
      <c r="AC33" s="401"/>
    </row>
    <row r="34" spans="1:29" x14ac:dyDescent="0.2">
      <c r="A34" s="387" t="s">
        <v>2616</v>
      </c>
      <c r="B34" s="398">
        <v>9580.6963299999989</v>
      </c>
      <c r="C34" s="639">
        <v>6.2979143825459714</v>
      </c>
      <c r="D34" s="398">
        <v>929.67609000000004</v>
      </c>
      <c r="E34" s="639">
        <v>0.61112681340147479</v>
      </c>
      <c r="F34" s="398">
        <v>53615.262470000001</v>
      </c>
      <c r="G34" s="639">
        <v>35.244237057849674</v>
      </c>
      <c r="H34" s="398">
        <v>70956.426350000009</v>
      </c>
      <c r="I34" s="639">
        <v>46.643530141376381</v>
      </c>
      <c r="J34" s="398">
        <v>7961.7223499999991</v>
      </c>
      <c r="K34" s="639">
        <v>5.2336744606853349</v>
      </c>
      <c r="L34" s="398">
        <v>0</v>
      </c>
      <c r="M34" s="639">
        <v>0</v>
      </c>
      <c r="N34" s="398">
        <v>0</v>
      </c>
      <c r="O34" s="639">
        <v>0</v>
      </c>
      <c r="P34" s="398">
        <v>4855.9301599999999</v>
      </c>
      <c r="Q34" s="639">
        <v>3.1920678144803247</v>
      </c>
      <c r="R34" s="398">
        <v>3514.4268700000002</v>
      </c>
      <c r="S34" s="639">
        <v>2.3102245148583083</v>
      </c>
      <c r="T34" s="398">
        <v>304.10172999999998</v>
      </c>
      <c r="U34" s="639">
        <v>0.19990265771466237</v>
      </c>
      <c r="V34" s="398">
        <v>151718.24234999999</v>
      </c>
      <c r="W34" s="639">
        <v>99.732677842912111</v>
      </c>
      <c r="X34" s="398">
        <v>406.66358000000002</v>
      </c>
      <c r="Y34" s="639">
        <v>0.26732215708789042</v>
      </c>
      <c r="Z34" s="398">
        <v>152124.90592999998</v>
      </c>
      <c r="AA34" s="639">
        <f t="shared" si="0"/>
        <v>1.3916170361906344</v>
      </c>
      <c r="AB34" s="401"/>
      <c r="AC34" s="401"/>
    </row>
    <row r="35" spans="1:29" x14ac:dyDescent="0.2">
      <c r="A35" s="381" t="s">
        <v>2238</v>
      </c>
      <c r="B35" s="392">
        <v>44019.457099999992</v>
      </c>
      <c r="C35" s="637">
        <v>16.244027394480419</v>
      </c>
      <c r="D35" s="392">
        <v>16170.28608</v>
      </c>
      <c r="E35" s="637">
        <v>5.9671469701089404</v>
      </c>
      <c r="F35" s="392">
        <v>50840.612939999999</v>
      </c>
      <c r="G35" s="637">
        <v>18.761165260930397</v>
      </c>
      <c r="H35" s="392">
        <v>125921.71359999999</v>
      </c>
      <c r="I35" s="637">
        <v>46.46753731268344</v>
      </c>
      <c r="J35" s="392">
        <v>4577.0324000000001</v>
      </c>
      <c r="K35" s="637">
        <v>1.6890130998690684</v>
      </c>
      <c r="L35" s="392">
        <v>2.97784</v>
      </c>
      <c r="M35" s="637">
        <v>1.0988803070990077E-3</v>
      </c>
      <c r="N35" s="392">
        <v>943.27170000000012</v>
      </c>
      <c r="O35" s="637">
        <v>0.34808542278087573</v>
      </c>
      <c r="P35" s="392">
        <v>27988.387740000002</v>
      </c>
      <c r="Q35" s="637">
        <v>10.328254075080359</v>
      </c>
      <c r="R35" s="392">
        <v>117.69137000000001</v>
      </c>
      <c r="S35" s="637">
        <v>4.3430382024723602E-2</v>
      </c>
      <c r="T35" s="392">
        <v>407.13648000000001</v>
      </c>
      <c r="U35" s="637">
        <v>0.15024120173468317</v>
      </c>
      <c r="V35" s="392">
        <v>270988.56724999996</v>
      </c>
      <c r="W35" s="637">
        <v>100</v>
      </c>
      <c r="X35" s="392">
        <v>0</v>
      </c>
      <c r="Y35" s="637">
        <v>0</v>
      </c>
      <c r="Z35" s="392">
        <v>270988.56724999996</v>
      </c>
      <c r="AA35" s="637">
        <f t="shared" si="0"/>
        <v>2.478964930118142</v>
      </c>
      <c r="AB35" s="401"/>
      <c r="AC35" s="401"/>
    </row>
    <row r="36" spans="1:29" x14ac:dyDescent="0.2">
      <c r="A36" s="381" t="s">
        <v>1878</v>
      </c>
      <c r="B36" s="392">
        <v>42997.162689999997</v>
      </c>
      <c r="C36" s="637">
        <v>27.769556071476988</v>
      </c>
      <c r="D36" s="392">
        <v>8693.2007300000005</v>
      </c>
      <c r="E36" s="637">
        <v>5.6144710490044591</v>
      </c>
      <c r="F36" s="392">
        <v>6383.3025099999995</v>
      </c>
      <c r="G36" s="637">
        <v>4.1226319571517003</v>
      </c>
      <c r="H36" s="392">
        <v>45540.253299999997</v>
      </c>
      <c r="I36" s="637">
        <v>29.412001592787302</v>
      </c>
      <c r="J36" s="392">
        <v>19672.15393</v>
      </c>
      <c r="K36" s="637">
        <v>12.705186747890071</v>
      </c>
      <c r="L36" s="392">
        <v>660.13810999999998</v>
      </c>
      <c r="M36" s="637">
        <v>0.4263477195630706</v>
      </c>
      <c r="N36" s="392">
        <v>1024.2405899999999</v>
      </c>
      <c r="O36" s="637">
        <v>0.66150193908731303</v>
      </c>
      <c r="P36" s="392">
        <v>20624.429990000001</v>
      </c>
      <c r="Q36" s="637">
        <v>13.320210665499532</v>
      </c>
      <c r="R36" s="392">
        <v>508.73145</v>
      </c>
      <c r="S36" s="637">
        <v>0.32856229672532355</v>
      </c>
      <c r="T36" s="392">
        <v>8732.0008500000004</v>
      </c>
      <c r="U36" s="637">
        <v>5.6395299608142517</v>
      </c>
      <c r="V36" s="392">
        <v>154835.61414999998</v>
      </c>
      <c r="W36" s="637">
        <v>100</v>
      </c>
      <c r="X36" s="392">
        <v>0</v>
      </c>
      <c r="Y36" s="637">
        <v>0</v>
      </c>
      <c r="Z36" s="392">
        <v>154835.61414999998</v>
      </c>
      <c r="AA36" s="637">
        <f t="shared" si="0"/>
        <v>1.4164142100395358</v>
      </c>
      <c r="AB36" s="401"/>
      <c r="AC36" s="401"/>
    </row>
    <row r="37" spans="1:29" x14ac:dyDescent="0.2">
      <c r="A37" s="381" t="s">
        <v>1879</v>
      </c>
      <c r="B37" s="392">
        <v>611.48089999999991</v>
      </c>
      <c r="C37" s="637">
        <v>16.824332507531331</v>
      </c>
      <c r="D37" s="392">
        <v>23.322700000000001</v>
      </c>
      <c r="E37" s="637">
        <v>0.64170256139382442</v>
      </c>
      <c r="F37" s="392">
        <v>1085.7005399999996</v>
      </c>
      <c r="G37" s="637">
        <v>29.872048151571562</v>
      </c>
      <c r="H37" s="392">
        <v>1395.1516300000001</v>
      </c>
      <c r="I37" s="637">
        <v>38.386309239657898</v>
      </c>
      <c r="J37" s="392">
        <v>349.84682000000004</v>
      </c>
      <c r="K37" s="637">
        <v>9.6257123098733963</v>
      </c>
      <c r="L37" s="392">
        <v>0</v>
      </c>
      <c r="M37" s="637">
        <v>0</v>
      </c>
      <c r="N37" s="392">
        <v>0</v>
      </c>
      <c r="O37" s="637">
        <v>0</v>
      </c>
      <c r="P37" s="392">
        <v>168.99426999999997</v>
      </c>
      <c r="Q37" s="637">
        <v>4.6497213410059519</v>
      </c>
      <c r="R37" s="392">
        <v>2.6959999999999998E-2</v>
      </c>
      <c r="S37" s="637">
        <v>7.4177951331438929E-4</v>
      </c>
      <c r="T37" s="392">
        <v>-2.0640000000000002E-2</v>
      </c>
      <c r="U37" s="637">
        <v>-5.6789054728520016E-4</v>
      </c>
      <c r="V37" s="392">
        <v>3634.5031799999997</v>
      </c>
      <c r="W37" s="637">
        <v>100</v>
      </c>
      <c r="X37" s="392">
        <v>0</v>
      </c>
      <c r="Y37" s="637">
        <v>0</v>
      </c>
      <c r="Z37" s="392">
        <v>3634.5031799999997</v>
      </c>
      <c r="AA37" s="637">
        <f t="shared" si="0"/>
        <v>3.3247918954864564E-2</v>
      </c>
      <c r="AB37" s="401"/>
      <c r="AC37" s="401"/>
    </row>
    <row r="38" spans="1:29" x14ac:dyDescent="0.2">
      <c r="A38" s="382" t="s">
        <v>1880</v>
      </c>
      <c r="B38" s="394">
        <v>373.85240000000005</v>
      </c>
      <c r="C38" s="638">
        <v>8.5523197734029051</v>
      </c>
      <c r="D38" s="394">
        <v>12.40113</v>
      </c>
      <c r="E38" s="638">
        <v>0.28369064719536363</v>
      </c>
      <c r="F38" s="394">
        <v>1893.4180500100001</v>
      </c>
      <c r="G38" s="638">
        <v>43.3141973367524</v>
      </c>
      <c r="H38" s="394">
        <v>2004.2355500000003</v>
      </c>
      <c r="I38" s="638">
        <v>45.849279889127494</v>
      </c>
      <c r="J38" s="394">
        <v>63.217820000000003</v>
      </c>
      <c r="K38" s="638">
        <v>1.446183071226574</v>
      </c>
      <c r="L38" s="394">
        <v>0</v>
      </c>
      <c r="M38" s="638">
        <v>0</v>
      </c>
      <c r="N38" s="394">
        <v>0</v>
      </c>
      <c r="O38" s="638">
        <v>0</v>
      </c>
      <c r="P38" s="394">
        <v>24.23171</v>
      </c>
      <c r="Q38" s="638">
        <v>0.55432928229527179</v>
      </c>
      <c r="R38" s="394">
        <v>0</v>
      </c>
      <c r="S38" s="638">
        <v>0</v>
      </c>
      <c r="T38" s="394">
        <v>0</v>
      </c>
      <c r="U38" s="638">
        <v>0</v>
      </c>
      <c r="V38" s="394">
        <v>4371.3566600100003</v>
      </c>
      <c r="W38" s="638">
        <v>100</v>
      </c>
      <c r="X38" s="394">
        <v>0</v>
      </c>
      <c r="Y38" s="638">
        <v>0</v>
      </c>
      <c r="Z38" s="394">
        <v>4371.3566600100003</v>
      </c>
      <c r="AA38" s="638">
        <f t="shared" si="0"/>
        <v>3.9988549949437638E-2</v>
      </c>
      <c r="AB38" s="401"/>
      <c r="AC38" s="401"/>
    </row>
    <row r="39" spans="1:29" x14ac:dyDescent="0.2">
      <c r="A39" s="381" t="s">
        <v>2617</v>
      </c>
      <c r="B39" s="392">
        <v>60054.610809999998</v>
      </c>
      <c r="C39" s="637">
        <v>18.664344360887455</v>
      </c>
      <c r="D39" s="392">
        <v>17195.3184</v>
      </c>
      <c r="E39" s="637">
        <v>5.3441249503404169</v>
      </c>
      <c r="F39" s="392">
        <v>61606.375110000001</v>
      </c>
      <c r="G39" s="637">
        <v>19.146616460756078</v>
      </c>
      <c r="H39" s="392">
        <v>111027.32027</v>
      </c>
      <c r="I39" s="637">
        <v>34.506128855650807</v>
      </c>
      <c r="J39" s="392">
        <v>6547.1058499999999</v>
      </c>
      <c r="K39" s="637">
        <v>2.0347719601112302</v>
      </c>
      <c r="L39" s="392">
        <v>0</v>
      </c>
      <c r="M39" s="637">
        <v>0</v>
      </c>
      <c r="N39" s="392">
        <v>0</v>
      </c>
      <c r="O39" s="637">
        <v>0</v>
      </c>
      <c r="P39" s="392">
        <v>38720.076560000001</v>
      </c>
      <c r="Q39" s="637">
        <v>12.033794455552922</v>
      </c>
      <c r="R39" s="392">
        <v>1741.1293000000001</v>
      </c>
      <c r="S39" s="637">
        <v>0.54112475951005046</v>
      </c>
      <c r="T39" s="392">
        <v>24869.223099999999</v>
      </c>
      <c r="U39" s="637">
        <v>7.7290941971910359</v>
      </c>
      <c r="V39" s="392">
        <v>321761.1594</v>
      </c>
      <c r="W39" s="637">
        <v>100</v>
      </c>
      <c r="X39" s="392">
        <v>0</v>
      </c>
      <c r="Y39" s="637">
        <v>0</v>
      </c>
      <c r="Z39" s="392">
        <v>321761.1594</v>
      </c>
      <c r="AA39" s="637">
        <f t="shared" si="0"/>
        <v>2.9434253928908265</v>
      </c>
      <c r="AB39" s="401"/>
      <c r="AC39" s="401"/>
    </row>
    <row r="40" spans="1:29" x14ac:dyDescent="0.2">
      <c r="A40" s="381" t="s">
        <v>599</v>
      </c>
      <c r="B40" s="392">
        <v>91532.200019999975</v>
      </c>
      <c r="C40" s="637">
        <v>14.571881352996174</v>
      </c>
      <c r="D40" s="392">
        <v>12538.142650000003</v>
      </c>
      <c r="E40" s="637">
        <v>1.9960661607917194</v>
      </c>
      <c r="F40" s="392">
        <v>52515.112999999983</v>
      </c>
      <c r="G40" s="637">
        <v>8.3603802345838876</v>
      </c>
      <c r="H40" s="392">
        <v>161755.87245999996</v>
      </c>
      <c r="I40" s="637">
        <v>25.751455565609394</v>
      </c>
      <c r="J40" s="392">
        <v>10182.712389999995</v>
      </c>
      <c r="K40" s="637">
        <v>1.6210828185746917</v>
      </c>
      <c r="L40" s="392">
        <v>0</v>
      </c>
      <c r="M40" s="637">
        <v>0</v>
      </c>
      <c r="N40" s="392">
        <v>630.99759999999981</v>
      </c>
      <c r="O40" s="637">
        <v>0.10045450845949566</v>
      </c>
      <c r="P40" s="392">
        <v>31572.102089999989</v>
      </c>
      <c r="Q40" s="637">
        <v>5.0262631688043911</v>
      </c>
      <c r="R40" s="392">
        <v>369.60945000000004</v>
      </c>
      <c r="S40" s="637">
        <v>5.8841643172231631E-2</v>
      </c>
      <c r="T40" s="392">
        <v>267045.88890999998</v>
      </c>
      <c r="U40" s="637">
        <v>42.513574547008005</v>
      </c>
      <c r="V40" s="392">
        <v>628142.63856999995</v>
      </c>
      <c r="W40" s="637">
        <v>100</v>
      </c>
      <c r="X40" s="392">
        <v>0</v>
      </c>
      <c r="Y40" s="637">
        <v>0</v>
      </c>
      <c r="Z40" s="392">
        <v>628142.63856999995</v>
      </c>
      <c r="AA40" s="637">
        <f t="shared" si="0"/>
        <v>5.7461596551059131</v>
      </c>
      <c r="AB40" s="401"/>
      <c r="AC40" s="401"/>
    </row>
    <row r="41" spans="1:29" x14ac:dyDescent="0.2">
      <c r="A41" s="381" t="s">
        <v>3011</v>
      </c>
      <c r="B41" s="392">
        <v>-1.05192</v>
      </c>
      <c r="C41" s="637">
        <v>0</v>
      </c>
      <c r="D41" s="392">
        <v>0.45523999999999998</v>
      </c>
      <c r="E41" s="637">
        <v>0</v>
      </c>
      <c r="F41" s="392">
        <v>4.999E-2</v>
      </c>
      <c r="G41" s="637">
        <v>0</v>
      </c>
      <c r="H41" s="392">
        <v>0.10384</v>
      </c>
      <c r="I41" s="637">
        <v>0</v>
      </c>
      <c r="J41" s="392">
        <v>8.1300000000000001E-3</v>
      </c>
      <c r="K41" s="637">
        <v>0</v>
      </c>
      <c r="L41" s="392">
        <v>0</v>
      </c>
      <c r="M41" s="637">
        <v>0</v>
      </c>
      <c r="N41" s="392">
        <v>0</v>
      </c>
      <c r="O41" s="637">
        <v>0</v>
      </c>
      <c r="P41" s="392">
        <v>11.690200000000001</v>
      </c>
      <c r="Q41" s="637">
        <f>+P41/Z41*100</f>
        <v>103.70630592748134</v>
      </c>
      <c r="R41" s="392">
        <v>0</v>
      </c>
      <c r="S41" s="637">
        <v>0</v>
      </c>
      <c r="T41" s="392">
        <v>3.2620000000000003E-2</v>
      </c>
      <c r="U41" s="637">
        <v>0</v>
      </c>
      <c r="V41" s="392">
        <v>11.288100000000002</v>
      </c>
      <c r="W41" s="637">
        <f>+V41/Z41*100</f>
        <v>100.13918940137911</v>
      </c>
      <c r="X41" s="392">
        <v>-1.5689999999999999E-2</v>
      </c>
      <c r="Y41" s="637">
        <v>0</v>
      </c>
      <c r="Z41" s="392">
        <v>11.272410000000002</v>
      </c>
      <c r="AA41" s="637">
        <f t="shared" si="0"/>
        <v>1.0311840588512156E-4</v>
      </c>
      <c r="AB41" s="401"/>
      <c r="AC41" s="401"/>
    </row>
    <row r="42" spans="1:29" x14ac:dyDescent="0.2">
      <c r="A42" s="383" t="s">
        <v>2479</v>
      </c>
      <c r="B42" s="395">
        <f>SUM(B14:B41)</f>
        <v>1715609.8463078998</v>
      </c>
      <c r="C42" s="640">
        <f>+B42/Z42*100</f>
        <v>18.538585676528324</v>
      </c>
      <c r="D42" s="395">
        <f>SUM(D14:D41)</f>
        <v>364963.56355716509</v>
      </c>
      <c r="E42" s="640">
        <f>+D42/Z42*100</f>
        <v>3.9437336562134191</v>
      </c>
      <c r="F42" s="395">
        <f>SUM(F14:F41)</f>
        <v>1583328.445230009</v>
      </c>
      <c r="G42" s="640">
        <f>+F42/Z42*100</f>
        <v>17.109175550111054</v>
      </c>
      <c r="H42" s="395">
        <f>SUM(H14:H41)</f>
        <v>3654707.8818027982</v>
      </c>
      <c r="I42" s="640">
        <f>+H42/Z42*100</f>
        <v>39.492146384735136</v>
      </c>
      <c r="J42" s="395">
        <f>SUM(J14:J41)</f>
        <v>367528.165438111</v>
      </c>
      <c r="K42" s="640">
        <f>+J42/Z42*100</f>
        <v>3.9714463041668098</v>
      </c>
      <c r="L42" s="395">
        <f>SUM(L14:L41)</f>
        <v>17179.315190000001</v>
      </c>
      <c r="M42" s="640">
        <f>+L42/Z42*100</f>
        <v>0.1856367327334294</v>
      </c>
      <c r="N42" s="395">
        <f>SUM(N14:N41)</f>
        <v>27720.63050000001</v>
      </c>
      <c r="O42" s="640">
        <f>+N42/Z42*100</f>
        <v>0.29954437755039831</v>
      </c>
      <c r="P42" s="395">
        <f>SUM(P14:P41)</f>
        <v>523955.62240040011</v>
      </c>
      <c r="Q42" s="640">
        <f>+P42/Z42*100</f>
        <v>5.6617745680769902</v>
      </c>
      <c r="R42" s="395">
        <f>SUM(R14:R41)</f>
        <v>95379.636840000021</v>
      </c>
      <c r="S42" s="640">
        <f>+R42/Z42*100</f>
        <v>1.0306559927711905</v>
      </c>
      <c r="T42" s="395">
        <f>SUM(T14:T41)</f>
        <v>902008.73666999978</v>
      </c>
      <c r="U42" s="640">
        <f>+T42/Z42*100</f>
        <v>9.7469516637017382</v>
      </c>
      <c r="V42" s="395">
        <f>SUM(V14:V41)</f>
        <v>9252381.5170263853</v>
      </c>
      <c r="W42" s="640">
        <f>+V42/Z42*100</f>
        <v>99.979647374055133</v>
      </c>
      <c r="X42" s="395">
        <f>SUM(X14:X41)</f>
        <v>1883.4859399999998</v>
      </c>
      <c r="Y42" s="640">
        <f>+X42/Z42*100</f>
        <v>2.0352625944861775E-2</v>
      </c>
      <c r="Z42" s="395">
        <f>SUM(Z14:Z41)</f>
        <v>9254265.0029663853</v>
      </c>
      <c r="AA42" s="640">
        <f t="shared" si="0"/>
        <v>84.656702049017298</v>
      </c>
      <c r="AB42" s="401"/>
      <c r="AC42" s="401"/>
    </row>
    <row r="43" spans="1:29" x14ac:dyDescent="0.2">
      <c r="A43" s="384" t="s">
        <v>2241</v>
      </c>
      <c r="B43" s="392"/>
      <c r="C43" s="637"/>
      <c r="D43" s="392"/>
      <c r="E43" s="637"/>
      <c r="F43" s="392"/>
      <c r="G43" s="637"/>
      <c r="H43" s="392"/>
      <c r="I43" s="637"/>
      <c r="J43" s="392"/>
      <c r="K43" s="637"/>
      <c r="L43" s="392"/>
      <c r="M43" s="637"/>
      <c r="N43" s="392"/>
      <c r="O43" s="637"/>
      <c r="P43" s="392"/>
      <c r="Q43" s="637"/>
      <c r="R43" s="392"/>
      <c r="S43" s="637"/>
      <c r="T43" s="392"/>
      <c r="U43" s="637"/>
      <c r="V43" s="392"/>
      <c r="W43" s="637"/>
      <c r="X43" s="392"/>
      <c r="Y43" s="637"/>
      <c r="Z43" s="392"/>
      <c r="AA43" s="637"/>
      <c r="AB43" s="401"/>
      <c r="AC43" s="401"/>
    </row>
    <row r="44" spans="1:29" x14ac:dyDescent="0.2">
      <c r="A44" s="381" t="s">
        <v>1882</v>
      </c>
      <c r="B44" s="392">
        <v>0</v>
      </c>
      <c r="C44" s="637">
        <v>0</v>
      </c>
      <c r="D44" s="392">
        <v>0</v>
      </c>
      <c r="E44" s="637">
        <v>0</v>
      </c>
      <c r="F44" s="392">
        <v>0</v>
      </c>
      <c r="G44" s="637">
        <v>0</v>
      </c>
      <c r="H44" s="392">
        <v>0</v>
      </c>
      <c r="I44" s="637">
        <v>0</v>
      </c>
      <c r="J44" s="392">
        <v>1042.81449</v>
      </c>
      <c r="K44" s="637">
        <v>1.1421297002112063</v>
      </c>
      <c r="L44" s="392">
        <v>0</v>
      </c>
      <c r="M44" s="637">
        <v>0</v>
      </c>
      <c r="N44" s="392">
        <v>0</v>
      </c>
      <c r="O44" s="637">
        <v>0</v>
      </c>
      <c r="P44" s="392">
        <v>0</v>
      </c>
      <c r="Q44" s="637">
        <v>0</v>
      </c>
      <c r="R44" s="392">
        <v>0</v>
      </c>
      <c r="S44" s="637">
        <v>0</v>
      </c>
      <c r="T44" s="392">
        <v>81224.603860000003</v>
      </c>
      <c r="U44" s="637">
        <v>88.960244939055073</v>
      </c>
      <c r="V44" s="392">
        <v>82267.418350000007</v>
      </c>
      <c r="W44" s="637">
        <v>90.102374639266287</v>
      </c>
      <c r="X44" s="392">
        <v>9036.9658899999995</v>
      </c>
      <c r="Y44" s="637">
        <v>9.8976253607337146</v>
      </c>
      <c r="Z44" s="392">
        <v>91304.384240000014</v>
      </c>
      <c r="AA44" s="637">
        <f t="shared" si="0"/>
        <v>0.83523954089244568</v>
      </c>
      <c r="AB44" s="401"/>
      <c r="AC44" s="401"/>
    </row>
    <row r="45" spans="1:29" x14ac:dyDescent="0.2">
      <c r="A45" s="381" t="s">
        <v>153</v>
      </c>
      <c r="B45" s="392">
        <v>0</v>
      </c>
      <c r="C45" s="643">
        <v>0</v>
      </c>
      <c r="D45" s="392">
        <v>0</v>
      </c>
      <c r="E45" s="643">
        <v>0</v>
      </c>
      <c r="F45" s="392">
        <v>0</v>
      </c>
      <c r="G45" s="643">
        <v>0</v>
      </c>
      <c r="H45" s="392">
        <v>0</v>
      </c>
      <c r="I45" s="643">
        <v>0</v>
      </c>
      <c r="J45" s="392">
        <v>8268.4699999999993</v>
      </c>
      <c r="K45" s="643">
        <v>7.672088700857314</v>
      </c>
      <c r="L45" s="392">
        <v>0</v>
      </c>
      <c r="M45" s="643">
        <v>0</v>
      </c>
      <c r="N45" s="392">
        <v>0</v>
      </c>
      <c r="O45" s="643">
        <v>0</v>
      </c>
      <c r="P45" s="392">
        <v>0</v>
      </c>
      <c r="Q45" s="643">
        <v>0</v>
      </c>
      <c r="R45" s="392">
        <v>0</v>
      </c>
      <c r="S45" s="643">
        <v>0</v>
      </c>
      <c r="T45" s="392">
        <v>17435.437999999998</v>
      </c>
      <c r="U45" s="643">
        <v>16.177869288308266</v>
      </c>
      <c r="V45" s="392">
        <v>25703.907999999996</v>
      </c>
      <c r="W45" s="643">
        <v>23.849957989165578</v>
      </c>
      <c r="X45" s="392">
        <v>82069.481</v>
      </c>
      <c r="Y45" s="643">
        <v>76.150042010834412</v>
      </c>
      <c r="Z45" s="392">
        <v>107773.389</v>
      </c>
      <c r="AA45" s="637">
        <f t="shared" si="0"/>
        <v>0.9858956576736555</v>
      </c>
      <c r="AB45" s="401"/>
      <c r="AC45" s="401"/>
    </row>
    <row r="46" spans="1:29" x14ac:dyDescent="0.2">
      <c r="A46" s="381" t="s">
        <v>1886</v>
      </c>
      <c r="B46" s="392">
        <v>0</v>
      </c>
      <c r="C46" s="637">
        <v>0</v>
      </c>
      <c r="D46" s="392">
        <v>0</v>
      </c>
      <c r="E46" s="637">
        <v>0</v>
      </c>
      <c r="F46" s="392">
        <v>0</v>
      </c>
      <c r="G46" s="637">
        <v>0</v>
      </c>
      <c r="H46" s="392">
        <v>0</v>
      </c>
      <c r="I46" s="637">
        <v>0</v>
      </c>
      <c r="J46" s="392">
        <v>7435.6992699999992</v>
      </c>
      <c r="K46" s="637">
        <v>5.2793085196706411</v>
      </c>
      <c r="L46" s="392">
        <v>0</v>
      </c>
      <c r="M46" s="637">
        <v>0</v>
      </c>
      <c r="N46" s="392">
        <v>0</v>
      </c>
      <c r="O46" s="637">
        <v>0</v>
      </c>
      <c r="P46" s="392">
        <v>0</v>
      </c>
      <c r="Q46" s="637">
        <v>0</v>
      </c>
      <c r="R46" s="392">
        <v>0</v>
      </c>
      <c r="S46" s="637">
        <v>0</v>
      </c>
      <c r="T46" s="392">
        <v>53658.219730000004</v>
      </c>
      <c r="U46" s="637">
        <v>38.097062062993885</v>
      </c>
      <c r="V46" s="392">
        <v>61093.919000000002</v>
      </c>
      <c r="W46" s="637">
        <v>43.376370582664528</v>
      </c>
      <c r="X46" s="392">
        <v>79752.164199999999</v>
      </c>
      <c r="Y46" s="637">
        <v>56.623629417335472</v>
      </c>
      <c r="Z46" s="392">
        <v>140846.08319999999</v>
      </c>
      <c r="AA46" s="637">
        <f t="shared" si="0"/>
        <v>1.2884399675621447</v>
      </c>
      <c r="AB46" s="401"/>
      <c r="AC46" s="401"/>
    </row>
    <row r="47" spans="1:29" x14ac:dyDescent="0.2">
      <c r="A47" s="381" t="s">
        <v>1887</v>
      </c>
      <c r="B47" s="392">
        <v>0</v>
      </c>
      <c r="C47" s="637">
        <v>0</v>
      </c>
      <c r="D47" s="392">
        <v>0</v>
      </c>
      <c r="E47" s="637">
        <v>0</v>
      </c>
      <c r="F47" s="392">
        <v>0</v>
      </c>
      <c r="G47" s="637">
        <v>0</v>
      </c>
      <c r="H47" s="392">
        <v>0</v>
      </c>
      <c r="I47" s="637">
        <v>0</v>
      </c>
      <c r="J47" s="392">
        <v>58.295569999999998</v>
      </c>
      <c r="K47" s="637">
        <v>0.12478296490331087</v>
      </c>
      <c r="L47" s="392">
        <v>0</v>
      </c>
      <c r="M47" s="637">
        <v>0</v>
      </c>
      <c r="N47" s="392">
        <v>0</v>
      </c>
      <c r="O47" s="637">
        <v>0</v>
      </c>
      <c r="P47" s="392">
        <v>0</v>
      </c>
      <c r="Q47" s="637">
        <v>0</v>
      </c>
      <c r="R47" s="392">
        <v>0</v>
      </c>
      <c r="S47" s="637">
        <v>0</v>
      </c>
      <c r="T47" s="392">
        <v>0</v>
      </c>
      <c r="U47" s="637">
        <v>0</v>
      </c>
      <c r="V47" s="392">
        <v>58.295569999999998</v>
      </c>
      <c r="W47" s="637">
        <v>0.12478296490331087</v>
      </c>
      <c r="X47" s="392">
        <v>46659.275249999999</v>
      </c>
      <c r="Y47" s="637">
        <v>99.875217035096682</v>
      </c>
      <c r="Z47" s="392">
        <v>46717.570820000001</v>
      </c>
      <c r="AA47" s="637">
        <f t="shared" si="0"/>
        <v>0.42736570349939984</v>
      </c>
      <c r="AB47" s="401"/>
      <c r="AC47" s="401"/>
    </row>
    <row r="48" spans="1:29" x14ac:dyDescent="0.2">
      <c r="A48" s="387" t="s">
        <v>1888</v>
      </c>
      <c r="B48" s="398">
        <v>0</v>
      </c>
      <c r="C48" s="639">
        <v>0</v>
      </c>
      <c r="D48" s="398">
        <v>0</v>
      </c>
      <c r="E48" s="639">
        <v>0</v>
      </c>
      <c r="F48" s="398">
        <v>0</v>
      </c>
      <c r="G48" s="639">
        <v>0</v>
      </c>
      <c r="H48" s="398">
        <v>0</v>
      </c>
      <c r="I48" s="639">
        <v>0</v>
      </c>
      <c r="J48" s="398">
        <v>111.04114999999999</v>
      </c>
      <c r="K48" s="639">
        <v>0.33785477170283057</v>
      </c>
      <c r="L48" s="398">
        <v>0</v>
      </c>
      <c r="M48" s="639">
        <v>0</v>
      </c>
      <c r="N48" s="398">
        <v>0</v>
      </c>
      <c r="O48" s="639">
        <v>0</v>
      </c>
      <c r="P48" s="398">
        <v>0</v>
      </c>
      <c r="Q48" s="639">
        <v>0</v>
      </c>
      <c r="R48" s="398">
        <v>0</v>
      </c>
      <c r="S48" s="639">
        <v>0</v>
      </c>
      <c r="T48" s="398">
        <v>24852.793009999998</v>
      </c>
      <c r="U48" s="639">
        <v>75.617324825717787</v>
      </c>
      <c r="V48" s="398">
        <v>24963.834159999999</v>
      </c>
      <c r="W48" s="639">
        <v>75.955179597420624</v>
      </c>
      <c r="X48" s="398">
        <v>7902.6988300000003</v>
      </c>
      <c r="Y48" s="639">
        <v>24.044820402579372</v>
      </c>
      <c r="Z48" s="398">
        <v>32866.53299</v>
      </c>
      <c r="AA48" s="639">
        <f t="shared" si="0"/>
        <v>0.30065837641636139</v>
      </c>
      <c r="AB48" s="401"/>
      <c r="AC48" s="401"/>
    </row>
    <row r="49" spans="1:29" x14ac:dyDescent="0.2">
      <c r="A49" s="381" t="s">
        <v>2620</v>
      </c>
      <c r="B49" s="392">
        <v>0</v>
      </c>
      <c r="C49" s="637">
        <v>0</v>
      </c>
      <c r="D49" s="392">
        <v>0</v>
      </c>
      <c r="E49" s="637">
        <v>0</v>
      </c>
      <c r="F49" s="392">
        <v>0</v>
      </c>
      <c r="G49" s="637">
        <v>0</v>
      </c>
      <c r="H49" s="392">
        <v>0</v>
      </c>
      <c r="I49" s="637">
        <v>0</v>
      </c>
      <c r="J49" s="392">
        <v>2087.5091600000001</v>
      </c>
      <c r="K49" s="637">
        <v>9.0430569054066758</v>
      </c>
      <c r="L49" s="392">
        <v>0</v>
      </c>
      <c r="M49" s="637">
        <v>0</v>
      </c>
      <c r="N49" s="392">
        <v>0</v>
      </c>
      <c r="O49" s="637">
        <v>0</v>
      </c>
      <c r="P49" s="392">
        <v>0</v>
      </c>
      <c r="Q49" s="637">
        <v>0</v>
      </c>
      <c r="R49" s="392">
        <v>0</v>
      </c>
      <c r="S49" s="637">
        <v>0</v>
      </c>
      <c r="T49" s="392">
        <v>171.98043000000001</v>
      </c>
      <c r="U49" s="637">
        <v>0.74501652251734773</v>
      </c>
      <c r="V49" s="392">
        <v>2259.4895900000001</v>
      </c>
      <c r="W49" s="637">
        <v>9.788073427924024</v>
      </c>
      <c r="X49" s="392">
        <v>20824.619930000001</v>
      </c>
      <c r="Y49" s="637">
        <v>90.211926572075967</v>
      </c>
      <c r="Z49" s="392">
        <v>23084.109520000002</v>
      </c>
      <c r="AA49" s="637">
        <f t="shared" si="0"/>
        <v>0.21117015571470149</v>
      </c>
      <c r="AB49" s="401"/>
      <c r="AC49" s="401"/>
    </row>
    <row r="50" spans="1:29" x14ac:dyDescent="0.2">
      <c r="A50" s="381" t="s">
        <v>1611</v>
      </c>
      <c r="B50" s="392">
        <v>0</v>
      </c>
      <c r="C50" s="637">
        <v>0</v>
      </c>
      <c r="D50" s="392">
        <v>0</v>
      </c>
      <c r="E50" s="637">
        <v>0</v>
      </c>
      <c r="F50" s="392">
        <v>0</v>
      </c>
      <c r="G50" s="637">
        <v>0</v>
      </c>
      <c r="H50" s="392">
        <v>0</v>
      </c>
      <c r="I50" s="637">
        <v>0</v>
      </c>
      <c r="J50" s="392">
        <v>691.52927999999997</v>
      </c>
      <c r="K50" s="637">
        <v>1.1257842583155901</v>
      </c>
      <c r="L50" s="392">
        <v>0</v>
      </c>
      <c r="M50" s="637">
        <v>0</v>
      </c>
      <c r="N50" s="392">
        <v>0</v>
      </c>
      <c r="O50" s="637">
        <v>0</v>
      </c>
      <c r="P50" s="392">
        <v>0</v>
      </c>
      <c r="Q50" s="637">
        <v>0</v>
      </c>
      <c r="R50" s="392">
        <v>0</v>
      </c>
      <c r="S50" s="637">
        <v>0</v>
      </c>
      <c r="T50" s="392">
        <v>34736.756679999999</v>
      </c>
      <c r="U50" s="637">
        <v>56.550163509031634</v>
      </c>
      <c r="V50" s="392">
        <v>35428.285960000001</v>
      </c>
      <c r="W50" s="637">
        <v>57.675947767347225</v>
      </c>
      <c r="X50" s="392">
        <v>25998.16186</v>
      </c>
      <c r="Y50" s="637">
        <v>42.324052232652768</v>
      </c>
      <c r="Z50" s="392">
        <v>61426.447820000001</v>
      </c>
      <c r="AA50" s="637">
        <f t="shared" si="0"/>
        <v>0.5619204214878627</v>
      </c>
      <c r="AB50" s="401"/>
      <c r="AC50" s="401"/>
    </row>
    <row r="51" spans="1:29" x14ac:dyDescent="0.2">
      <c r="A51" s="381" t="s">
        <v>2621</v>
      </c>
      <c r="B51" s="392">
        <v>0</v>
      </c>
      <c r="C51" s="637">
        <v>0</v>
      </c>
      <c r="D51" s="392">
        <v>0</v>
      </c>
      <c r="E51" s="637">
        <v>0</v>
      </c>
      <c r="F51" s="392">
        <v>0</v>
      </c>
      <c r="G51" s="637">
        <v>0</v>
      </c>
      <c r="H51" s="392">
        <v>0</v>
      </c>
      <c r="I51" s="637">
        <v>0</v>
      </c>
      <c r="J51" s="392">
        <v>0</v>
      </c>
      <c r="K51" s="637">
        <v>0</v>
      </c>
      <c r="L51" s="392">
        <v>0</v>
      </c>
      <c r="M51" s="637">
        <v>0</v>
      </c>
      <c r="N51" s="392">
        <v>0</v>
      </c>
      <c r="O51" s="637">
        <v>0</v>
      </c>
      <c r="P51" s="392">
        <v>0</v>
      </c>
      <c r="Q51" s="637">
        <v>0</v>
      </c>
      <c r="R51" s="392">
        <v>0</v>
      </c>
      <c r="S51" s="637">
        <v>0</v>
      </c>
      <c r="T51" s="392">
        <v>0</v>
      </c>
      <c r="U51" s="637">
        <v>0</v>
      </c>
      <c r="V51" s="392">
        <v>0</v>
      </c>
      <c r="W51" s="637">
        <v>0</v>
      </c>
      <c r="X51" s="392">
        <v>971.58068999999989</v>
      </c>
      <c r="Y51" s="637">
        <v>100</v>
      </c>
      <c r="Z51" s="392">
        <v>971.58068999999989</v>
      </c>
      <c r="AA51" s="637">
        <f t="shared" si="0"/>
        <v>8.8878821779518682E-3</v>
      </c>
      <c r="AB51" s="401"/>
      <c r="AC51" s="401"/>
    </row>
    <row r="52" spans="1:29" x14ac:dyDescent="0.2">
      <c r="A52" s="387" t="s">
        <v>1890</v>
      </c>
      <c r="B52" s="398">
        <v>0</v>
      </c>
      <c r="C52" s="639">
        <v>0</v>
      </c>
      <c r="D52" s="398">
        <v>0</v>
      </c>
      <c r="E52" s="639">
        <v>0</v>
      </c>
      <c r="F52" s="398">
        <v>0</v>
      </c>
      <c r="G52" s="639">
        <v>0</v>
      </c>
      <c r="H52" s="398">
        <v>0</v>
      </c>
      <c r="I52" s="639">
        <v>0</v>
      </c>
      <c r="J52" s="398">
        <v>330.49227000000002</v>
      </c>
      <c r="K52" s="639">
        <v>0.29753415138177119</v>
      </c>
      <c r="L52" s="398">
        <v>0</v>
      </c>
      <c r="M52" s="639">
        <v>0</v>
      </c>
      <c r="N52" s="398">
        <v>0</v>
      </c>
      <c r="O52" s="639">
        <v>0</v>
      </c>
      <c r="P52" s="398">
        <v>0</v>
      </c>
      <c r="Q52" s="639">
        <v>0</v>
      </c>
      <c r="R52" s="398">
        <v>0</v>
      </c>
      <c r="S52" s="639">
        <v>0</v>
      </c>
      <c r="T52" s="398">
        <v>99079.052299999996</v>
      </c>
      <c r="U52" s="639">
        <v>89.198460665330003</v>
      </c>
      <c r="V52" s="398">
        <v>99409.544569999998</v>
      </c>
      <c r="W52" s="639">
        <v>89.495994816711772</v>
      </c>
      <c r="X52" s="398">
        <v>11667.54304</v>
      </c>
      <c r="Y52" s="639">
        <v>10.504005183288223</v>
      </c>
      <c r="Z52" s="398">
        <v>111077.08761</v>
      </c>
      <c r="AA52" s="639">
        <f t="shared" si="0"/>
        <v>1.0161174233997152</v>
      </c>
      <c r="AB52" s="401"/>
      <c r="AC52" s="401"/>
    </row>
    <row r="53" spans="1:29" x14ac:dyDescent="0.2">
      <c r="A53" s="381" t="s">
        <v>1891</v>
      </c>
      <c r="B53" s="392">
        <v>0</v>
      </c>
      <c r="C53" s="637">
        <v>0</v>
      </c>
      <c r="D53" s="392">
        <v>0</v>
      </c>
      <c r="E53" s="637">
        <v>0</v>
      </c>
      <c r="F53" s="392">
        <v>0</v>
      </c>
      <c r="G53" s="637">
        <v>0</v>
      </c>
      <c r="H53" s="392">
        <v>0</v>
      </c>
      <c r="I53" s="637">
        <v>0</v>
      </c>
      <c r="J53" s="392">
        <v>562.35566000000006</v>
      </c>
      <c r="K53" s="637">
        <v>2.4706003190555661</v>
      </c>
      <c r="L53" s="392">
        <v>0</v>
      </c>
      <c r="M53" s="637">
        <v>0</v>
      </c>
      <c r="N53" s="392">
        <v>0</v>
      </c>
      <c r="O53" s="637">
        <v>0</v>
      </c>
      <c r="P53" s="392">
        <v>0</v>
      </c>
      <c r="Q53" s="637">
        <v>0</v>
      </c>
      <c r="R53" s="392">
        <v>0</v>
      </c>
      <c r="S53" s="637">
        <v>0</v>
      </c>
      <c r="T53" s="392">
        <v>4481.0365899999997</v>
      </c>
      <c r="U53" s="637">
        <v>19.686563533393912</v>
      </c>
      <c r="V53" s="392">
        <v>5043.3922499999999</v>
      </c>
      <c r="W53" s="637">
        <v>22.157163852449475</v>
      </c>
      <c r="X53" s="392">
        <v>17718.51123</v>
      </c>
      <c r="Y53" s="637">
        <v>77.842836147550514</v>
      </c>
      <c r="Z53" s="392">
        <v>22761.903480000001</v>
      </c>
      <c r="AA53" s="637">
        <f t="shared" si="0"/>
        <v>0.20822266061725933</v>
      </c>
      <c r="AB53" s="401"/>
      <c r="AC53" s="401"/>
    </row>
    <row r="54" spans="1:29" x14ac:dyDescent="0.2">
      <c r="A54" s="385" t="s">
        <v>2624</v>
      </c>
      <c r="B54" s="392">
        <v>0</v>
      </c>
      <c r="C54" s="637">
        <v>0</v>
      </c>
      <c r="D54" s="392">
        <v>0</v>
      </c>
      <c r="E54" s="637">
        <v>0</v>
      </c>
      <c r="F54" s="392">
        <v>0</v>
      </c>
      <c r="G54" s="637">
        <v>0</v>
      </c>
      <c r="H54" s="392">
        <v>0</v>
      </c>
      <c r="I54" s="637">
        <v>0</v>
      </c>
      <c r="J54" s="392">
        <v>948.62676999999996</v>
      </c>
      <c r="K54" s="637">
        <v>27.939236673056833</v>
      </c>
      <c r="L54" s="392">
        <v>0</v>
      </c>
      <c r="M54" s="637">
        <v>0</v>
      </c>
      <c r="N54" s="392">
        <v>0</v>
      </c>
      <c r="O54" s="637">
        <v>0</v>
      </c>
      <c r="P54" s="392">
        <v>0</v>
      </c>
      <c r="Q54" s="637">
        <v>0</v>
      </c>
      <c r="R54" s="392">
        <v>0</v>
      </c>
      <c r="S54" s="637">
        <v>0</v>
      </c>
      <c r="T54" s="392">
        <v>98.82222999999999</v>
      </c>
      <c r="U54" s="637">
        <v>2.9105415953307503</v>
      </c>
      <c r="V54" s="392">
        <v>1047.4490000000001</v>
      </c>
      <c r="W54" s="637">
        <v>30.849778268387585</v>
      </c>
      <c r="X54" s="392">
        <v>2347.8719999999998</v>
      </c>
      <c r="Y54" s="637">
        <v>69.150221731612419</v>
      </c>
      <c r="Z54" s="392">
        <v>3395.3209999999999</v>
      </c>
      <c r="AA54" s="637">
        <f t="shared" si="0"/>
        <v>3.1059914338484554E-2</v>
      </c>
      <c r="AB54" s="401"/>
      <c r="AC54" s="401"/>
    </row>
    <row r="55" spans="1:29" x14ac:dyDescent="0.2">
      <c r="A55" s="382" t="s">
        <v>1809</v>
      </c>
      <c r="B55" s="394">
        <v>0</v>
      </c>
      <c r="C55" s="638">
        <v>0</v>
      </c>
      <c r="D55" s="394">
        <v>0</v>
      </c>
      <c r="E55" s="638">
        <v>0</v>
      </c>
      <c r="F55" s="394">
        <v>0</v>
      </c>
      <c r="G55" s="638">
        <v>0</v>
      </c>
      <c r="H55" s="394">
        <v>0</v>
      </c>
      <c r="I55" s="638">
        <v>0</v>
      </c>
      <c r="J55" s="394">
        <v>13.05092</v>
      </c>
      <c r="K55" s="638">
        <f>+J55/Z55*100</f>
        <v>1.7603274469210677</v>
      </c>
      <c r="L55" s="394">
        <v>0</v>
      </c>
      <c r="M55" s="638">
        <v>0</v>
      </c>
      <c r="N55" s="394">
        <v>0</v>
      </c>
      <c r="O55" s="638">
        <v>0</v>
      </c>
      <c r="P55" s="394">
        <v>0</v>
      </c>
      <c r="Q55" s="638">
        <v>0</v>
      </c>
      <c r="R55" s="394">
        <v>0</v>
      </c>
      <c r="S55" s="638">
        <v>0</v>
      </c>
      <c r="T55" s="394">
        <v>0</v>
      </c>
      <c r="U55" s="638">
        <v>0</v>
      </c>
      <c r="V55" s="394">
        <v>13.05092</v>
      </c>
      <c r="W55" s="638">
        <f>+V55/Z55*100</f>
        <v>1.7603274469210677</v>
      </c>
      <c r="X55" s="394">
        <v>728.34069</v>
      </c>
      <c r="Y55" s="638">
        <f>+X55/Z55*100</f>
        <v>98.239672553078933</v>
      </c>
      <c r="Z55" s="394">
        <v>741.39161000000001</v>
      </c>
      <c r="AA55" s="638">
        <f t="shared" si="0"/>
        <v>6.7821451632617807E-3</v>
      </c>
      <c r="AB55" s="401"/>
      <c r="AC55" s="401"/>
    </row>
    <row r="56" spans="1:29" x14ac:dyDescent="0.2">
      <c r="A56" s="383" t="s">
        <v>2480</v>
      </c>
      <c r="B56" s="395">
        <f>SUM(B44:B55)</f>
        <v>0</v>
      </c>
      <c r="C56" s="640">
        <f t="shared" ref="C56:Z56" si="1">SUM(C44:C55)</f>
        <v>0</v>
      </c>
      <c r="D56" s="395">
        <f t="shared" si="1"/>
        <v>0</v>
      </c>
      <c r="E56" s="640">
        <f t="shared" si="1"/>
        <v>0</v>
      </c>
      <c r="F56" s="395">
        <f t="shared" si="1"/>
        <v>0</v>
      </c>
      <c r="G56" s="640">
        <f t="shared" si="1"/>
        <v>0</v>
      </c>
      <c r="H56" s="395">
        <f t="shared" si="1"/>
        <v>0</v>
      </c>
      <c r="I56" s="640">
        <f t="shared" si="1"/>
        <v>0</v>
      </c>
      <c r="J56" s="395">
        <f t="shared" si="1"/>
        <v>21549.884539999999</v>
      </c>
      <c r="K56" s="640">
        <f>+J56/Z56*100</f>
        <v>3.3516377501941119</v>
      </c>
      <c r="L56" s="395">
        <f t="shared" si="1"/>
        <v>0</v>
      </c>
      <c r="M56" s="640">
        <f t="shared" si="1"/>
        <v>0</v>
      </c>
      <c r="N56" s="395">
        <f t="shared" si="1"/>
        <v>0</v>
      </c>
      <c r="O56" s="640">
        <f t="shared" si="1"/>
        <v>0</v>
      </c>
      <c r="P56" s="395">
        <f t="shared" si="1"/>
        <v>0</v>
      </c>
      <c r="Q56" s="640">
        <f t="shared" si="1"/>
        <v>0</v>
      </c>
      <c r="R56" s="395">
        <f t="shared" si="1"/>
        <v>0</v>
      </c>
      <c r="S56" s="640">
        <f t="shared" si="1"/>
        <v>0</v>
      </c>
      <c r="T56" s="395">
        <f t="shared" si="1"/>
        <v>315738.70282999997</v>
      </c>
      <c r="U56" s="640">
        <f>+T56/Z56*100</f>
        <v>49.106609069671997</v>
      </c>
      <c r="V56" s="395">
        <f t="shared" si="1"/>
        <v>337288.58737000002</v>
      </c>
      <c r="W56" s="640">
        <f>+V56/Z56*100</f>
        <v>52.458246819866119</v>
      </c>
      <c r="X56" s="395">
        <f t="shared" si="1"/>
        <v>305677.21460999997</v>
      </c>
      <c r="Y56" s="640">
        <f>+X56/Z56*100</f>
        <v>47.541753180133881</v>
      </c>
      <c r="Z56" s="395">
        <f t="shared" si="1"/>
        <v>642965.80197999999</v>
      </c>
      <c r="AA56" s="640">
        <f t="shared" si="0"/>
        <v>5.8817598489432434</v>
      </c>
      <c r="AB56" s="401"/>
      <c r="AC56" s="401"/>
    </row>
    <row r="57" spans="1:29" x14ac:dyDescent="0.2">
      <c r="A57" s="384" t="s">
        <v>2044</v>
      </c>
      <c r="B57" s="392"/>
      <c r="C57" s="637"/>
      <c r="D57" s="392"/>
      <c r="E57" s="637"/>
      <c r="F57" s="392"/>
      <c r="G57" s="637"/>
      <c r="H57" s="392"/>
      <c r="I57" s="637"/>
      <c r="J57" s="392"/>
      <c r="K57" s="637"/>
      <c r="L57" s="392"/>
      <c r="M57" s="637"/>
      <c r="N57" s="392"/>
      <c r="O57" s="637"/>
      <c r="P57" s="392"/>
      <c r="Q57" s="637"/>
      <c r="R57" s="392"/>
      <c r="S57" s="637"/>
      <c r="T57" s="392"/>
      <c r="U57" s="637"/>
      <c r="V57" s="392"/>
      <c r="W57" s="637"/>
      <c r="X57" s="392"/>
      <c r="Y57" s="637"/>
      <c r="Z57" s="392"/>
      <c r="AA57" s="637"/>
      <c r="AB57" s="401"/>
      <c r="AC57" s="401"/>
    </row>
    <row r="58" spans="1:29" x14ac:dyDescent="0.2">
      <c r="A58" s="381" t="s">
        <v>1884</v>
      </c>
      <c r="B58" s="392">
        <v>0</v>
      </c>
      <c r="C58" s="637">
        <v>0</v>
      </c>
      <c r="D58" s="392">
        <v>0</v>
      </c>
      <c r="E58" s="637">
        <v>0</v>
      </c>
      <c r="F58" s="392">
        <v>0</v>
      </c>
      <c r="G58" s="637">
        <v>0</v>
      </c>
      <c r="H58" s="392">
        <v>0</v>
      </c>
      <c r="I58" s="637">
        <v>0</v>
      </c>
      <c r="J58" s="392">
        <v>301.87561999999997</v>
      </c>
      <c r="K58" s="637">
        <v>8.8997834411173218E-2</v>
      </c>
      <c r="L58" s="392">
        <v>0</v>
      </c>
      <c r="M58" s="637">
        <v>0</v>
      </c>
      <c r="N58" s="392">
        <v>0</v>
      </c>
      <c r="O58" s="637">
        <v>0</v>
      </c>
      <c r="P58" s="392">
        <v>0</v>
      </c>
      <c r="Q58" s="637">
        <v>0</v>
      </c>
      <c r="R58" s="392">
        <v>0</v>
      </c>
      <c r="S58" s="637">
        <v>0</v>
      </c>
      <c r="T58" s="392">
        <v>0</v>
      </c>
      <c r="U58" s="637">
        <v>0</v>
      </c>
      <c r="V58" s="392">
        <v>301.87561999999997</v>
      </c>
      <c r="W58" s="637">
        <v>8.8997834411173218E-2</v>
      </c>
      <c r="X58" s="392">
        <v>338892.46769999998</v>
      </c>
      <c r="Y58" s="637">
        <v>99.911002165588826</v>
      </c>
      <c r="Z58" s="392">
        <v>339194.34331999999</v>
      </c>
      <c r="AA58" s="637">
        <f t="shared" si="0"/>
        <v>3.1029016837046397</v>
      </c>
      <c r="AB58" s="401"/>
      <c r="AC58" s="401"/>
    </row>
    <row r="59" spans="1:29" x14ac:dyDescent="0.2">
      <c r="A59" s="381" t="s">
        <v>1885</v>
      </c>
      <c r="B59" s="392">
        <v>0</v>
      </c>
      <c r="C59" s="637">
        <v>0</v>
      </c>
      <c r="D59" s="392">
        <v>0</v>
      </c>
      <c r="E59" s="637">
        <v>0</v>
      </c>
      <c r="F59" s="392">
        <v>0</v>
      </c>
      <c r="G59" s="637">
        <v>0</v>
      </c>
      <c r="H59" s="392">
        <v>0</v>
      </c>
      <c r="I59" s="637">
        <v>0</v>
      </c>
      <c r="J59" s="392">
        <v>75.845389999999995</v>
      </c>
      <c r="K59" s="637">
        <v>0.81530064361659293</v>
      </c>
      <c r="L59" s="392">
        <v>0</v>
      </c>
      <c r="M59" s="637">
        <v>0</v>
      </c>
      <c r="N59" s="392">
        <v>0</v>
      </c>
      <c r="O59" s="637">
        <v>0</v>
      </c>
      <c r="P59" s="392">
        <v>0</v>
      </c>
      <c r="Q59" s="637">
        <v>0</v>
      </c>
      <c r="R59" s="392">
        <v>0</v>
      </c>
      <c r="S59" s="637">
        <v>0</v>
      </c>
      <c r="T59" s="392">
        <v>0</v>
      </c>
      <c r="U59" s="637">
        <v>0</v>
      </c>
      <c r="V59" s="392">
        <v>75.845389999999995</v>
      </c>
      <c r="W59" s="637">
        <v>0.81530064361659293</v>
      </c>
      <c r="X59" s="392">
        <v>9226.9057599999996</v>
      </c>
      <c r="Y59" s="637">
        <v>99.184699356383405</v>
      </c>
      <c r="Z59" s="392">
        <v>9302.7511500000001</v>
      </c>
      <c r="AA59" s="637">
        <f t="shared" si="0"/>
        <v>8.5100246436563345E-2</v>
      </c>
      <c r="AB59" s="401"/>
      <c r="AC59" s="401"/>
    </row>
    <row r="60" spans="1:29" x14ac:dyDescent="0.2">
      <c r="A60" s="381" t="s">
        <v>2878</v>
      </c>
      <c r="B60" s="392">
        <v>0</v>
      </c>
      <c r="C60" s="637">
        <v>0</v>
      </c>
      <c r="D60" s="392">
        <v>0</v>
      </c>
      <c r="E60" s="637">
        <v>0</v>
      </c>
      <c r="F60" s="392">
        <v>0</v>
      </c>
      <c r="G60" s="637">
        <v>0</v>
      </c>
      <c r="H60" s="392">
        <v>0</v>
      </c>
      <c r="I60" s="637">
        <v>0</v>
      </c>
      <c r="J60" s="392">
        <v>6665.2605700000004</v>
      </c>
      <c r="K60" s="637">
        <v>8.3399120696821623</v>
      </c>
      <c r="L60" s="392">
        <v>0</v>
      </c>
      <c r="M60" s="637">
        <v>0</v>
      </c>
      <c r="N60" s="392">
        <v>0</v>
      </c>
      <c r="O60" s="637">
        <v>0</v>
      </c>
      <c r="P60" s="392">
        <v>0</v>
      </c>
      <c r="Q60" s="637">
        <v>0</v>
      </c>
      <c r="R60" s="392">
        <v>0</v>
      </c>
      <c r="S60" s="637">
        <v>0</v>
      </c>
      <c r="T60" s="392">
        <v>0</v>
      </c>
      <c r="U60" s="637">
        <v>0</v>
      </c>
      <c r="V60" s="392">
        <v>6665.2605700000004</v>
      </c>
      <c r="W60" s="637">
        <v>8.3399120696821623</v>
      </c>
      <c r="X60" s="392">
        <v>73254.773530000006</v>
      </c>
      <c r="Y60" s="637">
        <v>91.660087930317829</v>
      </c>
      <c r="Z60" s="392">
        <v>79920.034100000004</v>
      </c>
      <c r="AA60" s="637">
        <f t="shared" si="0"/>
        <v>0.73109712250322278</v>
      </c>
      <c r="AB60" s="401"/>
      <c r="AC60" s="401"/>
    </row>
    <row r="61" spans="1:29" x14ac:dyDescent="0.2">
      <c r="A61" s="381" t="s">
        <v>1610</v>
      </c>
      <c r="B61" s="392">
        <v>0</v>
      </c>
      <c r="C61" s="637">
        <v>0</v>
      </c>
      <c r="D61" s="392">
        <v>0</v>
      </c>
      <c r="E61" s="637">
        <v>0</v>
      </c>
      <c r="F61" s="392">
        <v>0</v>
      </c>
      <c r="G61" s="637">
        <v>0</v>
      </c>
      <c r="H61" s="392">
        <v>0</v>
      </c>
      <c r="I61" s="637">
        <v>0</v>
      </c>
      <c r="J61" s="392">
        <v>679.01864999999998</v>
      </c>
      <c r="K61" s="637">
        <v>0.31482048609351665</v>
      </c>
      <c r="L61" s="392">
        <v>0</v>
      </c>
      <c r="M61" s="637">
        <v>0</v>
      </c>
      <c r="N61" s="392">
        <v>0</v>
      </c>
      <c r="O61" s="637">
        <v>0</v>
      </c>
      <c r="P61" s="392">
        <v>0</v>
      </c>
      <c r="Q61" s="637">
        <v>0</v>
      </c>
      <c r="R61" s="392">
        <v>0</v>
      </c>
      <c r="S61" s="637">
        <v>0</v>
      </c>
      <c r="T61" s="392">
        <v>0</v>
      </c>
      <c r="U61" s="637">
        <v>0</v>
      </c>
      <c r="V61" s="392">
        <v>679.01864999999998</v>
      </c>
      <c r="W61" s="637">
        <v>0.31482048609351665</v>
      </c>
      <c r="X61" s="392">
        <v>215005.37293000001</v>
      </c>
      <c r="Y61" s="637">
        <v>99.685179513906476</v>
      </c>
      <c r="Z61" s="392">
        <v>215684.39158000002</v>
      </c>
      <c r="AA61" s="637">
        <f t="shared" si="0"/>
        <v>1.9730501848346478</v>
      </c>
      <c r="AB61" s="401"/>
      <c r="AC61" s="401"/>
    </row>
    <row r="62" spans="1:29" x14ac:dyDescent="0.2">
      <c r="A62" s="382" t="s">
        <v>2622</v>
      </c>
      <c r="B62" s="394">
        <v>0</v>
      </c>
      <c r="C62" s="638">
        <v>0</v>
      </c>
      <c r="D62" s="394">
        <v>0</v>
      </c>
      <c r="E62" s="638">
        <v>0</v>
      </c>
      <c r="F62" s="394">
        <v>0</v>
      </c>
      <c r="G62" s="638">
        <v>0</v>
      </c>
      <c r="H62" s="394">
        <v>0</v>
      </c>
      <c r="I62" s="638">
        <v>0</v>
      </c>
      <c r="J62" s="394">
        <v>259.99090999999999</v>
      </c>
      <c r="K62" s="638">
        <v>1.3422646222070462</v>
      </c>
      <c r="L62" s="394">
        <v>0</v>
      </c>
      <c r="M62" s="638">
        <v>0</v>
      </c>
      <c r="N62" s="394">
        <v>0</v>
      </c>
      <c r="O62" s="638">
        <v>0</v>
      </c>
      <c r="P62" s="394">
        <v>0</v>
      </c>
      <c r="Q62" s="638">
        <v>0</v>
      </c>
      <c r="R62" s="394">
        <v>0</v>
      </c>
      <c r="S62" s="638">
        <v>0</v>
      </c>
      <c r="T62" s="394">
        <v>0</v>
      </c>
      <c r="U62" s="638">
        <v>0</v>
      </c>
      <c r="V62" s="394">
        <v>259.99090999999999</v>
      </c>
      <c r="W62" s="638">
        <v>1.3422646222070462</v>
      </c>
      <c r="X62" s="394">
        <v>19109.580909042998</v>
      </c>
      <c r="Y62" s="638">
        <v>98.65773537779296</v>
      </c>
      <c r="Z62" s="394">
        <v>19369.571819042998</v>
      </c>
      <c r="AA62" s="638">
        <f t="shared" si="0"/>
        <v>0.17719009232782409</v>
      </c>
      <c r="AB62" s="401"/>
      <c r="AC62" s="401"/>
    </row>
    <row r="63" spans="1:29" x14ac:dyDescent="0.2">
      <c r="A63" s="381" t="s">
        <v>2623</v>
      </c>
      <c r="B63" s="392">
        <v>0</v>
      </c>
      <c r="C63" s="637">
        <v>0</v>
      </c>
      <c r="D63" s="392">
        <v>0</v>
      </c>
      <c r="E63" s="637">
        <v>0</v>
      </c>
      <c r="F63" s="392">
        <v>0</v>
      </c>
      <c r="G63" s="637">
        <v>0</v>
      </c>
      <c r="H63" s="392">
        <v>0</v>
      </c>
      <c r="I63" s="637">
        <v>0</v>
      </c>
      <c r="J63" s="392">
        <v>24.903639999999999</v>
      </c>
      <c r="K63" s="637">
        <v>2.3048600266115573E-2</v>
      </c>
      <c r="L63" s="392">
        <v>0</v>
      </c>
      <c r="M63" s="637">
        <v>0</v>
      </c>
      <c r="N63" s="392">
        <v>0</v>
      </c>
      <c r="O63" s="637">
        <v>0</v>
      </c>
      <c r="P63" s="392">
        <v>0</v>
      </c>
      <c r="Q63" s="637">
        <v>0</v>
      </c>
      <c r="R63" s="392">
        <v>0</v>
      </c>
      <c r="S63" s="637">
        <v>0</v>
      </c>
      <c r="T63" s="392">
        <v>0</v>
      </c>
      <c r="U63" s="637">
        <v>0</v>
      </c>
      <c r="V63" s="392">
        <v>24.903639999999999</v>
      </c>
      <c r="W63" s="637">
        <v>2.3048600266115573E-2</v>
      </c>
      <c r="X63" s="392">
        <v>108023.47983000001</v>
      </c>
      <c r="Y63" s="637">
        <v>99.976951399733878</v>
      </c>
      <c r="Z63" s="392">
        <v>108048.38347000002</v>
      </c>
      <c r="AA63" s="637">
        <f t="shared" si="0"/>
        <v>0.98841126803325252</v>
      </c>
      <c r="AB63" s="401"/>
      <c r="AC63" s="401"/>
    </row>
    <row r="64" spans="1:29" x14ac:dyDescent="0.2">
      <c r="A64" s="381" t="s">
        <v>1892</v>
      </c>
      <c r="B64" s="392">
        <v>0</v>
      </c>
      <c r="C64" s="637">
        <v>0</v>
      </c>
      <c r="D64" s="392">
        <v>0</v>
      </c>
      <c r="E64" s="637">
        <v>0</v>
      </c>
      <c r="F64" s="392">
        <v>0</v>
      </c>
      <c r="G64" s="637">
        <v>0</v>
      </c>
      <c r="H64" s="392">
        <v>0</v>
      </c>
      <c r="I64" s="637">
        <v>0</v>
      </c>
      <c r="J64" s="392">
        <v>554.15344999999991</v>
      </c>
      <c r="K64" s="637">
        <v>0.67203585306600122</v>
      </c>
      <c r="L64" s="392">
        <v>0</v>
      </c>
      <c r="M64" s="637">
        <v>0</v>
      </c>
      <c r="N64" s="392">
        <v>0</v>
      </c>
      <c r="O64" s="637">
        <v>0</v>
      </c>
      <c r="P64" s="392">
        <v>0</v>
      </c>
      <c r="Q64" s="637">
        <v>0</v>
      </c>
      <c r="R64" s="392">
        <v>0</v>
      </c>
      <c r="S64" s="637">
        <v>0</v>
      </c>
      <c r="T64" s="392">
        <v>0</v>
      </c>
      <c r="U64" s="637">
        <v>0</v>
      </c>
      <c r="V64" s="392">
        <v>554.15344999999991</v>
      </c>
      <c r="W64" s="637">
        <v>0.67203585306600122</v>
      </c>
      <c r="X64" s="392">
        <v>81904.758150000009</v>
      </c>
      <c r="Y64" s="637">
        <v>99.327964146933994</v>
      </c>
      <c r="Z64" s="392">
        <v>82458.911600000007</v>
      </c>
      <c r="AA64" s="637">
        <f t="shared" si="0"/>
        <v>0.75432241332724381</v>
      </c>
      <c r="AB64" s="401"/>
      <c r="AC64" s="401"/>
    </row>
    <row r="65" spans="1:29" x14ac:dyDescent="0.2">
      <c r="A65" s="381" t="s">
        <v>1893</v>
      </c>
      <c r="B65" s="392">
        <v>0</v>
      </c>
      <c r="C65" s="637" t="s">
        <v>2877</v>
      </c>
      <c r="D65" s="392">
        <v>0</v>
      </c>
      <c r="E65" s="637" t="s">
        <v>2877</v>
      </c>
      <c r="F65" s="392">
        <v>0</v>
      </c>
      <c r="G65" s="637" t="s">
        <v>2877</v>
      </c>
      <c r="H65" s="392">
        <v>0</v>
      </c>
      <c r="I65" s="637" t="s">
        <v>2877</v>
      </c>
      <c r="J65" s="392">
        <v>0</v>
      </c>
      <c r="K65" s="637" t="s">
        <v>2877</v>
      </c>
      <c r="L65" s="392">
        <v>0</v>
      </c>
      <c r="M65" s="637" t="s">
        <v>2877</v>
      </c>
      <c r="N65" s="392">
        <v>0</v>
      </c>
      <c r="O65" s="637" t="s">
        <v>2877</v>
      </c>
      <c r="P65" s="392">
        <v>0</v>
      </c>
      <c r="Q65" s="637" t="s">
        <v>2877</v>
      </c>
      <c r="R65" s="392">
        <v>0</v>
      </c>
      <c r="S65" s="637" t="s">
        <v>2877</v>
      </c>
      <c r="T65" s="392">
        <v>0</v>
      </c>
      <c r="U65" s="637" t="s">
        <v>2877</v>
      </c>
      <c r="V65" s="392">
        <v>0</v>
      </c>
      <c r="W65" s="637" t="s">
        <v>2877</v>
      </c>
      <c r="X65" s="392">
        <v>0</v>
      </c>
      <c r="Y65" s="637" t="s">
        <v>2877</v>
      </c>
      <c r="Z65" s="392">
        <v>0</v>
      </c>
      <c r="AA65" s="637">
        <f t="shared" si="0"/>
        <v>0</v>
      </c>
      <c r="AB65" s="401"/>
      <c r="AC65" s="401"/>
    </row>
    <row r="66" spans="1:29" x14ac:dyDescent="0.2">
      <c r="A66" s="381" t="s">
        <v>1895</v>
      </c>
      <c r="B66" s="392">
        <v>0</v>
      </c>
      <c r="C66" s="637">
        <v>0</v>
      </c>
      <c r="D66" s="392">
        <v>0</v>
      </c>
      <c r="E66" s="637">
        <v>0</v>
      </c>
      <c r="F66" s="392">
        <v>0</v>
      </c>
      <c r="G66" s="637">
        <v>0</v>
      </c>
      <c r="H66" s="392">
        <v>0</v>
      </c>
      <c r="I66" s="637">
        <v>0</v>
      </c>
      <c r="J66" s="392">
        <v>1791.2200599999999</v>
      </c>
      <c r="K66" s="637">
        <v>2.1942681922627094</v>
      </c>
      <c r="L66" s="392">
        <v>0</v>
      </c>
      <c r="M66" s="637">
        <v>0</v>
      </c>
      <c r="N66" s="392">
        <v>0</v>
      </c>
      <c r="O66" s="637">
        <v>0</v>
      </c>
      <c r="P66" s="392">
        <v>0</v>
      </c>
      <c r="Q66" s="637">
        <v>0</v>
      </c>
      <c r="R66" s="392">
        <v>0</v>
      </c>
      <c r="S66" s="637">
        <v>0</v>
      </c>
      <c r="T66" s="392">
        <v>0</v>
      </c>
      <c r="U66" s="637">
        <v>0</v>
      </c>
      <c r="V66" s="392">
        <v>1791.2200599999999</v>
      </c>
      <c r="W66" s="637">
        <v>2.1942681922627094</v>
      </c>
      <c r="X66" s="392">
        <v>79840.55432000001</v>
      </c>
      <c r="Y66" s="637">
        <v>97.805731807737288</v>
      </c>
      <c r="Z66" s="392">
        <v>81631.774380000017</v>
      </c>
      <c r="AA66" s="637">
        <f t="shared" si="0"/>
        <v>0.74675587950043565</v>
      </c>
      <c r="AB66" s="401"/>
      <c r="AC66" s="401"/>
    </row>
    <row r="67" spans="1:29" x14ac:dyDescent="0.2">
      <c r="A67" s="382" t="s">
        <v>600</v>
      </c>
      <c r="B67" s="394">
        <v>0</v>
      </c>
      <c r="C67" s="638">
        <v>0</v>
      </c>
      <c r="D67" s="394">
        <v>0</v>
      </c>
      <c r="E67" s="638">
        <v>0</v>
      </c>
      <c r="F67" s="394">
        <v>0</v>
      </c>
      <c r="G67" s="638">
        <v>0</v>
      </c>
      <c r="H67" s="394">
        <v>0</v>
      </c>
      <c r="I67" s="638">
        <v>0</v>
      </c>
      <c r="J67" s="394">
        <v>73.111980000000003</v>
      </c>
      <c r="K67" s="638">
        <v>7.4090083714988347E-2</v>
      </c>
      <c r="L67" s="394">
        <v>0</v>
      </c>
      <c r="M67" s="638">
        <v>0</v>
      </c>
      <c r="N67" s="394">
        <v>0</v>
      </c>
      <c r="O67" s="644">
        <v>0</v>
      </c>
      <c r="P67" s="394">
        <v>0</v>
      </c>
      <c r="Q67" s="638">
        <v>0</v>
      </c>
      <c r="R67" s="394">
        <v>0</v>
      </c>
      <c r="S67" s="638">
        <v>0</v>
      </c>
      <c r="T67" s="394">
        <v>0</v>
      </c>
      <c r="U67" s="638">
        <v>0</v>
      </c>
      <c r="V67" s="394">
        <v>73.111980000000003</v>
      </c>
      <c r="W67" s="638">
        <v>7.4090083714988347E-2</v>
      </c>
      <c r="X67" s="394">
        <v>98606.733330000003</v>
      </c>
      <c r="Y67" s="638">
        <v>99.925909916285008</v>
      </c>
      <c r="Z67" s="394">
        <v>98679.845310000004</v>
      </c>
      <c r="AA67" s="638">
        <f t="shared" si="0"/>
        <v>0.90270921137162208</v>
      </c>
      <c r="AB67" s="401"/>
      <c r="AC67" s="401"/>
    </row>
    <row r="68" spans="1:29" x14ac:dyDescent="0.2">
      <c r="A68" s="383" t="s">
        <v>2045</v>
      </c>
      <c r="B68" s="405">
        <f>SUM(B58:B67)</f>
        <v>0</v>
      </c>
      <c r="C68" s="641">
        <v>0</v>
      </c>
      <c r="D68" s="405">
        <f t="shared" ref="D68:Z68" si="2">SUM(D58:D67)</f>
        <v>0</v>
      </c>
      <c r="E68" s="641">
        <v>0</v>
      </c>
      <c r="F68" s="405">
        <f t="shared" si="2"/>
        <v>0</v>
      </c>
      <c r="G68" s="641">
        <v>0</v>
      </c>
      <c r="H68" s="405">
        <f t="shared" si="2"/>
        <v>0</v>
      </c>
      <c r="I68" s="641">
        <v>0</v>
      </c>
      <c r="J68" s="405">
        <f t="shared" si="2"/>
        <v>10425.38027</v>
      </c>
      <c r="K68" s="641">
        <f>+J68/Z68*100</f>
        <v>1.007974572138661</v>
      </c>
      <c r="L68" s="405">
        <f t="shared" si="2"/>
        <v>0</v>
      </c>
      <c r="M68" s="641">
        <v>0</v>
      </c>
      <c r="N68" s="405">
        <f t="shared" si="2"/>
        <v>0</v>
      </c>
      <c r="O68" s="641">
        <v>0</v>
      </c>
      <c r="P68" s="405">
        <f t="shared" si="2"/>
        <v>0</v>
      </c>
      <c r="Q68" s="641">
        <v>0</v>
      </c>
      <c r="R68" s="405">
        <f t="shared" si="2"/>
        <v>0</v>
      </c>
      <c r="S68" s="641">
        <v>0</v>
      </c>
      <c r="T68" s="405">
        <f t="shared" si="2"/>
        <v>0</v>
      </c>
      <c r="U68" s="641">
        <v>0</v>
      </c>
      <c r="V68" s="405">
        <f t="shared" si="2"/>
        <v>10425.38027</v>
      </c>
      <c r="W68" s="641">
        <f>+V68/Z68*100</f>
        <v>1.007974572138661</v>
      </c>
      <c r="X68" s="405">
        <f t="shared" si="2"/>
        <v>1023864.6264590429</v>
      </c>
      <c r="Y68" s="641">
        <f>+X68/Z68*100</f>
        <v>98.992025427861321</v>
      </c>
      <c r="Z68" s="405">
        <f t="shared" si="2"/>
        <v>1034290.0067290431</v>
      </c>
      <c r="AA68" s="641">
        <f t="shared" si="0"/>
        <v>9.4615381020394516</v>
      </c>
      <c r="AB68" s="401"/>
      <c r="AC68" s="401"/>
    </row>
    <row r="69" spans="1:29" ht="13.5" thickBot="1" x14ac:dyDescent="0.25">
      <c r="A69" s="386" t="s">
        <v>2629</v>
      </c>
      <c r="B69" s="406">
        <f>+B42+B56+B68</f>
        <v>1715609.8463078998</v>
      </c>
      <c r="C69" s="642">
        <f>+B69/Z69*100</f>
        <v>15.694155240280381</v>
      </c>
      <c r="D69" s="406">
        <f>+D42+D56+D68</f>
        <v>364963.56355716509</v>
      </c>
      <c r="E69" s="642">
        <f>+D69/Z69*100</f>
        <v>3.3386348509474106</v>
      </c>
      <c r="F69" s="406">
        <f>+F42+F56+F68</f>
        <v>1583328.445230009</v>
      </c>
      <c r="G69" s="642">
        <f>+F69/Z69*100</f>
        <v>14.484063768500832</v>
      </c>
      <c r="H69" s="406">
        <f>+H42+H56+H68</f>
        <v>3654707.8818027982</v>
      </c>
      <c r="I69" s="642">
        <f>+H69/Z69*100</f>
        <v>33.432748697686982</v>
      </c>
      <c r="J69" s="406">
        <f>+J42+J56+J68</f>
        <v>399503.43024811102</v>
      </c>
      <c r="K69" s="642">
        <f>+J69/Z69*100</f>
        <v>3.6546006464299161</v>
      </c>
      <c r="L69" s="406">
        <f>+L42+L56+L68</f>
        <v>17179.315190000001</v>
      </c>
      <c r="M69" s="642">
        <f>+L69/Z69*100</f>
        <v>0.15715393572366987</v>
      </c>
      <c r="N69" s="406">
        <f>+N42+N56+N68</f>
        <v>27720.63050000001</v>
      </c>
      <c r="O69" s="642">
        <f>+N69/Z69*100</f>
        <v>0.25358439120742415</v>
      </c>
      <c r="P69" s="406">
        <f>+P42+P56+P68</f>
        <v>523955.62240040011</v>
      </c>
      <c r="Q69" s="642">
        <f>+P69/Z69*100</f>
        <v>4.7930716267839735</v>
      </c>
      <c r="R69" s="406">
        <f>+R42+R56+R68</f>
        <v>95379.636840000021</v>
      </c>
      <c r="S69" s="642">
        <f>+R69/Z69*100</f>
        <v>0.87251937295064785</v>
      </c>
      <c r="T69" s="406">
        <f>+T42+T56+T68</f>
        <v>1217747.4394999999</v>
      </c>
      <c r="U69" s="642">
        <f>+T69/Z69*100</f>
        <v>11.139780644239204</v>
      </c>
      <c r="V69" s="406">
        <f>+V42+V56+V68</f>
        <v>9600095.4846663866</v>
      </c>
      <c r="W69" s="642">
        <f>+V69/Z69*100</f>
        <v>87.820310184224212</v>
      </c>
      <c r="X69" s="406">
        <f>+X42+X56+X68</f>
        <v>1331425.3270090427</v>
      </c>
      <c r="Y69" s="642">
        <f>+X69/Z69*100</f>
        <v>12.179689815775784</v>
      </c>
      <c r="Z69" s="406">
        <f>+Z42+Z56+Z68</f>
        <v>10931520.811675429</v>
      </c>
      <c r="AA69" s="642">
        <f t="shared" si="0"/>
        <v>100</v>
      </c>
      <c r="AB69" s="401"/>
      <c r="AC69" s="401"/>
    </row>
    <row r="70" spans="1:29" x14ac:dyDescent="0.2">
      <c r="A70" s="391"/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1"/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401"/>
      <c r="Y70" s="401"/>
      <c r="Z70" s="401"/>
      <c r="AA70" s="409"/>
      <c r="AB70" s="401"/>
      <c r="AC70" s="401"/>
    </row>
    <row r="71" spans="1:29" x14ac:dyDescent="0.2">
      <c r="A71" s="804" t="s">
        <v>2524</v>
      </c>
      <c r="B71" s="804"/>
      <c r="C71" s="804"/>
      <c r="D71" s="804"/>
      <c r="E71" s="401"/>
      <c r="F71" s="401"/>
      <c r="G71" s="401"/>
      <c r="H71" s="401"/>
      <c r="I71" s="401"/>
      <c r="J71" s="401"/>
      <c r="K71" s="401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401"/>
      <c r="Y71" s="401"/>
      <c r="Z71" s="401"/>
      <c r="AA71" s="409"/>
      <c r="AB71" s="401"/>
      <c r="AC71" s="401"/>
    </row>
    <row r="72" spans="1:29" x14ac:dyDescent="0.2">
      <c r="A72" s="2" t="s">
        <v>1810</v>
      </c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  <c r="N72" s="401"/>
      <c r="O72" s="401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/>
      <c r="AA72" s="409"/>
      <c r="AB72" s="401"/>
      <c r="AC72" s="401"/>
    </row>
    <row r="73" spans="1:29" x14ac:dyDescent="0.2">
      <c r="A73" s="2" t="s">
        <v>1811</v>
      </c>
      <c r="B73" s="401"/>
      <c r="C73" s="401"/>
      <c r="D73" s="401"/>
      <c r="E73" s="401"/>
      <c r="F73" s="401"/>
      <c r="G73" s="401"/>
      <c r="H73" s="401"/>
      <c r="I73" s="401"/>
      <c r="J73" s="401"/>
      <c r="K73" s="401"/>
      <c r="L73" s="401"/>
      <c r="M73" s="401"/>
      <c r="N73" s="401"/>
      <c r="O73" s="401"/>
      <c r="P73" s="401"/>
      <c r="Q73" s="401"/>
      <c r="R73" s="401"/>
      <c r="S73" s="401"/>
      <c r="T73" s="401"/>
      <c r="U73" s="401"/>
      <c r="V73" s="401"/>
      <c r="W73" s="401"/>
      <c r="X73" s="401"/>
      <c r="Y73" s="401"/>
      <c r="Z73" s="401"/>
      <c r="AA73" s="409"/>
      <c r="AB73" s="401"/>
      <c r="AC73" s="401"/>
    </row>
  </sheetData>
  <mergeCells count="43">
    <mergeCell ref="F11:F12"/>
    <mergeCell ref="J8:K10"/>
    <mergeCell ref="J11:J12"/>
    <mergeCell ref="K11:K12"/>
    <mergeCell ref="H11:H12"/>
    <mergeCell ref="I11:I12"/>
    <mergeCell ref="H8:I10"/>
    <mergeCell ref="A71:D71"/>
    <mergeCell ref="A8:A12"/>
    <mergeCell ref="B8:C10"/>
    <mergeCell ref="D8:E10"/>
    <mergeCell ref="F8:G10"/>
    <mergeCell ref="B11:B12"/>
    <mergeCell ref="C11:C12"/>
    <mergeCell ref="G11:G12"/>
    <mergeCell ref="D11:D12"/>
    <mergeCell ref="E11:E12"/>
    <mergeCell ref="R11:R12"/>
    <mergeCell ref="S11:S12"/>
    <mergeCell ref="L11:L12"/>
    <mergeCell ref="M11:M12"/>
    <mergeCell ref="P11:P12"/>
    <mergeCell ref="Q11:Q12"/>
    <mergeCell ref="N11:N12"/>
    <mergeCell ref="O11:O12"/>
    <mergeCell ref="T11:T12"/>
    <mergeCell ref="U11:U12"/>
    <mergeCell ref="Z11:Z12"/>
    <mergeCell ref="AA11:AA12"/>
    <mergeCell ref="V11:V12"/>
    <mergeCell ref="W11:W12"/>
    <mergeCell ref="X11:X12"/>
    <mergeCell ref="Y11:Y12"/>
    <mergeCell ref="P8:Q10"/>
    <mergeCell ref="R8:S10"/>
    <mergeCell ref="A5:M6"/>
    <mergeCell ref="N5:AA6"/>
    <mergeCell ref="X8:Y10"/>
    <mergeCell ref="Z8:AA10"/>
    <mergeCell ref="T8:U10"/>
    <mergeCell ref="V8:W10"/>
    <mergeCell ref="L8:M10"/>
    <mergeCell ref="N8:O10"/>
  </mergeCells>
  <phoneticPr fontId="2" type="noConversion"/>
  <conditionalFormatting sqref="B14:AA69">
    <cfRule type="expression" dxfId="130" priority="1" stopIfTrue="1">
      <formula>$BB14=1</formula>
    </cfRule>
  </conditionalFormatting>
  <conditionalFormatting sqref="A14:A69">
    <cfRule type="expression" dxfId="129" priority="2" stopIfTrue="1">
      <formula>$AW14=1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23622047244094491" right="0.31496062992125984" top="0.51181102362204722" bottom="1.0629921259842521" header="0.19685039370078741" footer="0.51181102362204722"/>
  <pageSetup paperSize="8" scale="7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C73"/>
  <sheetViews>
    <sheetView showGridLines="0" workbookViewId="0">
      <selection activeCell="A45" sqref="A45"/>
    </sheetView>
  </sheetViews>
  <sheetFormatPr defaultRowHeight="12.75" x14ac:dyDescent="0.2"/>
  <cols>
    <col min="1" max="1" width="26.85546875" style="2" bestFit="1" customWidth="1"/>
    <col min="2" max="2" width="13.7109375" style="2" customWidth="1"/>
    <col min="3" max="3" width="12.140625" style="2" customWidth="1"/>
    <col min="4" max="4" width="12.7109375" style="2" customWidth="1"/>
    <col min="5" max="5" width="14" style="2" customWidth="1"/>
    <col min="6" max="6" width="13" style="2" customWidth="1"/>
    <col min="7" max="7" width="13.7109375" style="2" customWidth="1"/>
    <col min="8" max="8" width="11.5703125" style="2" customWidth="1"/>
    <col min="9" max="9" width="15.7109375" style="2" customWidth="1"/>
    <col min="10" max="10" width="14.140625" style="2" customWidth="1"/>
    <col min="11" max="11" width="13.5703125" style="2" customWidth="1"/>
    <col min="12" max="12" width="12" style="2" customWidth="1"/>
    <col min="13" max="13" width="14.85546875" style="2" customWidth="1"/>
    <col min="14" max="14" width="13.140625" style="2" customWidth="1"/>
    <col min="15" max="15" width="13.5703125" style="2" customWidth="1"/>
    <col min="16" max="16" width="12.7109375" style="2" customWidth="1"/>
    <col min="17" max="16384" width="9.140625" style="2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19" t="s">
        <v>1520</v>
      </c>
      <c r="P3" s="140" t="s">
        <v>1521</v>
      </c>
    </row>
    <row r="5" spans="1:29" x14ac:dyDescent="0.2">
      <c r="A5" s="776" t="s">
        <v>548</v>
      </c>
      <c r="B5" s="776"/>
      <c r="C5" s="776"/>
      <c r="D5" s="776"/>
      <c r="E5" s="776"/>
      <c r="F5" s="776"/>
      <c r="G5" s="776"/>
      <c r="H5" s="776"/>
      <c r="I5" s="806" t="s">
        <v>550</v>
      </c>
      <c r="J5" s="806"/>
      <c r="K5" s="806"/>
      <c r="L5" s="806"/>
      <c r="M5" s="806"/>
      <c r="N5" s="806"/>
      <c r="O5" s="806"/>
      <c r="P5" s="806"/>
    </row>
    <row r="6" spans="1:29" x14ac:dyDescent="0.2">
      <c r="A6" s="776"/>
      <c r="B6" s="776"/>
      <c r="C6" s="776"/>
      <c r="D6" s="776"/>
      <c r="E6" s="776"/>
      <c r="F6" s="776"/>
      <c r="G6" s="776"/>
      <c r="H6" s="776"/>
      <c r="I6" s="806"/>
      <c r="J6" s="806"/>
      <c r="K6" s="806"/>
      <c r="L6" s="806"/>
      <c r="M6" s="806"/>
      <c r="N6" s="806"/>
      <c r="O6" s="806"/>
      <c r="P6" s="806"/>
    </row>
    <row r="7" spans="1:29" ht="13.5" thickBot="1" x14ac:dyDescent="0.25">
      <c r="P7" s="14" t="s">
        <v>1896</v>
      </c>
    </row>
    <row r="8" spans="1:29" ht="12.75" customHeight="1" x14ac:dyDescent="0.2">
      <c r="A8" s="713" t="s">
        <v>2329</v>
      </c>
      <c r="B8" s="807" t="s">
        <v>2537</v>
      </c>
      <c r="C8" s="808"/>
      <c r="D8" s="808"/>
      <c r="E8" s="808"/>
      <c r="F8" s="808"/>
      <c r="G8" s="808"/>
      <c r="H8" s="808"/>
      <c r="I8" s="808"/>
      <c r="J8" s="808"/>
      <c r="K8" s="808"/>
      <c r="L8" s="808"/>
      <c r="M8" s="808"/>
      <c r="N8" s="808"/>
      <c r="O8" s="808"/>
      <c r="P8" s="809"/>
    </row>
    <row r="9" spans="1:29" ht="13.5" customHeight="1" thickBot="1" x14ac:dyDescent="0.25">
      <c r="A9" s="714"/>
      <c r="B9" s="810"/>
      <c r="C9" s="811"/>
      <c r="D9" s="811"/>
      <c r="E9" s="811"/>
      <c r="F9" s="811"/>
      <c r="G9" s="811"/>
      <c r="H9" s="811"/>
      <c r="I9" s="811"/>
      <c r="J9" s="811"/>
      <c r="K9" s="811"/>
      <c r="L9" s="811"/>
      <c r="M9" s="811"/>
      <c r="N9" s="811"/>
      <c r="O9" s="811"/>
      <c r="P9" s="812"/>
    </row>
    <row r="10" spans="1:29" ht="18" customHeight="1" x14ac:dyDescent="0.2">
      <c r="A10" s="714"/>
      <c r="B10" s="701" t="s">
        <v>1673</v>
      </c>
      <c r="C10" s="701" t="s">
        <v>1674</v>
      </c>
      <c r="D10" s="701" t="s">
        <v>3368</v>
      </c>
      <c r="E10" s="701" t="s">
        <v>151</v>
      </c>
      <c r="F10" s="701" t="s">
        <v>3369</v>
      </c>
      <c r="G10" s="701" t="s">
        <v>3371</v>
      </c>
      <c r="H10" s="701" t="s">
        <v>3372</v>
      </c>
      <c r="I10" s="701" t="s">
        <v>3373</v>
      </c>
      <c r="J10" s="701" t="s">
        <v>3374</v>
      </c>
      <c r="K10" s="701" t="s">
        <v>3330</v>
      </c>
      <c r="L10" s="701" t="s">
        <v>3364</v>
      </c>
      <c r="M10" s="701" t="s">
        <v>3375</v>
      </c>
      <c r="N10" s="701" t="s">
        <v>3366</v>
      </c>
      <c r="O10" s="701" t="s">
        <v>3376</v>
      </c>
      <c r="P10" s="701" t="s">
        <v>3377</v>
      </c>
    </row>
    <row r="11" spans="1:29" ht="21.75" customHeight="1" x14ac:dyDescent="0.2">
      <c r="A11" s="714"/>
      <c r="B11" s="704"/>
      <c r="C11" s="704"/>
      <c r="D11" s="704"/>
      <c r="E11" s="704"/>
      <c r="F11" s="704"/>
      <c r="G11" s="704"/>
      <c r="H11" s="704"/>
      <c r="I11" s="704"/>
      <c r="J11" s="704"/>
      <c r="K11" s="723"/>
      <c r="L11" s="704"/>
      <c r="M11" s="704"/>
      <c r="N11" s="704"/>
      <c r="O11" s="704" t="s">
        <v>1516</v>
      </c>
      <c r="P11" s="704"/>
    </row>
    <row r="12" spans="1:29" ht="24.75" customHeight="1" thickBot="1" x14ac:dyDescent="0.25">
      <c r="A12" s="715"/>
      <c r="B12" s="705"/>
      <c r="C12" s="705"/>
      <c r="D12" s="705"/>
      <c r="E12" s="705"/>
      <c r="F12" s="705"/>
      <c r="G12" s="705"/>
      <c r="H12" s="705"/>
      <c r="I12" s="705"/>
      <c r="J12" s="705"/>
      <c r="K12" s="724"/>
      <c r="L12" s="705"/>
      <c r="M12" s="705"/>
      <c r="N12" s="705"/>
      <c r="O12" s="705"/>
      <c r="P12" s="705"/>
    </row>
    <row r="13" spans="1:29" x14ac:dyDescent="0.2">
      <c r="A13" s="434" t="s">
        <v>871</v>
      </c>
      <c r="B13" s="40"/>
      <c r="C13" s="41"/>
      <c r="D13" s="40"/>
      <c r="E13" s="41"/>
      <c r="F13" s="40"/>
      <c r="G13" s="42"/>
      <c r="H13" s="40"/>
      <c r="I13" s="42"/>
      <c r="J13" s="40"/>
      <c r="K13" s="41"/>
      <c r="L13" s="40"/>
      <c r="M13" s="41"/>
      <c r="N13" s="40"/>
      <c r="O13" s="40"/>
      <c r="P13" s="40"/>
    </row>
    <row r="14" spans="1:29" x14ac:dyDescent="0.2">
      <c r="A14" s="381" t="s">
        <v>282</v>
      </c>
      <c r="B14" s="392">
        <v>-1759.5089119440058</v>
      </c>
      <c r="C14" s="392">
        <v>2052.2891356039981</v>
      </c>
      <c r="D14" s="392">
        <v>-1070.197188950001</v>
      </c>
      <c r="E14" s="392">
        <v>-1747.4393601999982</v>
      </c>
      <c r="F14" s="392">
        <v>-892.70021119600278</v>
      </c>
      <c r="G14" s="392">
        <v>6877.2382518729792</v>
      </c>
      <c r="H14" s="392">
        <v>114.39927000000003</v>
      </c>
      <c r="I14" s="392">
        <v>0</v>
      </c>
      <c r="J14" s="392">
        <v>-443.73717554800095</v>
      </c>
      <c r="K14" s="392">
        <v>0</v>
      </c>
      <c r="L14" s="392">
        <v>2069.1556700000006</v>
      </c>
      <c r="M14" s="392">
        <v>5199.4994796389692</v>
      </c>
      <c r="N14" s="392">
        <v>0</v>
      </c>
      <c r="O14" s="392">
        <v>0</v>
      </c>
      <c r="P14" s="392">
        <v>5199.4994796389692</v>
      </c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</row>
    <row r="15" spans="1:29" x14ac:dyDescent="0.2">
      <c r="A15" s="381" t="s">
        <v>283</v>
      </c>
      <c r="B15" s="392">
        <v>16111.59976999995</v>
      </c>
      <c r="C15" s="392">
        <v>7858.96461</v>
      </c>
      <c r="D15" s="392">
        <v>-26121.962589999981</v>
      </c>
      <c r="E15" s="392">
        <v>6535.6682699999656</v>
      </c>
      <c r="F15" s="392">
        <v>4503.2260000000533</v>
      </c>
      <c r="G15" s="392">
        <v>3784.6207200000008</v>
      </c>
      <c r="H15" s="392">
        <v>5.3472800000000031</v>
      </c>
      <c r="I15" s="392">
        <v>1596.1474900000003</v>
      </c>
      <c r="J15" s="392">
        <v>-1347.8622900000009</v>
      </c>
      <c r="K15" s="392">
        <v>630.89280000000008</v>
      </c>
      <c r="L15" s="392">
        <v>-272.37824999997974</v>
      </c>
      <c r="M15" s="392">
        <v>13284.263810000006</v>
      </c>
      <c r="N15" s="392">
        <v>-359.24248999999929</v>
      </c>
      <c r="O15" s="392">
        <v>0</v>
      </c>
      <c r="P15" s="392">
        <v>12925.021320000007</v>
      </c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</row>
    <row r="16" spans="1:29" x14ac:dyDescent="0.2">
      <c r="A16" s="381" t="s">
        <v>284</v>
      </c>
      <c r="B16" s="392">
        <v>508</v>
      </c>
      <c r="C16" s="392">
        <v>9334</v>
      </c>
      <c r="D16" s="392">
        <v>-24923.445759999988</v>
      </c>
      <c r="E16" s="392">
        <v>-7023.9130900000455</v>
      </c>
      <c r="F16" s="392">
        <v>15047</v>
      </c>
      <c r="G16" s="392">
        <v>21639</v>
      </c>
      <c r="H16" s="392">
        <v>81</v>
      </c>
      <c r="I16" s="392">
        <v>3475</v>
      </c>
      <c r="J16" s="392">
        <v>4280</v>
      </c>
      <c r="K16" s="392">
        <v>1235</v>
      </c>
      <c r="L16" s="392">
        <v>-2000</v>
      </c>
      <c r="M16" s="392">
        <v>21653.097369999974</v>
      </c>
      <c r="N16" s="392">
        <v>0</v>
      </c>
      <c r="O16" s="392">
        <v>0</v>
      </c>
      <c r="P16" s="392">
        <v>21653.097369999974</v>
      </c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</row>
    <row r="17" spans="1:29" x14ac:dyDescent="0.2">
      <c r="A17" s="381" t="s">
        <v>285</v>
      </c>
      <c r="B17" s="392">
        <v>2241.1798900000053</v>
      </c>
      <c r="C17" s="392">
        <v>162.55830000000071</v>
      </c>
      <c r="D17" s="392">
        <v>-8753.8741300000111</v>
      </c>
      <c r="E17" s="392">
        <v>-2103.4986900000076</v>
      </c>
      <c r="F17" s="392">
        <v>3240.108539999972</v>
      </c>
      <c r="G17" s="392">
        <v>1467.4447100000004</v>
      </c>
      <c r="H17" s="392">
        <v>0</v>
      </c>
      <c r="I17" s="392">
        <v>643.42499000000009</v>
      </c>
      <c r="J17" s="392">
        <v>-426.56993000000045</v>
      </c>
      <c r="K17" s="392">
        <v>37.724410000000105</v>
      </c>
      <c r="L17" s="392">
        <v>306.26811000000021</v>
      </c>
      <c r="M17" s="392">
        <v>-3185.2338000000409</v>
      </c>
      <c r="N17" s="392">
        <v>0</v>
      </c>
      <c r="O17" s="392">
        <v>0</v>
      </c>
      <c r="P17" s="392">
        <v>-3185.2338000000409</v>
      </c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</row>
    <row r="18" spans="1:29" x14ac:dyDescent="0.2">
      <c r="A18" s="381" t="s">
        <v>2612</v>
      </c>
      <c r="B18" s="392">
        <v>0</v>
      </c>
      <c r="C18" s="392">
        <v>0</v>
      </c>
      <c r="D18" s="392">
        <v>0</v>
      </c>
      <c r="E18" s="392">
        <v>0</v>
      </c>
      <c r="F18" s="392">
        <v>0</v>
      </c>
      <c r="G18" s="392">
        <v>0</v>
      </c>
      <c r="H18" s="392">
        <v>-1660.18</v>
      </c>
      <c r="I18" s="392">
        <v>0</v>
      </c>
      <c r="J18" s="392">
        <v>0</v>
      </c>
      <c r="K18" s="392">
        <v>0</v>
      </c>
      <c r="L18" s="392">
        <v>0</v>
      </c>
      <c r="M18" s="392">
        <v>-1660.18</v>
      </c>
      <c r="N18" s="392">
        <v>0</v>
      </c>
      <c r="O18" s="392">
        <v>0</v>
      </c>
      <c r="P18" s="392">
        <v>-1660.18</v>
      </c>
      <c r="Q18" s="393"/>
      <c r="R18" s="393"/>
      <c r="S18" s="393"/>
      <c r="T18" s="393"/>
      <c r="U18" s="393"/>
      <c r="V18" s="393"/>
      <c r="W18" s="393"/>
      <c r="X18" s="393"/>
      <c r="Y18" s="393"/>
      <c r="Z18" s="393"/>
      <c r="AA18" s="393"/>
      <c r="AB18" s="393"/>
      <c r="AC18" s="393"/>
    </row>
    <row r="19" spans="1:29" x14ac:dyDescent="0.2">
      <c r="A19" s="387" t="s">
        <v>2227</v>
      </c>
      <c r="B19" s="398">
        <v>2861.2317878999893</v>
      </c>
      <c r="C19" s="398">
        <v>3444.0602762500039</v>
      </c>
      <c r="D19" s="398">
        <v>-2317.105349999998</v>
      </c>
      <c r="E19" s="398">
        <v>652.9973519999985</v>
      </c>
      <c r="F19" s="398">
        <v>2096.6199761280004</v>
      </c>
      <c r="G19" s="398">
        <v>987.06362680000029</v>
      </c>
      <c r="H19" s="398">
        <v>0</v>
      </c>
      <c r="I19" s="398">
        <v>153.03065999999993</v>
      </c>
      <c r="J19" s="398">
        <v>5273.2402248179988</v>
      </c>
      <c r="K19" s="398">
        <v>2.4667699999999977</v>
      </c>
      <c r="L19" s="398">
        <v>0</v>
      </c>
      <c r="M19" s="398">
        <v>13153.605323895994</v>
      </c>
      <c r="N19" s="398">
        <v>0</v>
      </c>
      <c r="O19" s="398">
        <v>0</v>
      </c>
      <c r="P19" s="398">
        <v>13153.605323895994</v>
      </c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</row>
    <row r="20" spans="1:29" x14ac:dyDescent="0.2">
      <c r="A20" s="381" t="s">
        <v>2228</v>
      </c>
      <c r="B20" s="392">
        <v>17286.241440006008</v>
      </c>
      <c r="C20" s="392">
        <v>19927.748750000232</v>
      </c>
      <c r="D20" s="392">
        <v>-65726</v>
      </c>
      <c r="E20" s="392">
        <v>40453</v>
      </c>
      <c r="F20" s="392">
        <v>24751</v>
      </c>
      <c r="G20" s="392">
        <v>14687</v>
      </c>
      <c r="H20" s="392">
        <v>1</v>
      </c>
      <c r="I20" s="392">
        <v>6255</v>
      </c>
      <c r="J20" s="392">
        <v>1922</v>
      </c>
      <c r="K20" s="392">
        <v>208</v>
      </c>
      <c r="L20" s="392">
        <v>701</v>
      </c>
      <c r="M20" s="392">
        <v>60466.609739862382</v>
      </c>
      <c r="N20" s="392">
        <v>0</v>
      </c>
      <c r="O20" s="392">
        <v>0</v>
      </c>
      <c r="P20" s="392">
        <v>60466.609739862382</v>
      </c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</row>
    <row r="21" spans="1:29" x14ac:dyDescent="0.2">
      <c r="A21" s="381" t="s">
        <v>1607</v>
      </c>
      <c r="B21" s="392">
        <v>2374.7326500000054</v>
      </c>
      <c r="C21" s="392">
        <v>3493.9302400000088</v>
      </c>
      <c r="D21" s="392">
        <v>-5798.3046600000089</v>
      </c>
      <c r="E21" s="392">
        <v>-9448.0804699999862</v>
      </c>
      <c r="F21" s="392">
        <v>2882.2550599999959</v>
      </c>
      <c r="G21" s="392">
        <v>3626.0917600000012</v>
      </c>
      <c r="H21" s="392">
        <v>0</v>
      </c>
      <c r="I21" s="392">
        <v>1006.0106400000001</v>
      </c>
      <c r="J21" s="392">
        <v>777.93690000000151</v>
      </c>
      <c r="K21" s="392">
        <v>8281.9717799999944</v>
      </c>
      <c r="L21" s="392">
        <v>-8231.2926599999992</v>
      </c>
      <c r="M21" s="392">
        <v>-1034.7487599999877</v>
      </c>
      <c r="N21" s="392">
        <v>0</v>
      </c>
      <c r="O21" s="392">
        <v>0</v>
      </c>
      <c r="P21" s="392">
        <v>-1034.7487599999877</v>
      </c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</row>
    <row r="22" spans="1:29" x14ac:dyDescent="0.2">
      <c r="A22" s="381" t="s">
        <v>2230</v>
      </c>
      <c r="B22" s="392">
        <v>6447.4787599999981</v>
      </c>
      <c r="C22" s="392">
        <v>353.92499000000009</v>
      </c>
      <c r="D22" s="392">
        <v>-1065.2114899999942</v>
      </c>
      <c r="E22" s="392">
        <v>-9877.3558500000072</v>
      </c>
      <c r="F22" s="392">
        <v>4225.7802000000229</v>
      </c>
      <c r="G22" s="392">
        <v>2182.69074</v>
      </c>
      <c r="H22" s="392">
        <v>0</v>
      </c>
      <c r="I22" s="392">
        <v>0</v>
      </c>
      <c r="J22" s="392">
        <v>885.89407000000074</v>
      </c>
      <c r="K22" s="392">
        <v>0.3724400000000001</v>
      </c>
      <c r="L22" s="392">
        <v>13.365239999999972</v>
      </c>
      <c r="M22" s="392">
        <v>3166.939100000021</v>
      </c>
      <c r="N22" s="392">
        <v>0</v>
      </c>
      <c r="O22" s="392">
        <v>0</v>
      </c>
      <c r="P22" s="392">
        <v>3166.939100000021</v>
      </c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</row>
    <row r="23" spans="1:29" x14ac:dyDescent="0.2">
      <c r="A23" s="382" t="s">
        <v>2613</v>
      </c>
      <c r="B23" s="394">
        <v>0</v>
      </c>
      <c r="C23" s="394">
        <v>0</v>
      </c>
      <c r="D23" s="394">
        <v>0</v>
      </c>
      <c r="E23" s="394">
        <v>0</v>
      </c>
      <c r="F23" s="394">
        <v>0</v>
      </c>
      <c r="G23" s="394">
        <v>0</v>
      </c>
      <c r="H23" s="394">
        <v>-957.95999999999913</v>
      </c>
      <c r="I23" s="394">
        <v>0</v>
      </c>
      <c r="J23" s="394">
        <v>0</v>
      </c>
      <c r="K23" s="394">
        <v>0</v>
      </c>
      <c r="L23" s="394">
        <v>0</v>
      </c>
      <c r="M23" s="394">
        <v>-957.95999999999913</v>
      </c>
      <c r="N23" s="394">
        <v>0</v>
      </c>
      <c r="O23" s="394">
        <v>0</v>
      </c>
      <c r="P23" s="394">
        <v>-957.95999999999913</v>
      </c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</row>
    <row r="24" spans="1:29" x14ac:dyDescent="0.2">
      <c r="A24" s="381" t="s">
        <v>1608</v>
      </c>
      <c r="B24" s="392">
        <v>3003.2854099999968</v>
      </c>
      <c r="C24" s="392">
        <v>7582.6894299999931</v>
      </c>
      <c r="D24" s="392">
        <v>-11673.515599999955</v>
      </c>
      <c r="E24" s="392">
        <v>2556.5490299999947</v>
      </c>
      <c r="F24" s="392">
        <v>7522.4711999999417</v>
      </c>
      <c r="G24" s="392">
        <v>3405.2914100000016</v>
      </c>
      <c r="H24" s="392">
        <v>0</v>
      </c>
      <c r="I24" s="392">
        <v>1469.8664000000003</v>
      </c>
      <c r="J24" s="392">
        <v>2519.8840600000017</v>
      </c>
      <c r="K24" s="392">
        <v>-227.10821000000055</v>
      </c>
      <c r="L24" s="392">
        <v>0</v>
      </c>
      <c r="M24" s="392">
        <v>16159.413129999974</v>
      </c>
      <c r="N24" s="392">
        <v>0</v>
      </c>
      <c r="O24" s="392">
        <v>0</v>
      </c>
      <c r="P24" s="392">
        <v>16159.413129999974</v>
      </c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29" x14ac:dyDescent="0.2">
      <c r="A25" s="381" t="s">
        <v>2614</v>
      </c>
      <c r="B25" s="392">
        <v>6734.3435729250523</v>
      </c>
      <c r="C25" s="392">
        <v>-873.39922063070935</v>
      </c>
      <c r="D25" s="392">
        <v>-594.27339341517836</v>
      </c>
      <c r="E25" s="392">
        <v>3118.0754272518971</v>
      </c>
      <c r="F25" s="392">
        <v>6998.8946017294511</v>
      </c>
      <c r="G25" s="392">
        <v>22947.646667776746</v>
      </c>
      <c r="H25" s="392">
        <v>213.45040621694233</v>
      </c>
      <c r="I25" s="392">
        <v>376.1798597148765</v>
      </c>
      <c r="J25" s="392">
        <v>4315.2126802793318</v>
      </c>
      <c r="K25" s="392">
        <v>74.177154494842299</v>
      </c>
      <c r="L25" s="392">
        <v>493.77013365676066</v>
      </c>
      <c r="M25" s="392">
        <v>43804.077890000008</v>
      </c>
      <c r="N25" s="392">
        <v>0</v>
      </c>
      <c r="O25" s="392">
        <v>0</v>
      </c>
      <c r="P25" s="392">
        <v>43804.077890000008</v>
      </c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</row>
    <row r="26" spans="1:29" x14ac:dyDescent="0.2">
      <c r="A26" s="381" t="s">
        <v>2615</v>
      </c>
      <c r="B26" s="392">
        <v>4009.003807856785</v>
      </c>
      <c r="C26" s="392">
        <v>2299.6908203427929</v>
      </c>
      <c r="D26" s="392">
        <v>2204.6937395501009</v>
      </c>
      <c r="E26" s="392">
        <v>5193.1143309520485</v>
      </c>
      <c r="F26" s="392">
        <v>5989.7883333591963</v>
      </c>
      <c r="G26" s="392">
        <v>10142.418068438965</v>
      </c>
      <c r="H26" s="392">
        <v>1.0919930534678906</v>
      </c>
      <c r="I26" s="392">
        <v>437.48919778654653</v>
      </c>
      <c r="J26" s="392">
        <v>2769.7144167058868</v>
      </c>
      <c r="K26" s="392">
        <v>-0.22430742483308913</v>
      </c>
      <c r="L26" s="392">
        <v>34.646954905840801</v>
      </c>
      <c r="M26" s="392">
        <v>33081.427355526794</v>
      </c>
      <c r="N26" s="392">
        <v>0</v>
      </c>
      <c r="O26" s="392">
        <v>0</v>
      </c>
      <c r="P26" s="392">
        <v>33081.427355526794</v>
      </c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</row>
    <row r="27" spans="1:29" x14ac:dyDescent="0.2">
      <c r="A27" s="381" t="s">
        <v>2231</v>
      </c>
      <c r="B27" s="392">
        <v>-3171.8692608536276</v>
      </c>
      <c r="C27" s="392">
        <v>477.67212843025004</v>
      </c>
      <c r="D27" s="392">
        <v>-2436.8188407791104</v>
      </c>
      <c r="E27" s="392">
        <v>-2057.9913203362939</v>
      </c>
      <c r="F27" s="392">
        <v>71.615546031256599</v>
      </c>
      <c r="G27" s="392">
        <v>462.69808780956953</v>
      </c>
      <c r="H27" s="392">
        <v>0</v>
      </c>
      <c r="I27" s="392">
        <v>245.16887786374295</v>
      </c>
      <c r="J27" s="392">
        <v>-217.1144312614075</v>
      </c>
      <c r="K27" s="392">
        <v>0</v>
      </c>
      <c r="L27" s="392">
        <v>25.683078095610227</v>
      </c>
      <c r="M27" s="392">
        <v>-6600.9561350000104</v>
      </c>
      <c r="N27" s="392">
        <v>-18.876069999999995</v>
      </c>
      <c r="O27" s="392">
        <v>0</v>
      </c>
      <c r="P27" s="392">
        <v>-6619.8322050000106</v>
      </c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</row>
    <row r="28" spans="1:29" x14ac:dyDescent="0.2">
      <c r="A28" s="381" t="s">
        <v>2232</v>
      </c>
      <c r="B28" s="392">
        <v>3532.8979499999805</v>
      </c>
      <c r="C28" s="392">
        <v>2211.5018100000043</v>
      </c>
      <c r="D28" s="392">
        <v>-13070.639579999959</v>
      </c>
      <c r="E28" s="392">
        <v>1890.1711500000092</v>
      </c>
      <c r="F28" s="392">
        <v>3309.2489799999166</v>
      </c>
      <c r="G28" s="392">
        <v>2947.5075399999964</v>
      </c>
      <c r="H28" s="392">
        <v>59.496209999999962</v>
      </c>
      <c r="I28" s="392">
        <v>672.08975999999996</v>
      </c>
      <c r="J28" s="392">
        <v>2714.1228800000008</v>
      </c>
      <c r="K28" s="392">
        <v>245.22323999999867</v>
      </c>
      <c r="L28" s="392">
        <v>1314.738749999995</v>
      </c>
      <c r="M28" s="392">
        <v>5826.3586899999418</v>
      </c>
      <c r="N28" s="392">
        <v>66.760940000000176</v>
      </c>
      <c r="O28" s="392">
        <v>0</v>
      </c>
      <c r="P28" s="392">
        <v>5893.1196299999419</v>
      </c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</row>
    <row r="29" spans="1:29" x14ac:dyDescent="0.2">
      <c r="A29" s="387" t="s">
        <v>2233</v>
      </c>
      <c r="B29" s="398">
        <v>1849.117420000005</v>
      </c>
      <c r="C29" s="398">
        <v>2156.0942200000009</v>
      </c>
      <c r="D29" s="398">
        <v>-4096.5174800000023</v>
      </c>
      <c r="E29" s="398">
        <v>-2891.2581400000054</v>
      </c>
      <c r="F29" s="398">
        <v>3812.2822000000306</v>
      </c>
      <c r="G29" s="398">
        <v>1665.9895999999994</v>
      </c>
      <c r="H29" s="398">
        <v>0</v>
      </c>
      <c r="I29" s="398">
        <v>0</v>
      </c>
      <c r="J29" s="398">
        <v>150.20520999999962</v>
      </c>
      <c r="K29" s="398">
        <v>-2671.1397399999942</v>
      </c>
      <c r="L29" s="398">
        <v>0</v>
      </c>
      <c r="M29" s="398">
        <v>-25.226709999966261</v>
      </c>
      <c r="N29" s="398">
        <v>0</v>
      </c>
      <c r="O29" s="398">
        <v>0</v>
      </c>
      <c r="P29" s="398">
        <v>-25.226709999966261</v>
      </c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</row>
    <row r="30" spans="1:29" x14ac:dyDescent="0.2">
      <c r="A30" s="381" t="s">
        <v>1609</v>
      </c>
      <c r="B30" s="392">
        <v>378.2505199999996</v>
      </c>
      <c r="C30" s="392">
        <v>318.73042999999996</v>
      </c>
      <c r="D30" s="392">
        <v>-5237.9134800000029</v>
      </c>
      <c r="E30" s="392">
        <v>-5792.7745500000019</v>
      </c>
      <c r="F30" s="392">
        <v>1273.4208499999804</v>
      </c>
      <c r="G30" s="392">
        <v>533.25747999999999</v>
      </c>
      <c r="H30" s="392">
        <v>0</v>
      </c>
      <c r="I30" s="392">
        <v>-9.3468299999999971</v>
      </c>
      <c r="J30" s="392">
        <v>1294.6511500000001</v>
      </c>
      <c r="K30" s="392">
        <v>-104.94856999999999</v>
      </c>
      <c r="L30" s="392">
        <v>487.59187999999989</v>
      </c>
      <c r="M30" s="392">
        <v>-6859.0811200000253</v>
      </c>
      <c r="N30" s="392">
        <v>0</v>
      </c>
      <c r="O30" s="392">
        <v>0</v>
      </c>
      <c r="P30" s="392">
        <v>-6859.0811200000253</v>
      </c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</row>
    <row r="31" spans="1:29" x14ac:dyDescent="0.2">
      <c r="A31" s="381" t="s">
        <v>2234</v>
      </c>
      <c r="B31" s="392">
        <v>331.81705999999951</v>
      </c>
      <c r="C31" s="392">
        <v>62.273069999999976</v>
      </c>
      <c r="D31" s="392">
        <v>-2662.305640000006</v>
      </c>
      <c r="E31" s="392">
        <v>602.70543999999973</v>
      </c>
      <c r="F31" s="392">
        <v>404.75311000000329</v>
      </c>
      <c r="G31" s="392">
        <v>136.96496000000005</v>
      </c>
      <c r="H31" s="392">
        <v>0</v>
      </c>
      <c r="I31" s="392">
        <v>0</v>
      </c>
      <c r="J31" s="392">
        <v>41.829920000000016</v>
      </c>
      <c r="K31" s="392">
        <v>9.0433500000000002</v>
      </c>
      <c r="L31" s="392">
        <v>0</v>
      </c>
      <c r="M31" s="392">
        <v>-1072.9187300000035</v>
      </c>
      <c r="N31" s="392">
        <v>-37.046450000000007</v>
      </c>
      <c r="O31" s="392">
        <v>0</v>
      </c>
      <c r="P31" s="392">
        <v>-1109.9651800000036</v>
      </c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</row>
    <row r="32" spans="1:29" x14ac:dyDescent="0.2">
      <c r="A32" s="381" t="s">
        <v>2235</v>
      </c>
      <c r="B32" s="392">
        <v>1691.3150999999998</v>
      </c>
      <c r="C32" s="392">
        <v>1022.64998</v>
      </c>
      <c r="D32" s="392">
        <v>-1114.4702200000065</v>
      </c>
      <c r="E32" s="392">
        <v>-730.71940000000905</v>
      </c>
      <c r="F32" s="392">
        <v>115.05230000001393</v>
      </c>
      <c r="G32" s="392">
        <v>821.38058000000001</v>
      </c>
      <c r="H32" s="392">
        <v>0</v>
      </c>
      <c r="I32" s="392">
        <v>10.207879999999999</v>
      </c>
      <c r="J32" s="392">
        <v>279.65753000000177</v>
      </c>
      <c r="K32" s="392">
        <v>15.231640000000105</v>
      </c>
      <c r="L32" s="392">
        <v>120.7886700000002</v>
      </c>
      <c r="M32" s="392">
        <v>2231.0940600000004</v>
      </c>
      <c r="N32" s="392">
        <v>0</v>
      </c>
      <c r="O32" s="392">
        <v>0</v>
      </c>
      <c r="P32" s="392">
        <v>2231.0940600000004</v>
      </c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</row>
    <row r="33" spans="1:29" x14ac:dyDescent="0.2">
      <c r="A33" s="382" t="s">
        <v>2236</v>
      </c>
      <c r="B33" s="394">
        <v>10439.282700000031</v>
      </c>
      <c r="C33" s="394">
        <v>9251.8892699999942</v>
      </c>
      <c r="D33" s="394">
        <v>-27301.168009999921</v>
      </c>
      <c r="E33" s="394">
        <v>-6671.0142500000366</v>
      </c>
      <c r="F33" s="394">
        <v>9364.3555000000051</v>
      </c>
      <c r="G33" s="394">
        <v>15403.622119999996</v>
      </c>
      <c r="H33" s="394">
        <v>657.95549999999912</v>
      </c>
      <c r="I33" s="394">
        <v>1212.405</v>
      </c>
      <c r="J33" s="394">
        <v>5167.4399899999935</v>
      </c>
      <c r="K33" s="394">
        <v>-161.10643999999837</v>
      </c>
      <c r="L33" s="394">
        <v>8360.1224199999997</v>
      </c>
      <c r="M33" s="394">
        <v>25723.783800000063</v>
      </c>
      <c r="N33" s="394">
        <v>0</v>
      </c>
      <c r="O33" s="394">
        <v>0</v>
      </c>
      <c r="P33" s="394">
        <v>25723.783800000063</v>
      </c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</row>
    <row r="34" spans="1:29" x14ac:dyDescent="0.2">
      <c r="A34" s="381" t="s">
        <v>2616</v>
      </c>
      <c r="B34" s="392">
        <v>-161.17146121766336</v>
      </c>
      <c r="C34" s="392">
        <v>305.93062205123567</v>
      </c>
      <c r="D34" s="392">
        <v>-4037.0623984939484</v>
      </c>
      <c r="E34" s="392">
        <v>-13663.983762600263</v>
      </c>
      <c r="F34" s="392">
        <v>1321.2994081187353</v>
      </c>
      <c r="G34" s="392">
        <v>16.744552525449762</v>
      </c>
      <c r="H34" s="392">
        <v>0</v>
      </c>
      <c r="I34" s="392">
        <v>0</v>
      </c>
      <c r="J34" s="392">
        <v>-378.6034287124171</v>
      </c>
      <c r="K34" s="392">
        <v>64.726010793149044</v>
      </c>
      <c r="L34" s="392">
        <v>36.74171169480006</v>
      </c>
      <c r="M34" s="392">
        <v>-16495.378745840921</v>
      </c>
      <c r="N34" s="392">
        <v>48.700899999999677</v>
      </c>
      <c r="O34" s="392">
        <v>0</v>
      </c>
      <c r="P34" s="392">
        <v>-16446.677845840921</v>
      </c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</row>
    <row r="35" spans="1:29" x14ac:dyDescent="0.2">
      <c r="A35" s="381" t="s">
        <v>2238</v>
      </c>
      <c r="B35" s="392">
        <v>131.28347999999096</v>
      </c>
      <c r="C35" s="392">
        <v>5944.4691699999985</v>
      </c>
      <c r="D35" s="392">
        <v>-14703.350169999991</v>
      </c>
      <c r="E35" s="392">
        <v>-1027.1453199999669</v>
      </c>
      <c r="F35" s="392">
        <v>-1474.2850500000786</v>
      </c>
      <c r="G35" s="392">
        <v>2185.9345700000003</v>
      </c>
      <c r="H35" s="392">
        <v>0</v>
      </c>
      <c r="I35" s="392">
        <v>421.09973000000002</v>
      </c>
      <c r="J35" s="392">
        <v>3179.5722300000048</v>
      </c>
      <c r="K35" s="392">
        <v>-332.39427000000006</v>
      </c>
      <c r="L35" s="392">
        <v>-314.89872999999994</v>
      </c>
      <c r="M35" s="392">
        <v>-5987.1860500000421</v>
      </c>
      <c r="N35" s="392">
        <v>0</v>
      </c>
      <c r="O35" s="392">
        <v>0</v>
      </c>
      <c r="P35" s="392">
        <v>-5987.1860500000421</v>
      </c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</row>
    <row r="36" spans="1:29" x14ac:dyDescent="0.2">
      <c r="A36" s="381" t="s">
        <v>1878</v>
      </c>
      <c r="B36" s="392">
        <v>-5583.4244578241305</v>
      </c>
      <c r="C36" s="392">
        <v>2003.5629021333277</v>
      </c>
      <c r="D36" s="392">
        <v>-1810.7825379074238</v>
      </c>
      <c r="E36" s="392">
        <v>-3091.0715245960018</v>
      </c>
      <c r="F36" s="392">
        <v>989.67120139252074</v>
      </c>
      <c r="G36" s="392">
        <v>4518.9895769456598</v>
      </c>
      <c r="H36" s="392">
        <v>22.000648269947376</v>
      </c>
      <c r="I36" s="392">
        <v>37.449686219914383</v>
      </c>
      <c r="J36" s="392">
        <v>1231.5812498626092</v>
      </c>
      <c r="K36" s="392">
        <v>32.17385873394246</v>
      </c>
      <c r="L36" s="392">
        <v>1207.3975967696181</v>
      </c>
      <c r="M36" s="392">
        <v>-442.45180000001619</v>
      </c>
      <c r="N36" s="392">
        <v>0</v>
      </c>
      <c r="O36" s="392">
        <v>0</v>
      </c>
      <c r="P36" s="392">
        <v>-442.45180000001619</v>
      </c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</row>
    <row r="37" spans="1:29" x14ac:dyDescent="0.2">
      <c r="A37" s="381" t="s">
        <v>1879</v>
      </c>
      <c r="B37" s="392">
        <v>-205.64253000000014</v>
      </c>
      <c r="C37" s="392">
        <v>-57.390359999999994</v>
      </c>
      <c r="D37" s="392">
        <v>-692.03890000000047</v>
      </c>
      <c r="E37" s="392">
        <v>-708.42828000000009</v>
      </c>
      <c r="F37" s="392">
        <v>-28.912489999999821</v>
      </c>
      <c r="G37" s="392">
        <v>-62.726109999999949</v>
      </c>
      <c r="H37" s="392">
        <v>0</v>
      </c>
      <c r="I37" s="392">
        <v>0</v>
      </c>
      <c r="J37" s="392">
        <v>-33.060400000000037</v>
      </c>
      <c r="K37" s="392">
        <v>0.94802999999999993</v>
      </c>
      <c r="L37" s="392">
        <v>5.4427300000000001</v>
      </c>
      <c r="M37" s="392">
        <v>-1781.8083100000008</v>
      </c>
      <c r="N37" s="392">
        <v>0</v>
      </c>
      <c r="O37" s="392">
        <v>0</v>
      </c>
      <c r="P37" s="392">
        <v>-1781.8083100000008</v>
      </c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</row>
    <row r="38" spans="1:29" x14ac:dyDescent="0.2">
      <c r="A38" s="381" t="s">
        <v>1880</v>
      </c>
      <c r="B38" s="392">
        <v>-408.64285999999993</v>
      </c>
      <c r="C38" s="392">
        <v>38.354360000000014</v>
      </c>
      <c r="D38" s="392">
        <v>-1512.5170499900005</v>
      </c>
      <c r="E38" s="392">
        <v>-823.67081000000053</v>
      </c>
      <c r="F38" s="392">
        <v>-179.52112999999872</v>
      </c>
      <c r="G38" s="392">
        <v>-0.45228999999998365</v>
      </c>
      <c r="H38" s="392">
        <v>0</v>
      </c>
      <c r="I38" s="392">
        <v>0</v>
      </c>
      <c r="J38" s="392">
        <v>-5.9592599999997429</v>
      </c>
      <c r="K38" s="392">
        <v>0</v>
      </c>
      <c r="L38" s="392">
        <v>0</v>
      </c>
      <c r="M38" s="392">
        <v>-2892.4090399899992</v>
      </c>
      <c r="N38" s="392">
        <v>0</v>
      </c>
      <c r="O38" s="392">
        <v>0</v>
      </c>
      <c r="P38" s="392">
        <v>-2892.4090399899992</v>
      </c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</row>
    <row r="39" spans="1:29" x14ac:dyDescent="0.2">
      <c r="A39" s="387" t="s">
        <v>2617</v>
      </c>
      <c r="B39" s="398">
        <v>2782.2842940508872</v>
      </c>
      <c r="C39" s="398">
        <v>4295.0826187910243</v>
      </c>
      <c r="D39" s="398">
        <v>-3124.5474483850485</v>
      </c>
      <c r="E39" s="398">
        <v>6111.1930212630541</v>
      </c>
      <c r="F39" s="398">
        <v>4228.7527969484654</v>
      </c>
      <c r="G39" s="398">
        <v>3155.160525919317</v>
      </c>
      <c r="H39" s="398">
        <v>0</v>
      </c>
      <c r="I39" s="398">
        <v>0</v>
      </c>
      <c r="J39" s="398">
        <v>8120.0700206502097</v>
      </c>
      <c r="K39" s="398">
        <v>-111.71507999999983</v>
      </c>
      <c r="L39" s="398">
        <v>-350.20545027102708</v>
      </c>
      <c r="M39" s="398">
        <v>25106.075298966884</v>
      </c>
      <c r="N39" s="398">
        <v>0</v>
      </c>
      <c r="O39" s="398">
        <v>0</v>
      </c>
      <c r="P39" s="398">
        <v>25106.075298966884</v>
      </c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</row>
    <row r="40" spans="1:29" x14ac:dyDescent="0.2">
      <c r="A40" s="381" t="s">
        <v>599</v>
      </c>
      <c r="B40" s="392">
        <v>-2872.7760500000222</v>
      </c>
      <c r="C40" s="392">
        <v>871.52069000000301</v>
      </c>
      <c r="D40" s="392">
        <v>-15844.89711000002</v>
      </c>
      <c r="E40" s="392">
        <v>3168.1262099999003</v>
      </c>
      <c r="F40" s="392">
        <v>5669.6519900001003</v>
      </c>
      <c r="G40" s="392">
        <v>4418.6877399999948</v>
      </c>
      <c r="H40" s="392">
        <v>0</v>
      </c>
      <c r="I40" s="392">
        <v>569.04615999999987</v>
      </c>
      <c r="J40" s="392">
        <v>3789.8617599999861</v>
      </c>
      <c r="K40" s="392">
        <v>-17.788639999999994</v>
      </c>
      <c r="L40" s="392">
        <v>19776.333840000036</v>
      </c>
      <c r="M40" s="392">
        <v>19527.766589999981</v>
      </c>
      <c r="N40" s="392">
        <v>0</v>
      </c>
      <c r="O40" s="392">
        <v>0</v>
      </c>
      <c r="P40" s="392">
        <v>19527.766589999981</v>
      </c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</row>
    <row r="41" spans="1:29" x14ac:dyDescent="0.2">
      <c r="A41" s="382" t="s">
        <v>3011</v>
      </c>
      <c r="B41" s="394">
        <v>-229.92052999999993</v>
      </c>
      <c r="C41" s="394">
        <v>-127.84192000000093</v>
      </c>
      <c r="D41" s="394">
        <v>-2119.8220700000002</v>
      </c>
      <c r="E41" s="394">
        <v>-333.45987000000002</v>
      </c>
      <c r="F41" s="394">
        <v>-526.3786799999998</v>
      </c>
      <c r="G41" s="394">
        <v>-14.484369999999988</v>
      </c>
      <c r="H41" s="394">
        <v>0</v>
      </c>
      <c r="I41" s="394">
        <v>0</v>
      </c>
      <c r="J41" s="394">
        <v>63.777500000000003</v>
      </c>
      <c r="K41" s="394">
        <v>0</v>
      </c>
      <c r="L41" s="394">
        <v>-471.92884999999995</v>
      </c>
      <c r="M41" s="394">
        <v>-3760.05879</v>
      </c>
      <c r="N41" s="394">
        <v>-14.38602999999997</v>
      </c>
      <c r="O41" s="394">
        <v>0</v>
      </c>
      <c r="P41" s="394">
        <v>-3774.4448199999997</v>
      </c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29" x14ac:dyDescent="0.2">
      <c r="A42" s="384" t="s">
        <v>2479</v>
      </c>
      <c r="B42" s="396">
        <f>SUM(B14:B41)</f>
        <v>68320.389550899243</v>
      </c>
      <c r="C42" s="396">
        <f t="shared" ref="C42:P42" si="0">SUM(C14:C41)</f>
        <v>84410.956322972153</v>
      </c>
      <c r="D42" s="396">
        <f t="shared" si="0"/>
        <v>-245604.0473583705</v>
      </c>
      <c r="E42" s="396">
        <f t="shared" si="0"/>
        <v>2289.7955437342403</v>
      </c>
      <c r="F42" s="396">
        <f t="shared" si="0"/>
        <v>104715.4502325116</v>
      </c>
      <c r="G42" s="396">
        <f t="shared" si="0"/>
        <v>127935.78051808866</v>
      </c>
      <c r="H42" s="396">
        <f t="shared" si="0"/>
        <v>-1462.3986924596429</v>
      </c>
      <c r="I42" s="396">
        <f t="shared" si="0"/>
        <v>18570.269501585084</v>
      </c>
      <c r="J42" s="396">
        <f t="shared" si="0"/>
        <v>45923.74487679419</v>
      </c>
      <c r="K42" s="396">
        <f t="shared" si="0"/>
        <v>7211.5262265971023</v>
      </c>
      <c r="L42" s="396">
        <f t="shared" si="0"/>
        <v>23312.342844851653</v>
      </c>
      <c r="M42" s="396">
        <f t="shared" si="0"/>
        <v>235628.41364705999</v>
      </c>
      <c r="N42" s="396">
        <f t="shared" si="0"/>
        <v>-314.08919999999938</v>
      </c>
      <c r="O42" s="396">
        <f t="shared" si="0"/>
        <v>0</v>
      </c>
      <c r="P42" s="396">
        <f t="shared" si="0"/>
        <v>235314.32444706006</v>
      </c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</row>
    <row r="43" spans="1:29" x14ac:dyDescent="0.2">
      <c r="A43" s="388" t="s">
        <v>2241</v>
      </c>
      <c r="B43" s="398"/>
      <c r="C43" s="398"/>
      <c r="D43" s="398"/>
      <c r="E43" s="398"/>
      <c r="F43" s="398"/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</row>
    <row r="44" spans="1:29" x14ac:dyDescent="0.2">
      <c r="A44" s="381" t="s">
        <v>1882</v>
      </c>
      <c r="B44" s="392">
        <v>0</v>
      </c>
      <c r="C44" s="392">
        <v>0</v>
      </c>
      <c r="D44" s="392">
        <v>0</v>
      </c>
      <c r="E44" s="392">
        <v>0</v>
      </c>
      <c r="F44" s="392">
        <v>0</v>
      </c>
      <c r="G44" s="392">
        <v>344.72631999999987</v>
      </c>
      <c r="H44" s="392">
        <v>0</v>
      </c>
      <c r="I44" s="392">
        <v>0</v>
      </c>
      <c r="J44" s="392">
        <v>0</v>
      </c>
      <c r="K44" s="392">
        <v>0</v>
      </c>
      <c r="L44" s="392">
        <v>-2937.4380100000053</v>
      </c>
      <c r="M44" s="392">
        <v>-2592.7116900000055</v>
      </c>
      <c r="N44" s="392">
        <v>1899.3670600000023</v>
      </c>
      <c r="O44" s="392">
        <v>0</v>
      </c>
      <c r="P44" s="392">
        <v>-693.34463000000324</v>
      </c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</row>
    <row r="45" spans="1:29" x14ac:dyDescent="0.2">
      <c r="A45" s="381" t="s">
        <v>153</v>
      </c>
      <c r="B45" s="392">
        <v>0</v>
      </c>
      <c r="C45" s="392">
        <v>0</v>
      </c>
      <c r="D45" s="392">
        <v>0</v>
      </c>
      <c r="E45" s="392">
        <v>0</v>
      </c>
      <c r="F45" s="392">
        <v>0</v>
      </c>
      <c r="G45" s="392">
        <v>1183.0739999999996</v>
      </c>
      <c r="H45" s="392">
        <v>0</v>
      </c>
      <c r="I45" s="392">
        <v>0</v>
      </c>
      <c r="J45" s="392">
        <v>0</v>
      </c>
      <c r="K45" s="392">
        <v>0</v>
      </c>
      <c r="L45" s="392">
        <v>-53.458000000005995</v>
      </c>
      <c r="M45" s="392">
        <v>1129.6159999999936</v>
      </c>
      <c r="N45" s="392">
        <v>16687.54</v>
      </c>
      <c r="O45" s="392">
        <v>0</v>
      </c>
      <c r="P45" s="392">
        <v>17817.155999999995</v>
      </c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</row>
    <row r="46" spans="1:29" x14ac:dyDescent="0.2">
      <c r="A46" s="381" t="s">
        <v>1886</v>
      </c>
      <c r="B46" s="392">
        <v>0</v>
      </c>
      <c r="C46" s="392">
        <v>0</v>
      </c>
      <c r="D46" s="392">
        <v>0</v>
      </c>
      <c r="E46" s="392">
        <v>0</v>
      </c>
      <c r="F46" s="392">
        <v>0</v>
      </c>
      <c r="G46" s="392">
        <v>-691.9265600000017</v>
      </c>
      <c r="H46" s="392">
        <v>0</v>
      </c>
      <c r="I46" s="392">
        <v>0</v>
      </c>
      <c r="J46" s="392">
        <v>0</v>
      </c>
      <c r="K46" s="392">
        <v>0</v>
      </c>
      <c r="L46" s="392">
        <v>-3731.6445899999926</v>
      </c>
      <c r="M46" s="392">
        <v>-4423.5711499999943</v>
      </c>
      <c r="N46" s="392">
        <v>22302.238519999995</v>
      </c>
      <c r="O46" s="392">
        <v>0</v>
      </c>
      <c r="P46" s="392">
        <v>17878.667370000003</v>
      </c>
      <c r="Q46" s="393"/>
      <c r="R46" s="393"/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3"/>
    </row>
    <row r="47" spans="1:29" x14ac:dyDescent="0.2">
      <c r="A47" s="381" t="s">
        <v>1887</v>
      </c>
      <c r="B47" s="392">
        <v>0</v>
      </c>
      <c r="C47" s="392">
        <v>0</v>
      </c>
      <c r="D47" s="392">
        <v>0</v>
      </c>
      <c r="E47" s="392">
        <v>0</v>
      </c>
      <c r="F47" s="392">
        <v>0</v>
      </c>
      <c r="G47" s="392">
        <v>8.7955400000000026</v>
      </c>
      <c r="H47" s="392">
        <v>0</v>
      </c>
      <c r="I47" s="392">
        <v>0</v>
      </c>
      <c r="J47" s="392">
        <v>0</v>
      </c>
      <c r="K47" s="392">
        <v>0</v>
      </c>
      <c r="L47" s="392">
        <v>0</v>
      </c>
      <c r="M47" s="392">
        <v>8.7955400000000026</v>
      </c>
      <c r="N47" s="392">
        <v>9118.130079999999</v>
      </c>
      <c r="O47" s="392">
        <v>0</v>
      </c>
      <c r="P47" s="392">
        <v>9126.9256199999982</v>
      </c>
      <c r="Q47" s="393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</row>
    <row r="48" spans="1:29" x14ac:dyDescent="0.2">
      <c r="A48" s="387" t="s">
        <v>1888</v>
      </c>
      <c r="B48" s="398">
        <v>0</v>
      </c>
      <c r="C48" s="398">
        <v>0</v>
      </c>
      <c r="D48" s="398">
        <v>0</v>
      </c>
      <c r="E48" s="398">
        <v>0</v>
      </c>
      <c r="F48" s="398">
        <v>0</v>
      </c>
      <c r="G48" s="398">
        <v>-10.304079999999885</v>
      </c>
      <c r="H48" s="398">
        <v>0</v>
      </c>
      <c r="I48" s="398">
        <v>0</v>
      </c>
      <c r="J48" s="398">
        <v>0</v>
      </c>
      <c r="K48" s="398">
        <v>0</v>
      </c>
      <c r="L48" s="398">
        <v>363.17850999999428</v>
      </c>
      <c r="M48" s="398">
        <v>352.87442999999439</v>
      </c>
      <c r="N48" s="398">
        <v>-276.28639999999757</v>
      </c>
      <c r="O48" s="398">
        <v>0</v>
      </c>
      <c r="P48" s="398">
        <v>76.58802999999682</v>
      </c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</row>
    <row r="49" spans="1:29" x14ac:dyDescent="0.2">
      <c r="A49" s="381" t="s">
        <v>2620</v>
      </c>
      <c r="B49" s="392">
        <v>0</v>
      </c>
      <c r="C49" s="392">
        <v>0</v>
      </c>
      <c r="D49" s="392">
        <v>0</v>
      </c>
      <c r="E49" s="392">
        <v>0</v>
      </c>
      <c r="F49" s="392">
        <v>0</v>
      </c>
      <c r="G49" s="392">
        <v>158.60941999999994</v>
      </c>
      <c r="H49" s="392">
        <v>0</v>
      </c>
      <c r="I49" s="392">
        <v>0</v>
      </c>
      <c r="J49" s="392">
        <v>0</v>
      </c>
      <c r="K49" s="392">
        <v>0</v>
      </c>
      <c r="L49" s="392">
        <v>-510.36838999999992</v>
      </c>
      <c r="M49" s="392">
        <v>-351.75896999999998</v>
      </c>
      <c r="N49" s="392">
        <v>1635.4408199999966</v>
      </c>
      <c r="O49" s="392">
        <v>0</v>
      </c>
      <c r="P49" s="392">
        <v>1283.6818499999968</v>
      </c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</row>
    <row r="50" spans="1:29" x14ac:dyDescent="0.2">
      <c r="A50" s="381" t="s">
        <v>1611</v>
      </c>
      <c r="B50" s="392">
        <v>0</v>
      </c>
      <c r="C50" s="392">
        <v>0</v>
      </c>
      <c r="D50" s="392">
        <v>0</v>
      </c>
      <c r="E50" s="392">
        <v>0</v>
      </c>
      <c r="F50" s="392">
        <v>0</v>
      </c>
      <c r="G50" s="392">
        <v>407.89547999999991</v>
      </c>
      <c r="H50" s="392">
        <v>0</v>
      </c>
      <c r="I50" s="392">
        <v>0</v>
      </c>
      <c r="J50" s="392">
        <v>0</v>
      </c>
      <c r="K50" s="392">
        <v>0</v>
      </c>
      <c r="L50" s="392">
        <v>-11013.662460000007</v>
      </c>
      <c r="M50" s="392">
        <v>-10605.766980000008</v>
      </c>
      <c r="N50" s="392">
        <v>1295.8902900000066</v>
      </c>
      <c r="O50" s="392">
        <v>0</v>
      </c>
      <c r="P50" s="392">
        <v>-9309.876690000001</v>
      </c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3"/>
    </row>
    <row r="51" spans="1:29" x14ac:dyDescent="0.2">
      <c r="A51" s="381" t="s">
        <v>2621</v>
      </c>
      <c r="B51" s="392">
        <v>0</v>
      </c>
      <c r="C51" s="392">
        <v>0</v>
      </c>
      <c r="D51" s="392">
        <v>0</v>
      </c>
      <c r="E51" s="392">
        <v>0</v>
      </c>
      <c r="F51" s="392">
        <v>0</v>
      </c>
      <c r="G51" s="392">
        <v>0</v>
      </c>
      <c r="H51" s="392">
        <v>0</v>
      </c>
      <c r="I51" s="392">
        <v>0</v>
      </c>
      <c r="J51" s="392">
        <v>0</v>
      </c>
      <c r="K51" s="392">
        <v>0</v>
      </c>
      <c r="L51" s="392">
        <v>0</v>
      </c>
      <c r="M51" s="392">
        <v>0</v>
      </c>
      <c r="N51" s="392">
        <v>-1709.3881900000001</v>
      </c>
      <c r="O51" s="392">
        <v>0</v>
      </c>
      <c r="P51" s="392">
        <v>-1709.3881900000001</v>
      </c>
      <c r="Q51" s="393"/>
      <c r="R51" s="393"/>
      <c r="S51" s="393"/>
      <c r="T51" s="393"/>
      <c r="U51" s="393"/>
      <c r="V51" s="393"/>
      <c r="W51" s="393"/>
      <c r="X51" s="393"/>
      <c r="Y51" s="393"/>
      <c r="Z51" s="393"/>
      <c r="AA51" s="393"/>
      <c r="AB51" s="393"/>
      <c r="AC51" s="393"/>
    </row>
    <row r="52" spans="1:29" x14ac:dyDescent="0.2">
      <c r="A52" s="387" t="s">
        <v>1890</v>
      </c>
      <c r="B52" s="398">
        <v>0</v>
      </c>
      <c r="C52" s="398">
        <v>0</v>
      </c>
      <c r="D52" s="398">
        <v>0</v>
      </c>
      <c r="E52" s="398">
        <v>0</v>
      </c>
      <c r="F52" s="398">
        <v>0</v>
      </c>
      <c r="G52" s="398">
        <v>80.134730000000076</v>
      </c>
      <c r="H52" s="398">
        <v>0</v>
      </c>
      <c r="I52" s="398">
        <v>0</v>
      </c>
      <c r="J52" s="398">
        <v>0</v>
      </c>
      <c r="K52" s="398">
        <v>0</v>
      </c>
      <c r="L52" s="398">
        <v>640.50222999998368</v>
      </c>
      <c r="M52" s="398">
        <v>720.63695999998379</v>
      </c>
      <c r="N52" s="398">
        <v>2245.0884299999962</v>
      </c>
      <c r="O52" s="398">
        <v>0</v>
      </c>
      <c r="P52" s="398">
        <v>2965.7253899999801</v>
      </c>
      <c r="Q52" s="393"/>
      <c r="R52" s="393"/>
      <c r="S52" s="393"/>
      <c r="T52" s="393"/>
      <c r="U52" s="393"/>
      <c r="V52" s="393"/>
      <c r="W52" s="393"/>
      <c r="X52" s="393"/>
      <c r="Y52" s="393"/>
      <c r="Z52" s="393"/>
      <c r="AA52" s="393"/>
      <c r="AB52" s="393"/>
      <c r="AC52" s="393"/>
    </row>
    <row r="53" spans="1:29" x14ac:dyDescent="0.2">
      <c r="A53" s="381" t="s">
        <v>1891</v>
      </c>
      <c r="B53" s="392">
        <v>0</v>
      </c>
      <c r="C53" s="392">
        <v>0</v>
      </c>
      <c r="D53" s="392">
        <v>0</v>
      </c>
      <c r="E53" s="392">
        <v>0</v>
      </c>
      <c r="F53" s="392">
        <v>0</v>
      </c>
      <c r="G53" s="392">
        <v>-16.195529999999906</v>
      </c>
      <c r="H53" s="392">
        <v>0</v>
      </c>
      <c r="I53" s="392">
        <v>0</v>
      </c>
      <c r="J53" s="392">
        <v>0</v>
      </c>
      <c r="K53" s="392">
        <v>0</v>
      </c>
      <c r="L53" s="392">
        <v>-271.71010999999953</v>
      </c>
      <c r="M53" s="392">
        <v>-287.90563999999944</v>
      </c>
      <c r="N53" s="392">
        <v>2148.7203100000024</v>
      </c>
      <c r="O53" s="392">
        <v>0</v>
      </c>
      <c r="P53" s="392">
        <v>1860.8146700000029</v>
      </c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</row>
    <row r="54" spans="1:29" x14ac:dyDescent="0.2">
      <c r="A54" s="381" t="s">
        <v>2624</v>
      </c>
      <c r="B54" s="392">
        <v>0</v>
      </c>
      <c r="C54" s="392">
        <v>0</v>
      </c>
      <c r="D54" s="392">
        <v>0</v>
      </c>
      <c r="E54" s="392">
        <v>0</v>
      </c>
      <c r="F54" s="392">
        <v>0</v>
      </c>
      <c r="G54" s="392">
        <v>-713.16311000000007</v>
      </c>
      <c r="H54" s="392">
        <v>0</v>
      </c>
      <c r="I54" s="392">
        <v>0</v>
      </c>
      <c r="J54" s="392">
        <v>0</v>
      </c>
      <c r="K54" s="392">
        <v>0</v>
      </c>
      <c r="L54" s="392">
        <v>-91.868070000000017</v>
      </c>
      <c r="M54" s="392">
        <v>-805.03118000000006</v>
      </c>
      <c r="N54" s="392">
        <v>-2753.0312400000003</v>
      </c>
      <c r="O54" s="392">
        <v>0</v>
      </c>
      <c r="P54" s="392">
        <v>-3558.0624200000002</v>
      </c>
      <c r="Q54" s="393"/>
      <c r="R54" s="393"/>
      <c r="S54" s="393"/>
      <c r="T54" s="393"/>
      <c r="U54" s="393"/>
      <c r="V54" s="393"/>
      <c r="W54" s="393"/>
      <c r="X54" s="393"/>
      <c r="Y54" s="393"/>
      <c r="Z54" s="393"/>
      <c r="AA54" s="393"/>
      <c r="AB54" s="393"/>
      <c r="AC54" s="393"/>
    </row>
    <row r="55" spans="1:29" x14ac:dyDescent="0.2">
      <c r="A55" s="381" t="s">
        <v>1809</v>
      </c>
      <c r="B55" s="392">
        <v>0</v>
      </c>
      <c r="C55" s="392">
        <v>0</v>
      </c>
      <c r="D55" s="392">
        <v>0</v>
      </c>
      <c r="E55" s="392">
        <v>0</v>
      </c>
      <c r="F55" s="392">
        <v>0</v>
      </c>
      <c r="G55" s="392">
        <v>13.585790000000001</v>
      </c>
      <c r="H55" s="392">
        <v>0</v>
      </c>
      <c r="I55" s="392">
        <v>0</v>
      </c>
      <c r="J55" s="392">
        <v>0</v>
      </c>
      <c r="K55" s="392">
        <v>0</v>
      </c>
      <c r="L55" s="392">
        <v>0</v>
      </c>
      <c r="M55" s="392">
        <v>13.585790000000001</v>
      </c>
      <c r="N55" s="392">
        <v>-2713.2539600000005</v>
      </c>
      <c r="O55" s="392">
        <v>0</v>
      </c>
      <c r="P55" s="392">
        <v>-2699.6681700000004</v>
      </c>
      <c r="Q55" s="393"/>
      <c r="R55" s="393"/>
      <c r="S55" s="393"/>
      <c r="T55" s="393"/>
      <c r="U55" s="393"/>
      <c r="V55" s="393"/>
      <c r="W55" s="393"/>
      <c r="X55" s="393"/>
      <c r="Y55" s="393"/>
      <c r="Z55" s="393"/>
      <c r="AA55" s="393"/>
      <c r="AB55" s="393"/>
      <c r="AC55" s="393"/>
    </row>
    <row r="56" spans="1:29" x14ac:dyDescent="0.2">
      <c r="A56" s="383" t="s">
        <v>2480</v>
      </c>
      <c r="B56" s="395">
        <f>SUM(B44:B55)</f>
        <v>0</v>
      </c>
      <c r="C56" s="395">
        <f t="shared" ref="C56:P56" si="1">SUM(C44:C55)</f>
        <v>0</v>
      </c>
      <c r="D56" s="395">
        <f t="shared" si="1"/>
        <v>0</v>
      </c>
      <c r="E56" s="395">
        <f t="shared" si="1"/>
        <v>0</v>
      </c>
      <c r="F56" s="395">
        <f t="shared" si="1"/>
        <v>0</v>
      </c>
      <c r="G56" s="395">
        <f t="shared" si="1"/>
        <v>765.23199999999747</v>
      </c>
      <c r="H56" s="395">
        <f t="shared" si="1"/>
        <v>0</v>
      </c>
      <c r="I56" s="395">
        <f t="shared" si="1"/>
        <v>0</v>
      </c>
      <c r="J56" s="395">
        <f t="shared" si="1"/>
        <v>0</v>
      </c>
      <c r="K56" s="395">
        <f t="shared" si="1"/>
        <v>0</v>
      </c>
      <c r="L56" s="395">
        <f t="shared" si="1"/>
        <v>-17606.468890000033</v>
      </c>
      <c r="M56" s="395">
        <f t="shared" si="1"/>
        <v>-16841.236890000037</v>
      </c>
      <c r="N56" s="395">
        <f t="shared" si="1"/>
        <v>49880.455719999998</v>
      </c>
      <c r="O56" s="395">
        <f t="shared" si="1"/>
        <v>0</v>
      </c>
      <c r="P56" s="395">
        <f t="shared" si="1"/>
        <v>33039.218829999954</v>
      </c>
      <c r="Q56" s="393"/>
      <c r="R56" s="393"/>
      <c r="S56" s="393"/>
      <c r="T56" s="393"/>
      <c r="U56" s="393"/>
      <c r="V56" s="393"/>
      <c r="W56" s="393"/>
      <c r="X56" s="393"/>
      <c r="Y56" s="393"/>
      <c r="Z56" s="393"/>
      <c r="AA56" s="393"/>
      <c r="AB56" s="393"/>
      <c r="AC56" s="393"/>
    </row>
    <row r="57" spans="1:29" x14ac:dyDescent="0.2">
      <c r="A57" s="384" t="s">
        <v>2044</v>
      </c>
      <c r="B57" s="392"/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</row>
    <row r="58" spans="1:29" x14ac:dyDescent="0.2">
      <c r="A58" s="381" t="s">
        <v>1884</v>
      </c>
      <c r="B58" s="392">
        <v>0</v>
      </c>
      <c r="C58" s="392">
        <v>0</v>
      </c>
      <c r="D58" s="392">
        <v>0</v>
      </c>
      <c r="E58" s="392">
        <v>0</v>
      </c>
      <c r="F58" s="392">
        <v>0</v>
      </c>
      <c r="G58" s="392">
        <v>-119.47563907599996</v>
      </c>
      <c r="H58" s="392">
        <v>0</v>
      </c>
      <c r="I58" s="392">
        <v>0</v>
      </c>
      <c r="J58" s="392">
        <v>0</v>
      </c>
      <c r="K58" s="392">
        <v>0</v>
      </c>
      <c r="L58" s="392">
        <v>0</v>
      </c>
      <c r="M58" s="392">
        <v>-119.47563907599996</v>
      </c>
      <c r="N58" s="392">
        <v>26340.797372066379</v>
      </c>
      <c r="O58" s="392">
        <v>-18263.017900000013</v>
      </c>
      <c r="P58" s="392">
        <v>7958.3038329903648</v>
      </c>
      <c r="Q58" s="393"/>
      <c r="R58" s="393"/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3"/>
    </row>
    <row r="59" spans="1:29" x14ac:dyDescent="0.2">
      <c r="A59" s="381" t="s">
        <v>1885</v>
      </c>
      <c r="B59" s="392">
        <v>0</v>
      </c>
      <c r="C59" s="392">
        <v>0</v>
      </c>
      <c r="D59" s="392">
        <v>0</v>
      </c>
      <c r="E59" s="392">
        <v>0</v>
      </c>
      <c r="F59" s="392">
        <v>0</v>
      </c>
      <c r="G59" s="392">
        <v>64.05274</v>
      </c>
      <c r="H59" s="392">
        <v>0</v>
      </c>
      <c r="I59" s="392">
        <v>0</v>
      </c>
      <c r="J59" s="392">
        <v>0</v>
      </c>
      <c r="K59" s="392">
        <v>0</v>
      </c>
      <c r="L59" s="392">
        <v>0</v>
      </c>
      <c r="M59" s="392">
        <v>64.05274</v>
      </c>
      <c r="N59" s="392">
        <v>2890.1777939999997</v>
      </c>
      <c r="O59" s="392">
        <v>-10551.667084000001</v>
      </c>
      <c r="P59" s="392">
        <v>-7597.4365500000004</v>
      </c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</row>
    <row r="60" spans="1:29" x14ac:dyDescent="0.2">
      <c r="A60" s="381" t="s">
        <v>2878</v>
      </c>
      <c r="B60" s="392">
        <v>0</v>
      </c>
      <c r="C60" s="392">
        <v>0</v>
      </c>
      <c r="D60" s="392">
        <v>0</v>
      </c>
      <c r="E60" s="392">
        <v>0</v>
      </c>
      <c r="F60" s="392">
        <v>0</v>
      </c>
      <c r="G60" s="392">
        <v>4526.9379499999995</v>
      </c>
      <c r="H60" s="392">
        <v>0</v>
      </c>
      <c r="I60" s="392">
        <v>0</v>
      </c>
      <c r="J60" s="392">
        <v>0</v>
      </c>
      <c r="K60" s="392">
        <v>0</v>
      </c>
      <c r="L60" s="392">
        <v>0</v>
      </c>
      <c r="M60" s="392">
        <f>SUM(B60:L60)</f>
        <v>4526.9379499999995</v>
      </c>
      <c r="N60" s="392">
        <v>19780.92359600003</v>
      </c>
      <c r="O60" s="392">
        <v>-41505.67834000002</v>
      </c>
      <c r="P60" s="392">
        <f>+O60+N60+M60</f>
        <v>-17197.816793999991</v>
      </c>
      <c r="Q60" s="393"/>
      <c r="R60" s="393"/>
      <c r="S60" s="393"/>
      <c r="T60" s="393"/>
      <c r="U60" s="393"/>
      <c r="V60" s="393"/>
      <c r="W60" s="393"/>
      <c r="X60" s="393"/>
      <c r="Y60" s="393"/>
      <c r="Z60" s="393"/>
      <c r="AA60" s="393"/>
      <c r="AB60" s="393"/>
      <c r="AC60" s="393"/>
    </row>
    <row r="61" spans="1:29" x14ac:dyDescent="0.2">
      <c r="A61" s="381" t="s">
        <v>1610</v>
      </c>
      <c r="B61" s="392">
        <v>0</v>
      </c>
      <c r="C61" s="392">
        <v>0</v>
      </c>
      <c r="D61" s="392">
        <v>0</v>
      </c>
      <c r="E61" s="392">
        <v>0</v>
      </c>
      <c r="F61" s="392">
        <v>0</v>
      </c>
      <c r="G61" s="392">
        <v>-292.71927000000017</v>
      </c>
      <c r="H61" s="392">
        <v>0</v>
      </c>
      <c r="I61" s="392">
        <v>0</v>
      </c>
      <c r="J61" s="392">
        <v>0</v>
      </c>
      <c r="K61" s="392">
        <v>0</v>
      </c>
      <c r="L61" s="392">
        <v>0</v>
      </c>
      <c r="M61" s="392">
        <f>SUM(B61:L61)</f>
        <v>-292.71927000000017</v>
      </c>
      <c r="N61" s="392">
        <v>25068.248289999992</v>
      </c>
      <c r="O61" s="392">
        <v>-10216.519609999996</v>
      </c>
      <c r="P61" s="392">
        <v>14559.009409999995</v>
      </c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</row>
    <row r="62" spans="1:29" x14ac:dyDescent="0.2">
      <c r="A62" s="382" t="s">
        <v>2622</v>
      </c>
      <c r="B62" s="394">
        <v>0</v>
      </c>
      <c r="C62" s="394">
        <v>0</v>
      </c>
      <c r="D62" s="394">
        <v>0</v>
      </c>
      <c r="E62" s="394">
        <v>0</v>
      </c>
      <c r="F62" s="394">
        <v>0</v>
      </c>
      <c r="G62" s="394">
        <v>25.116759999995622</v>
      </c>
      <c r="H62" s="394">
        <v>0</v>
      </c>
      <c r="I62" s="394">
        <v>0</v>
      </c>
      <c r="J62" s="394">
        <v>0</v>
      </c>
      <c r="K62" s="394">
        <v>0</v>
      </c>
      <c r="L62" s="394">
        <v>0</v>
      </c>
      <c r="M62" s="394">
        <v>25.116759999995622</v>
      </c>
      <c r="N62" s="394">
        <v>3450.7585290431716</v>
      </c>
      <c r="O62" s="394">
        <v>-14562.471310001079</v>
      </c>
      <c r="P62" s="394">
        <v>-11086.596020957912</v>
      </c>
      <c r="Q62" s="393"/>
      <c r="R62" s="393"/>
      <c r="S62" s="393"/>
      <c r="T62" s="393"/>
      <c r="U62" s="393"/>
      <c r="V62" s="393"/>
      <c r="W62" s="393"/>
      <c r="X62" s="393"/>
      <c r="Y62" s="393"/>
      <c r="Z62" s="393"/>
      <c r="AA62" s="393"/>
      <c r="AB62" s="393"/>
      <c r="AC62" s="393"/>
    </row>
    <row r="63" spans="1:29" x14ac:dyDescent="0.2">
      <c r="A63" s="381" t="s">
        <v>2623</v>
      </c>
      <c r="B63" s="392">
        <v>0</v>
      </c>
      <c r="C63" s="392">
        <v>0</v>
      </c>
      <c r="D63" s="392">
        <v>0</v>
      </c>
      <c r="E63" s="392">
        <v>0</v>
      </c>
      <c r="F63" s="392">
        <v>0</v>
      </c>
      <c r="G63" s="392">
        <v>-7.0422400000000032</v>
      </c>
      <c r="H63" s="392">
        <v>0</v>
      </c>
      <c r="I63" s="392">
        <v>0</v>
      </c>
      <c r="J63" s="392">
        <v>0</v>
      </c>
      <c r="K63" s="392">
        <v>0</v>
      </c>
      <c r="L63" s="392">
        <v>0</v>
      </c>
      <c r="M63" s="392">
        <v>-7.0422400000000032</v>
      </c>
      <c r="N63" s="392">
        <v>53812.012780000034</v>
      </c>
      <c r="O63" s="392">
        <v>-13026.564770000003</v>
      </c>
      <c r="P63" s="392">
        <v>40778.405770000027</v>
      </c>
      <c r="Q63" s="393"/>
      <c r="R63" s="393"/>
      <c r="S63" s="393"/>
      <c r="T63" s="393"/>
      <c r="U63" s="393"/>
      <c r="V63" s="393"/>
      <c r="W63" s="393"/>
      <c r="X63" s="393"/>
      <c r="Y63" s="393"/>
      <c r="Z63" s="393"/>
      <c r="AA63" s="393"/>
      <c r="AB63" s="393"/>
      <c r="AC63" s="393"/>
    </row>
    <row r="64" spans="1:29" x14ac:dyDescent="0.2">
      <c r="A64" s="381" t="s">
        <v>1892</v>
      </c>
      <c r="B64" s="392">
        <v>0</v>
      </c>
      <c r="C64" s="392">
        <v>0</v>
      </c>
      <c r="D64" s="392">
        <v>0</v>
      </c>
      <c r="E64" s="392">
        <v>0</v>
      </c>
      <c r="F64" s="392">
        <v>0</v>
      </c>
      <c r="G64" s="392">
        <v>315.85564999999986</v>
      </c>
      <c r="H64" s="392">
        <v>0</v>
      </c>
      <c r="I64" s="392">
        <v>0</v>
      </c>
      <c r="J64" s="392">
        <v>0</v>
      </c>
      <c r="K64" s="392">
        <v>0</v>
      </c>
      <c r="L64" s="392">
        <v>0</v>
      </c>
      <c r="M64" s="392">
        <v>315.85564999999986</v>
      </c>
      <c r="N64" s="392">
        <v>10769.890220000014</v>
      </c>
      <c r="O64" s="392">
        <v>-4170.3026199999995</v>
      </c>
      <c r="P64" s="392">
        <v>6915.4432500000139</v>
      </c>
      <c r="Q64" s="393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</row>
    <row r="65" spans="1:29" x14ac:dyDescent="0.2">
      <c r="A65" s="381" t="s">
        <v>1893</v>
      </c>
      <c r="B65" s="392">
        <v>0</v>
      </c>
      <c r="C65" s="392">
        <v>0</v>
      </c>
      <c r="D65" s="392">
        <v>0</v>
      </c>
      <c r="E65" s="392">
        <v>0</v>
      </c>
      <c r="F65" s="392">
        <v>0</v>
      </c>
      <c r="G65" s="392">
        <v>0</v>
      </c>
      <c r="H65" s="392">
        <v>0</v>
      </c>
      <c r="I65" s="392">
        <v>0</v>
      </c>
      <c r="J65" s="392">
        <v>0</v>
      </c>
      <c r="K65" s="392">
        <v>0</v>
      </c>
      <c r="L65" s="392">
        <v>0</v>
      </c>
      <c r="M65" s="392">
        <v>0</v>
      </c>
      <c r="N65" s="392">
        <v>0</v>
      </c>
      <c r="O65" s="392">
        <v>-1351.9190299999975</v>
      </c>
      <c r="P65" s="392">
        <v>-1351.9190299999975</v>
      </c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</row>
    <row r="66" spans="1:29" x14ac:dyDescent="0.2">
      <c r="A66" s="381" t="s">
        <v>1895</v>
      </c>
      <c r="B66" s="392">
        <v>0</v>
      </c>
      <c r="C66" s="392">
        <v>0</v>
      </c>
      <c r="D66" s="392">
        <v>0</v>
      </c>
      <c r="E66" s="392">
        <v>0</v>
      </c>
      <c r="F66" s="392">
        <v>0</v>
      </c>
      <c r="G66" s="392">
        <v>1178.2411</v>
      </c>
      <c r="H66" s="392">
        <v>0</v>
      </c>
      <c r="I66" s="392">
        <v>0</v>
      </c>
      <c r="J66" s="392">
        <v>0</v>
      </c>
      <c r="K66" s="392">
        <v>0</v>
      </c>
      <c r="L66" s="392">
        <v>-40.068939999999991</v>
      </c>
      <c r="M66" s="392">
        <v>1138.1721600000001</v>
      </c>
      <c r="N66" s="392">
        <v>12242.952090000004</v>
      </c>
      <c r="O66" s="392">
        <v>-10478.363720000001</v>
      </c>
      <c r="P66" s="392">
        <v>2902.7605300000032</v>
      </c>
      <c r="Q66" s="393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</row>
    <row r="67" spans="1:29" x14ac:dyDescent="0.2">
      <c r="A67" s="382" t="s">
        <v>600</v>
      </c>
      <c r="B67" s="394">
        <v>0</v>
      </c>
      <c r="C67" s="394">
        <v>0</v>
      </c>
      <c r="D67" s="394">
        <v>0</v>
      </c>
      <c r="E67" s="394">
        <v>0</v>
      </c>
      <c r="F67" s="394">
        <v>0</v>
      </c>
      <c r="G67" s="394">
        <v>452.16342999999995</v>
      </c>
      <c r="H67" s="394">
        <v>0</v>
      </c>
      <c r="I67" s="394">
        <v>0</v>
      </c>
      <c r="J67" s="394">
        <v>0</v>
      </c>
      <c r="K67" s="394">
        <v>0</v>
      </c>
      <c r="L67" s="394">
        <v>20.590600000000027</v>
      </c>
      <c r="M67" s="394">
        <v>472.75403</v>
      </c>
      <c r="N67" s="394">
        <v>18898.126629999981</v>
      </c>
      <c r="O67" s="394">
        <v>-11376.029199999988</v>
      </c>
      <c r="P67" s="394">
        <v>7994.8514599999926</v>
      </c>
      <c r="Q67" s="393"/>
      <c r="R67" s="393"/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</row>
    <row r="68" spans="1:29" x14ac:dyDescent="0.2">
      <c r="A68" s="383" t="s">
        <v>2045</v>
      </c>
      <c r="B68" s="396">
        <f>SUM(B58:B67)</f>
        <v>0</v>
      </c>
      <c r="C68" s="396">
        <f t="shared" ref="C68:P68" si="2">SUM(C58:C67)</f>
        <v>0</v>
      </c>
      <c r="D68" s="396">
        <f t="shared" si="2"/>
        <v>0</v>
      </c>
      <c r="E68" s="396">
        <f t="shared" si="2"/>
        <v>0</v>
      </c>
      <c r="F68" s="396">
        <f t="shared" si="2"/>
        <v>0</v>
      </c>
      <c r="G68" s="396">
        <f t="shared" si="2"/>
        <v>6143.1304809239937</v>
      </c>
      <c r="H68" s="396">
        <f t="shared" si="2"/>
        <v>0</v>
      </c>
      <c r="I68" s="396">
        <f t="shared" si="2"/>
        <v>0</v>
      </c>
      <c r="J68" s="396">
        <f t="shared" si="2"/>
        <v>0</v>
      </c>
      <c r="K68" s="396">
        <f t="shared" si="2"/>
        <v>0</v>
      </c>
      <c r="L68" s="396">
        <f t="shared" si="2"/>
        <v>-19.478339999999964</v>
      </c>
      <c r="M68" s="396">
        <f t="shared" si="2"/>
        <v>6123.652140923994</v>
      </c>
      <c r="N68" s="396">
        <f t="shared" si="2"/>
        <v>173253.88730110961</v>
      </c>
      <c r="O68" s="396">
        <f t="shared" si="2"/>
        <v>-135502.5335840011</v>
      </c>
      <c r="P68" s="396">
        <f t="shared" si="2"/>
        <v>43875.005858032499</v>
      </c>
      <c r="Q68" s="393"/>
      <c r="R68" s="393"/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</row>
    <row r="69" spans="1:29" ht="13.5" thickBot="1" x14ac:dyDescent="0.25">
      <c r="A69" s="386" t="s">
        <v>2629</v>
      </c>
      <c r="B69" s="399">
        <f t="shared" ref="B69:P69" si="3">+B42+B56+B68</f>
        <v>68320.389550899243</v>
      </c>
      <c r="C69" s="399">
        <f t="shared" si="3"/>
        <v>84410.956322972153</v>
      </c>
      <c r="D69" s="399">
        <f t="shared" si="3"/>
        <v>-245604.0473583705</v>
      </c>
      <c r="E69" s="399">
        <f t="shared" si="3"/>
        <v>2289.7955437342403</v>
      </c>
      <c r="F69" s="399">
        <f t="shared" si="3"/>
        <v>104715.4502325116</v>
      </c>
      <c r="G69" s="399">
        <f t="shared" si="3"/>
        <v>134844.14299901266</v>
      </c>
      <c r="H69" s="399">
        <f t="shared" si="3"/>
        <v>-1462.3986924596429</v>
      </c>
      <c r="I69" s="399">
        <f t="shared" si="3"/>
        <v>18570.269501585084</v>
      </c>
      <c r="J69" s="399">
        <f t="shared" si="3"/>
        <v>45923.74487679419</v>
      </c>
      <c r="K69" s="399">
        <f t="shared" si="3"/>
        <v>7211.5262265971023</v>
      </c>
      <c r="L69" s="399">
        <f t="shared" si="3"/>
        <v>5686.3956148516208</v>
      </c>
      <c r="M69" s="399">
        <f t="shared" si="3"/>
        <v>224910.82889798394</v>
      </c>
      <c r="N69" s="399">
        <f t="shared" si="3"/>
        <v>222820.2538211096</v>
      </c>
      <c r="O69" s="399">
        <f t="shared" si="3"/>
        <v>-135502.5335840011</v>
      </c>
      <c r="P69" s="399">
        <f t="shared" si="3"/>
        <v>312228.54913509253</v>
      </c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</row>
    <row r="70" spans="1:29" x14ac:dyDescent="0.2">
      <c r="A70" s="390"/>
      <c r="B70" s="393"/>
      <c r="C70" s="393"/>
      <c r="D70" s="393"/>
      <c r="E70" s="393"/>
      <c r="F70" s="393"/>
      <c r="G70" s="393"/>
      <c r="H70" s="393"/>
      <c r="I70" s="393"/>
      <c r="J70" s="393"/>
      <c r="K70" s="393"/>
      <c r="L70" s="393"/>
      <c r="M70" s="393"/>
      <c r="N70" s="393"/>
      <c r="O70" s="393"/>
      <c r="P70" s="393"/>
      <c r="Q70" s="393"/>
      <c r="R70" s="393"/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3"/>
    </row>
    <row r="71" spans="1:29" x14ac:dyDescent="0.2">
      <c r="A71" s="804" t="s">
        <v>2524</v>
      </c>
      <c r="B71" s="804"/>
      <c r="C71" s="393"/>
      <c r="D71" s="393"/>
      <c r="E71" s="393"/>
      <c r="F71" s="393"/>
      <c r="G71" s="393"/>
      <c r="H71" s="393"/>
      <c r="I71" s="393"/>
      <c r="J71" s="393"/>
      <c r="K71" s="393"/>
      <c r="L71" s="393"/>
      <c r="M71" s="393"/>
      <c r="N71" s="393"/>
      <c r="O71" s="393"/>
      <c r="P71" s="393"/>
      <c r="Q71" s="393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</row>
    <row r="72" spans="1:29" x14ac:dyDescent="0.2">
      <c r="A72" s="2" t="s">
        <v>1810</v>
      </c>
      <c r="B72" s="393"/>
      <c r="C72" s="393"/>
      <c r="D72" s="393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3"/>
      <c r="P72" s="393"/>
      <c r="Q72" s="393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</row>
    <row r="73" spans="1:29" x14ac:dyDescent="0.2">
      <c r="A73" s="2" t="s">
        <v>1811</v>
      </c>
      <c r="B73" s="393"/>
      <c r="C73" s="393"/>
      <c r="D73" s="393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</row>
  </sheetData>
  <mergeCells count="20">
    <mergeCell ref="A71:B71"/>
    <mergeCell ref="N10:N12"/>
    <mergeCell ref="B10:B12"/>
    <mergeCell ref="C10:C12"/>
    <mergeCell ref="D10:D12"/>
    <mergeCell ref="E10:E12"/>
    <mergeCell ref="F10:F12"/>
    <mergeCell ref="G10:G12"/>
    <mergeCell ref="H10:H12"/>
    <mergeCell ref="M10:M12"/>
    <mergeCell ref="O10:O12"/>
    <mergeCell ref="P10:P12"/>
    <mergeCell ref="A5:H6"/>
    <mergeCell ref="I5:P6"/>
    <mergeCell ref="I10:I12"/>
    <mergeCell ref="J10:J12"/>
    <mergeCell ref="K10:K12"/>
    <mergeCell ref="L10:L12"/>
    <mergeCell ref="A8:A12"/>
    <mergeCell ref="B8:P9"/>
  </mergeCells>
  <phoneticPr fontId="2" type="noConversion"/>
  <conditionalFormatting sqref="B14:P69">
    <cfRule type="expression" dxfId="128" priority="1" stopIfTrue="1">
      <formula>$AZ14=1</formula>
    </cfRule>
  </conditionalFormatting>
  <conditionalFormatting sqref="A14:A69">
    <cfRule type="expression" dxfId="127" priority="2" stopIfTrue="1">
      <formula>$AW14=1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8" scale="71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N57"/>
  <sheetViews>
    <sheetView showGridLines="0" workbookViewId="0"/>
  </sheetViews>
  <sheetFormatPr defaultRowHeight="12.75" x14ac:dyDescent="0.2"/>
  <cols>
    <col min="1" max="1" width="49.42578125" style="3" customWidth="1"/>
    <col min="2" max="2" width="11.42578125" style="3" bestFit="1" customWidth="1"/>
    <col min="3" max="3" width="11.5703125" style="3" customWidth="1"/>
    <col min="4" max="5" width="11.42578125" style="3" bestFit="1" customWidth="1"/>
    <col min="6" max="6" width="11.85546875" style="3" customWidth="1"/>
    <col min="7" max="7" width="11.42578125" style="3" bestFit="1" customWidth="1"/>
    <col min="8" max="8" width="10.42578125" style="3" customWidth="1"/>
    <col min="9" max="9" width="12.28515625" style="3" customWidth="1"/>
    <col min="10" max="10" width="10.42578125" style="3" customWidth="1"/>
    <col min="11" max="11" width="11.42578125" style="3" bestFit="1" customWidth="1"/>
    <col min="12" max="12" width="12.5703125" style="3" customWidth="1"/>
    <col min="13" max="13" width="10.42578125" style="3" bestFit="1" customWidth="1"/>
    <col min="14" max="14" width="13.42578125" style="3" customWidth="1"/>
    <col min="15" max="16384" width="9.140625" style="68"/>
  </cols>
  <sheetData>
    <row r="1" spans="1:14" x14ac:dyDescent="0.2">
      <c r="A1" s="334" t="s">
        <v>1595</v>
      </c>
    </row>
    <row r="2" spans="1:14" x14ac:dyDescent="0.2">
      <c r="A2" s="334" t="s">
        <v>300</v>
      </c>
    </row>
    <row r="3" spans="1:14" x14ac:dyDescent="0.2">
      <c r="A3" s="19" t="s">
        <v>1522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40" t="s">
        <v>1523</v>
      </c>
    </row>
    <row r="5" spans="1:14" x14ac:dyDescent="0.2">
      <c r="A5" s="813" t="s">
        <v>2543</v>
      </c>
      <c r="B5" s="813"/>
      <c r="C5" s="813"/>
      <c r="D5" s="813"/>
      <c r="E5" s="813"/>
      <c r="F5" s="813"/>
      <c r="G5" s="814" t="s">
        <v>2544</v>
      </c>
      <c r="H5" s="814"/>
      <c r="I5" s="814"/>
      <c r="J5" s="814"/>
      <c r="K5" s="814"/>
      <c r="L5" s="814"/>
      <c r="M5" s="814"/>
      <c r="N5" s="814"/>
    </row>
    <row r="6" spans="1:14" s="69" customFormat="1" x14ac:dyDescent="0.2">
      <c r="A6" s="813"/>
      <c r="B6" s="813"/>
      <c r="C6" s="813"/>
      <c r="D6" s="813"/>
      <c r="E6" s="813"/>
      <c r="F6" s="813"/>
      <c r="G6" s="814"/>
      <c r="H6" s="814"/>
      <c r="I6" s="814"/>
      <c r="J6" s="814"/>
      <c r="K6" s="814"/>
      <c r="L6" s="814"/>
      <c r="M6" s="814"/>
      <c r="N6" s="814"/>
    </row>
    <row r="7" spans="1:14" ht="13.5" thickBot="1" x14ac:dyDescent="0.25">
      <c r="N7" s="14" t="s">
        <v>1896</v>
      </c>
    </row>
    <row r="8" spans="1:14" ht="50.25" thickBot="1" x14ac:dyDescent="0.25">
      <c r="A8" s="55"/>
      <c r="B8" s="55" t="s">
        <v>3378</v>
      </c>
      <c r="C8" s="55" t="s">
        <v>1674</v>
      </c>
      <c r="D8" s="55" t="s">
        <v>3379</v>
      </c>
      <c r="E8" s="55" t="s">
        <v>3380</v>
      </c>
      <c r="F8" s="55" t="s">
        <v>3362</v>
      </c>
      <c r="G8" s="55" t="s">
        <v>3363</v>
      </c>
      <c r="H8" s="55" t="s">
        <v>3360</v>
      </c>
      <c r="I8" s="55" t="s">
        <v>3361</v>
      </c>
      <c r="J8" s="55" t="s">
        <v>3370</v>
      </c>
      <c r="K8" s="55" t="s">
        <v>3364</v>
      </c>
      <c r="L8" s="55" t="s">
        <v>3375</v>
      </c>
      <c r="M8" s="55" t="s">
        <v>3366</v>
      </c>
      <c r="N8" s="55" t="s">
        <v>3367</v>
      </c>
    </row>
    <row r="9" spans="1:14" x14ac:dyDescent="0.2">
      <c r="A9" s="322"/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323"/>
      <c r="N9" s="323"/>
    </row>
    <row r="10" spans="1:14" x14ac:dyDescent="0.2">
      <c r="A10" s="322"/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</row>
    <row r="11" spans="1:14" ht="15" customHeight="1" x14ac:dyDescent="0.2">
      <c r="A11" s="70" t="s">
        <v>224</v>
      </c>
      <c r="B11" s="186"/>
      <c r="C11" s="186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</row>
    <row r="12" spans="1:14" ht="15" customHeight="1" x14ac:dyDescent="0.2">
      <c r="A12" s="70"/>
      <c r="B12" s="186"/>
      <c r="C12" s="186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</row>
    <row r="13" spans="1:14" ht="15" customHeight="1" x14ac:dyDescent="0.2">
      <c r="A13" s="60" t="s">
        <v>2545</v>
      </c>
      <c r="B13" s="56">
        <v>175640.10752000002</v>
      </c>
      <c r="C13" s="56">
        <v>36803.879329999996</v>
      </c>
      <c r="D13" s="56">
        <v>85723.562640000018</v>
      </c>
      <c r="E13" s="56">
        <v>244724.06719999999</v>
      </c>
      <c r="F13" s="56">
        <v>8890.4590500000013</v>
      </c>
      <c r="G13" s="56">
        <v>73.166509999999988</v>
      </c>
      <c r="H13" s="56">
        <v>344.25716999999997</v>
      </c>
      <c r="I13" s="56">
        <v>63111.013789999997</v>
      </c>
      <c r="J13" s="56">
        <v>13222.164979999998</v>
      </c>
      <c r="K13" s="56">
        <v>109216.25800999999</v>
      </c>
      <c r="L13" s="56">
        <v>737748.93619999988</v>
      </c>
      <c r="M13" s="56">
        <v>16041.020670000002</v>
      </c>
      <c r="N13" s="56">
        <v>753789.95686999988</v>
      </c>
    </row>
    <row r="14" spans="1:14" ht="15" customHeight="1" x14ac:dyDescent="0.2">
      <c r="A14" s="61" t="s">
        <v>2546</v>
      </c>
      <c r="B14" s="57">
        <v>240034.82449</v>
      </c>
      <c r="C14" s="57">
        <v>45001.068119999996</v>
      </c>
      <c r="D14" s="58">
        <v>78952.158180000013</v>
      </c>
      <c r="E14" s="58">
        <v>232602.62419999999</v>
      </c>
      <c r="F14" s="58">
        <v>10105.828680000001</v>
      </c>
      <c r="G14" s="58">
        <v>110.82198</v>
      </c>
      <c r="H14" s="58">
        <v>414.10822999999999</v>
      </c>
      <c r="I14" s="58">
        <v>87636.718159999989</v>
      </c>
      <c r="J14" s="58">
        <v>15758.202299999999</v>
      </c>
      <c r="K14" s="58">
        <v>110120.68319</v>
      </c>
      <c r="L14" s="58">
        <v>820737.03752999997</v>
      </c>
      <c r="M14" s="58">
        <v>17461.55271</v>
      </c>
      <c r="N14" s="58">
        <v>838198.59024000005</v>
      </c>
    </row>
    <row r="15" spans="1:14" ht="15" customHeight="1" x14ac:dyDescent="0.2">
      <c r="A15" s="60" t="s">
        <v>225</v>
      </c>
      <c r="B15" s="57">
        <v>-41287.014480000005</v>
      </c>
      <c r="C15" s="57">
        <v>-6650.7183599999998</v>
      </c>
      <c r="D15" s="58">
        <v>-166.07662999999999</v>
      </c>
      <c r="E15" s="58">
        <v>-6675.9939600000007</v>
      </c>
      <c r="F15" s="58">
        <v>-747.39868000000001</v>
      </c>
      <c r="G15" s="58">
        <v>-24.9498</v>
      </c>
      <c r="H15" s="58">
        <v>-9.6056699999999999</v>
      </c>
      <c r="I15" s="58">
        <v>-17178.851560000003</v>
      </c>
      <c r="J15" s="58">
        <v>-616.53003000000001</v>
      </c>
      <c r="K15" s="58">
        <v>-1867.5857599999999</v>
      </c>
      <c r="L15" s="58">
        <v>-75224.724930000026</v>
      </c>
      <c r="M15" s="58">
        <v>-960.52329000000009</v>
      </c>
      <c r="N15" s="58">
        <v>-76185.248220000023</v>
      </c>
    </row>
    <row r="16" spans="1:14" ht="15" customHeight="1" x14ac:dyDescent="0.2">
      <c r="A16" s="60" t="s">
        <v>226</v>
      </c>
      <c r="B16" s="57">
        <v>-52077.860949999995</v>
      </c>
      <c r="C16" s="57">
        <v>-7460.5821299999998</v>
      </c>
      <c r="D16" s="58">
        <v>-31775.81882</v>
      </c>
      <c r="E16" s="58">
        <v>-89158.135949999996</v>
      </c>
      <c r="F16" s="58">
        <v>-3031.3195299999998</v>
      </c>
      <c r="G16" s="58">
        <v>-25.85332</v>
      </c>
      <c r="H16" s="58">
        <v>-125.18225</v>
      </c>
      <c r="I16" s="58">
        <v>-27272.806379999998</v>
      </c>
      <c r="J16" s="58">
        <v>-2211.2437799999998</v>
      </c>
      <c r="K16" s="58">
        <v>-38529.46529</v>
      </c>
      <c r="L16" s="58">
        <v>-251668.2684</v>
      </c>
      <c r="M16" s="58">
        <v>-2746.8788999999997</v>
      </c>
      <c r="N16" s="58">
        <v>-254415.14730000001</v>
      </c>
    </row>
    <row r="17" spans="1:14" ht="15" customHeight="1" x14ac:dyDescent="0.2">
      <c r="A17" s="62" t="s">
        <v>227</v>
      </c>
      <c r="B17" s="57">
        <v>2322.0792999999999</v>
      </c>
      <c r="C17" s="57">
        <v>689.48559</v>
      </c>
      <c r="D17" s="58">
        <v>-76.92528999999999</v>
      </c>
      <c r="E17" s="58">
        <v>1001.63431</v>
      </c>
      <c r="F17" s="58">
        <v>102.78022999999999</v>
      </c>
      <c r="G17" s="58">
        <v>4.64276</v>
      </c>
      <c r="H17" s="58">
        <v>0.34711000000000003</v>
      </c>
      <c r="I17" s="58">
        <v>2248.2194399999998</v>
      </c>
      <c r="J17" s="58">
        <v>97.639250000000004</v>
      </c>
      <c r="K17" s="58">
        <v>402.07715999999999</v>
      </c>
      <c r="L17" s="58">
        <v>6791.9798599999995</v>
      </c>
      <c r="M17" s="58">
        <v>111.73508</v>
      </c>
      <c r="N17" s="58">
        <v>6903.7149399999998</v>
      </c>
    </row>
    <row r="18" spans="1:14" ht="15" customHeight="1" x14ac:dyDescent="0.2">
      <c r="A18" s="60" t="s">
        <v>228</v>
      </c>
      <c r="B18" s="57">
        <v>31297.564399999999</v>
      </c>
      <c r="C18" s="57">
        <v>6531.9524099999999</v>
      </c>
      <c r="D18" s="58">
        <v>39139.190190000001</v>
      </c>
      <c r="E18" s="58">
        <v>112016.92928000001</v>
      </c>
      <c r="F18" s="58">
        <v>2828.1690699999999</v>
      </c>
      <c r="G18" s="58">
        <v>15.79116</v>
      </c>
      <c r="H18" s="58">
        <v>69.32347</v>
      </c>
      <c r="I18" s="58">
        <v>21342.535810000001</v>
      </c>
      <c r="J18" s="58">
        <v>312.45486</v>
      </c>
      <c r="K18" s="58">
        <v>40139.894830000005</v>
      </c>
      <c r="L18" s="58">
        <v>253693.80548000004</v>
      </c>
      <c r="M18" s="58">
        <v>2687.1510699999999</v>
      </c>
      <c r="N18" s="58">
        <v>256380.95655000003</v>
      </c>
    </row>
    <row r="19" spans="1:14" ht="15" customHeight="1" x14ac:dyDescent="0.2">
      <c r="A19" s="60" t="s">
        <v>2640</v>
      </c>
      <c r="B19" s="57">
        <v>-4649.48524</v>
      </c>
      <c r="C19" s="57">
        <v>-1307.3262999999999</v>
      </c>
      <c r="D19" s="58">
        <v>-348.96499</v>
      </c>
      <c r="E19" s="58">
        <v>-5062.9906799999999</v>
      </c>
      <c r="F19" s="58">
        <v>-367.60071999999997</v>
      </c>
      <c r="G19" s="58">
        <v>-7.28627</v>
      </c>
      <c r="H19" s="58">
        <v>-4.7337199999999999</v>
      </c>
      <c r="I19" s="58">
        <v>-3664.80168</v>
      </c>
      <c r="J19" s="58">
        <v>-118.35762</v>
      </c>
      <c r="K19" s="58">
        <v>-1049.3461200000002</v>
      </c>
      <c r="L19" s="58">
        <v>-16580.893339999995</v>
      </c>
      <c r="M19" s="58">
        <v>-512.01599999999996</v>
      </c>
      <c r="N19" s="58">
        <v>-17092.909339999995</v>
      </c>
    </row>
    <row r="20" spans="1:14" ht="15" customHeight="1" x14ac:dyDescent="0.2">
      <c r="A20" s="60" t="s">
        <v>2641</v>
      </c>
      <c r="B20" s="57">
        <v>0</v>
      </c>
      <c r="C20" s="57">
        <v>95.228080000000006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</row>
    <row r="21" spans="1:14" ht="15" customHeight="1" x14ac:dyDescent="0.2">
      <c r="A21" s="325" t="s">
        <v>2642</v>
      </c>
      <c r="B21" s="57">
        <v>8549.9542399999991</v>
      </c>
      <c r="C21" s="57">
        <v>1448.8217299999999</v>
      </c>
      <c r="D21" s="58">
        <v>3688.7766499999998</v>
      </c>
      <c r="E21" s="58">
        <v>10621.515840000004</v>
      </c>
      <c r="F21" s="58">
        <v>346.31921</v>
      </c>
      <c r="G21" s="58">
        <v>3.1772100000000001</v>
      </c>
      <c r="H21" s="58">
        <v>9.5316799999999997</v>
      </c>
      <c r="I21" s="58">
        <v>2440.1208199999996</v>
      </c>
      <c r="J21" s="58">
        <v>92.13991</v>
      </c>
      <c r="K21" s="58">
        <v>4572.0495799999999</v>
      </c>
      <c r="L21" s="58">
        <v>31772.406870000003</v>
      </c>
      <c r="M21" s="58">
        <v>0</v>
      </c>
      <c r="N21" s="58">
        <v>31772.406870000003</v>
      </c>
    </row>
    <row r="22" spans="1:14" ht="15" customHeight="1" x14ac:dyDescent="0.2">
      <c r="A22" s="60" t="s">
        <v>2643</v>
      </c>
      <c r="B22" s="57">
        <v>0</v>
      </c>
      <c r="C22" s="57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866.36032999999998</v>
      </c>
      <c r="N22" s="58">
        <v>866.36032999999998</v>
      </c>
    </row>
    <row r="23" spans="1:14" ht="15" customHeight="1" x14ac:dyDescent="0.2">
      <c r="A23" s="325" t="s">
        <v>2644</v>
      </c>
      <c r="B23" s="57">
        <v>0</v>
      </c>
      <c r="C23" s="57">
        <v>0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</row>
    <row r="24" spans="1:14" ht="15" customHeight="1" x14ac:dyDescent="0.2">
      <c r="A24" s="62" t="s">
        <v>2645</v>
      </c>
      <c r="B24" s="57">
        <v>4374.5365499999998</v>
      </c>
      <c r="C24" s="57">
        <v>211.87172000000001</v>
      </c>
      <c r="D24" s="58">
        <v>189.46169</v>
      </c>
      <c r="E24" s="58">
        <v>84.529399999999995</v>
      </c>
      <c r="F24" s="58">
        <v>3.31088</v>
      </c>
      <c r="G24" s="58">
        <v>0</v>
      </c>
      <c r="H24" s="58">
        <v>0</v>
      </c>
      <c r="I24" s="58">
        <v>71.258510000000001</v>
      </c>
      <c r="J24" s="58">
        <v>1.6411600000000002</v>
      </c>
      <c r="K24" s="58">
        <v>0</v>
      </c>
      <c r="L24" s="58">
        <v>4831.0498600000001</v>
      </c>
      <c r="M24" s="58">
        <v>1.0216000000000001</v>
      </c>
      <c r="N24" s="58">
        <v>4832.0714600000001</v>
      </c>
    </row>
    <row r="25" spans="1:14" x14ac:dyDescent="0.2">
      <c r="A25" s="62"/>
      <c r="B25" s="57">
        <v>0</v>
      </c>
      <c r="C25" s="57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</row>
    <row r="26" spans="1:14" x14ac:dyDescent="0.2">
      <c r="A26" s="200" t="s">
        <v>1618</v>
      </c>
      <c r="B26" s="201">
        <v>188564.59831000003</v>
      </c>
      <c r="C26" s="201">
        <v>38464.572779999995</v>
      </c>
      <c r="D26" s="201">
        <v>89601.800980000015</v>
      </c>
      <c r="E26" s="201">
        <v>255430.11244</v>
      </c>
      <c r="F26" s="201">
        <v>9240.0891400000019</v>
      </c>
      <c r="G26" s="201">
        <v>76.343720000000005</v>
      </c>
      <c r="H26" s="201">
        <v>353.78884999999997</v>
      </c>
      <c r="I26" s="201">
        <v>65622.393119999993</v>
      </c>
      <c r="J26" s="201">
        <v>13315.946049999999</v>
      </c>
      <c r="K26" s="201">
        <v>113788.30758999998</v>
      </c>
      <c r="L26" s="201">
        <v>774352.39292999997</v>
      </c>
      <c r="M26" s="201">
        <v>16908.402600000001</v>
      </c>
      <c r="N26" s="201">
        <v>791260.79553</v>
      </c>
    </row>
    <row r="27" spans="1:14" x14ac:dyDescent="0.2">
      <c r="A27" s="65"/>
      <c r="B27" s="324">
        <v>0</v>
      </c>
      <c r="C27" s="324">
        <v>0</v>
      </c>
      <c r="D27" s="324">
        <v>0</v>
      </c>
      <c r="E27" s="324">
        <v>0</v>
      </c>
      <c r="F27" s="324">
        <v>0</v>
      </c>
      <c r="G27" s="324">
        <v>0</v>
      </c>
      <c r="H27" s="324">
        <v>0</v>
      </c>
      <c r="I27" s="324">
        <v>0</v>
      </c>
      <c r="J27" s="324">
        <v>0</v>
      </c>
      <c r="K27" s="324">
        <v>0</v>
      </c>
      <c r="L27" s="324">
        <v>0</v>
      </c>
      <c r="M27" s="324">
        <v>0</v>
      </c>
      <c r="N27" s="324">
        <v>0</v>
      </c>
    </row>
    <row r="28" spans="1:14" x14ac:dyDescent="0.2">
      <c r="A28" s="65"/>
      <c r="B28" s="58">
        <v>0</v>
      </c>
      <c r="C28" s="58">
        <v>0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</row>
    <row r="29" spans="1:14" ht="15" customHeight="1" x14ac:dyDescent="0.2">
      <c r="A29" s="66" t="s">
        <v>2646</v>
      </c>
      <c r="B29" s="186">
        <v>0</v>
      </c>
      <c r="C29" s="186">
        <v>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</row>
    <row r="30" spans="1:14" ht="15" customHeight="1" x14ac:dyDescent="0.2">
      <c r="A30" s="66"/>
      <c r="B30" s="186">
        <v>0</v>
      </c>
      <c r="C30" s="186">
        <v>0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</row>
    <row r="31" spans="1:14" ht="15" customHeight="1" x14ac:dyDescent="0.2">
      <c r="A31" s="60" t="s">
        <v>2472</v>
      </c>
      <c r="B31" s="57">
        <v>-108075.46704999999</v>
      </c>
      <c r="C31" s="57">
        <v>-19029.747810000001</v>
      </c>
      <c r="D31" s="57">
        <v>-77599.301399999997</v>
      </c>
      <c r="E31" s="57">
        <v>-207493.06271</v>
      </c>
      <c r="F31" s="57">
        <v>-2140.36481</v>
      </c>
      <c r="G31" s="57">
        <v>-5.5976800000000004</v>
      </c>
      <c r="H31" s="57">
        <v>-0.44876999999999989</v>
      </c>
      <c r="I31" s="57">
        <v>-41158.553320000006</v>
      </c>
      <c r="J31" s="57">
        <v>-9736.6520899999996</v>
      </c>
      <c r="K31" s="57">
        <v>-121801.35789999999</v>
      </c>
      <c r="L31" s="57">
        <v>-587040.55353999999</v>
      </c>
      <c r="M31" s="57">
        <v>-4677.9120800000001</v>
      </c>
      <c r="N31" s="57">
        <v>-591718.46562000003</v>
      </c>
    </row>
    <row r="32" spans="1:14" ht="15" customHeight="1" x14ac:dyDescent="0.2">
      <c r="A32" s="60" t="s">
        <v>2473</v>
      </c>
      <c r="B32" s="56">
        <v>-126044.12523000001</v>
      </c>
      <c r="C32" s="56">
        <v>-22401.715330000003</v>
      </c>
      <c r="D32" s="58">
        <v>-75991.233870000011</v>
      </c>
      <c r="E32" s="58">
        <v>-223068.43637000004</v>
      </c>
      <c r="F32" s="58">
        <v>-2281.7744500000003</v>
      </c>
      <c r="G32" s="58">
        <v>-5.6673400000000003</v>
      </c>
      <c r="H32" s="58">
        <v>-0.68320999999999998</v>
      </c>
      <c r="I32" s="58">
        <v>-40049.537920000002</v>
      </c>
      <c r="J32" s="58">
        <v>-9540.9407099999989</v>
      </c>
      <c r="K32" s="58">
        <v>-127813.07270999999</v>
      </c>
      <c r="L32" s="58">
        <v>-627197.18713999994</v>
      </c>
      <c r="M32" s="58">
        <v>-4948.5914599999996</v>
      </c>
      <c r="N32" s="58">
        <v>-632145.77860000008</v>
      </c>
    </row>
    <row r="33" spans="1:14" ht="15" customHeight="1" x14ac:dyDescent="0.2">
      <c r="A33" s="60" t="s">
        <v>2474</v>
      </c>
      <c r="B33" s="56">
        <v>19683.850600000002</v>
      </c>
      <c r="C33" s="56">
        <v>5307.4267900000004</v>
      </c>
      <c r="D33" s="58">
        <v>2281.44751</v>
      </c>
      <c r="E33" s="58">
        <v>11401.576449999997</v>
      </c>
      <c r="F33" s="58">
        <v>293.86469</v>
      </c>
      <c r="G33" s="58">
        <v>0</v>
      </c>
      <c r="H33" s="58">
        <v>3.6999999999999998E-2</v>
      </c>
      <c r="I33" s="58">
        <v>7033.0740199999991</v>
      </c>
      <c r="J33" s="58">
        <v>541.68143999999995</v>
      </c>
      <c r="K33" s="58">
        <v>2610.6902599999999</v>
      </c>
      <c r="L33" s="58">
        <v>49153.648759999982</v>
      </c>
      <c r="M33" s="58">
        <v>65.762749999999997</v>
      </c>
      <c r="N33" s="58">
        <v>49219.411509999984</v>
      </c>
    </row>
    <row r="34" spans="1:14" ht="15" customHeight="1" x14ac:dyDescent="0.2">
      <c r="A34" s="60" t="s">
        <v>2475</v>
      </c>
      <c r="B34" s="57">
        <v>-91841.769260000001</v>
      </c>
      <c r="C34" s="57">
        <v>-30875.379410000001</v>
      </c>
      <c r="D34" s="58">
        <v>-34991.339770000006</v>
      </c>
      <c r="E34" s="58">
        <v>-61815.884680000003</v>
      </c>
      <c r="F34" s="58">
        <v>-947.90661</v>
      </c>
      <c r="G34" s="58">
        <v>0</v>
      </c>
      <c r="H34" s="58">
        <v>-0.87360000000000004</v>
      </c>
      <c r="I34" s="58">
        <v>-38263.422170000005</v>
      </c>
      <c r="J34" s="58">
        <v>-1019.15799</v>
      </c>
      <c r="K34" s="58">
        <v>-6695.7601699999996</v>
      </c>
      <c r="L34" s="58">
        <v>-266451.49365999998</v>
      </c>
      <c r="M34" s="58">
        <v>-1001.78075</v>
      </c>
      <c r="N34" s="58">
        <v>-267453.27441000001</v>
      </c>
    </row>
    <row r="35" spans="1:14" ht="15" customHeight="1" x14ac:dyDescent="0.2">
      <c r="A35" s="62" t="s">
        <v>2476</v>
      </c>
      <c r="B35" s="57">
        <v>15450.25114</v>
      </c>
      <c r="C35" s="57">
        <v>15140.41791</v>
      </c>
      <c r="D35" s="58">
        <v>320.65032000000002</v>
      </c>
      <c r="E35" s="58">
        <v>4023.4590499999999</v>
      </c>
      <c r="F35" s="58">
        <v>84.785699999999991</v>
      </c>
      <c r="G35" s="58">
        <v>0</v>
      </c>
      <c r="H35" s="58">
        <v>1.593E-2</v>
      </c>
      <c r="I35" s="58">
        <v>7289.3424199999999</v>
      </c>
      <c r="J35" s="58">
        <v>65.780509999999992</v>
      </c>
      <c r="K35" s="58">
        <v>281.28545000000003</v>
      </c>
      <c r="L35" s="58">
        <v>42655.988430000005</v>
      </c>
      <c r="M35" s="58">
        <v>437.66368</v>
      </c>
      <c r="N35" s="58">
        <v>43093.65211000001</v>
      </c>
    </row>
    <row r="36" spans="1:14" ht="15" customHeight="1" x14ac:dyDescent="0.2">
      <c r="A36" s="60" t="s">
        <v>630</v>
      </c>
      <c r="B36" s="57">
        <v>102006.24858</v>
      </c>
      <c r="C36" s="57">
        <v>26861.525890000001</v>
      </c>
      <c r="D36" s="58">
        <v>31199.846399999999</v>
      </c>
      <c r="E36" s="58">
        <v>67274.128810000009</v>
      </c>
      <c r="F36" s="58">
        <v>808.81484999999998</v>
      </c>
      <c r="G36" s="58">
        <v>0.16091999999999998</v>
      </c>
      <c r="H36" s="58">
        <v>1.24953</v>
      </c>
      <c r="I36" s="58">
        <v>30907.357969999997</v>
      </c>
      <c r="J36" s="58">
        <v>465.77309000000002</v>
      </c>
      <c r="K36" s="58">
        <v>10318.70066</v>
      </c>
      <c r="L36" s="58">
        <v>269843.80670000002</v>
      </c>
      <c r="M36" s="58">
        <v>1348.0003400000001</v>
      </c>
      <c r="N36" s="58">
        <v>271191.80703999999</v>
      </c>
    </row>
    <row r="37" spans="1:14" ht="15" customHeight="1" x14ac:dyDescent="0.2">
      <c r="A37" s="62" t="s">
        <v>631</v>
      </c>
      <c r="B37" s="57">
        <v>-27329.922879999998</v>
      </c>
      <c r="C37" s="57">
        <v>-13062.023660000001</v>
      </c>
      <c r="D37" s="58">
        <v>-418.67198999999999</v>
      </c>
      <c r="E37" s="58">
        <v>-5307.9059699999998</v>
      </c>
      <c r="F37" s="58">
        <v>-98.148990000000012</v>
      </c>
      <c r="G37" s="58">
        <v>-9.1260000000000008E-2</v>
      </c>
      <c r="H37" s="58">
        <v>-0.19441999999999998</v>
      </c>
      <c r="I37" s="58">
        <v>-8075.3676400000004</v>
      </c>
      <c r="J37" s="58">
        <v>-249.78843000000001</v>
      </c>
      <c r="K37" s="58">
        <v>-503.20139</v>
      </c>
      <c r="L37" s="58">
        <v>-55045.316630000001</v>
      </c>
      <c r="M37" s="58">
        <v>-578.96663999999998</v>
      </c>
      <c r="N37" s="58">
        <v>-55624.28327</v>
      </c>
    </row>
    <row r="38" spans="1:14" ht="15" customHeight="1" x14ac:dyDescent="0.2">
      <c r="A38" s="62" t="s">
        <v>632</v>
      </c>
      <c r="B38" s="57">
        <v>0</v>
      </c>
      <c r="C38" s="57">
        <v>0</v>
      </c>
      <c r="D38" s="58">
        <v>0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-213.17089000000001</v>
      </c>
      <c r="N38" s="58">
        <v>-213.17089000000001</v>
      </c>
    </row>
    <row r="39" spans="1:14" ht="15" customHeight="1" x14ac:dyDescent="0.2">
      <c r="A39" s="62" t="s">
        <v>155</v>
      </c>
      <c r="B39" s="57">
        <v>0</v>
      </c>
      <c r="C39" s="57">
        <v>0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15" customHeight="1" x14ac:dyDescent="0.2">
      <c r="A40" s="62" t="s">
        <v>156</v>
      </c>
      <c r="B40" s="57">
        <v>0</v>
      </c>
      <c r="C40" s="57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</row>
    <row r="41" spans="1:14" ht="15" customHeight="1" x14ac:dyDescent="0.2">
      <c r="A41" s="60" t="s">
        <v>157</v>
      </c>
      <c r="B41" s="57">
        <v>0</v>
      </c>
      <c r="C41" s="57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</row>
    <row r="42" spans="1:14" ht="15" customHeight="1" x14ac:dyDescent="0.2">
      <c r="A42" s="60" t="s">
        <v>158</v>
      </c>
      <c r="B42" s="57">
        <v>-59778.989450000001</v>
      </c>
      <c r="C42" s="57">
        <v>-12766.168130000002</v>
      </c>
      <c r="D42" s="57">
        <v>-15893.09518</v>
      </c>
      <c r="E42" s="57">
        <v>-46766.990820000014</v>
      </c>
      <c r="F42" s="57">
        <v>-3902.4619299999995</v>
      </c>
      <c r="G42" s="57">
        <v>-25.407910000000001</v>
      </c>
      <c r="H42" s="57">
        <v>-181.28517000000005</v>
      </c>
      <c r="I42" s="57">
        <v>-28658.784820000001</v>
      </c>
      <c r="J42" s="57">
        <v>-4863.472209999999</v>
      </c>
      <c r="K42" s="57">
        <v>-12210.675230000001</v>
      </c>
      <c r="L42" s="57">
        <v>-184864.08047000002</v>
      </c>
      <c r="M42" s="57">
        <v>-8506.1395599999996</v>
      </c>
      <c r="N42" s="57">
        <v>-193370.22003000003</v>
      </c>
    </row>
    <row r="43" spans="1:14" ht="15" customHeight="1" x14ac:dyDescent="0.2">
      <c r="A43" s="58" t="s">
        <v>159</v>
      </c>
      <c r="B43" s="57">
        <v>-54165.034240000001</v>
      </c>
      <c r="C43" s="57">
        <v>-13061.114990000002</v>
      </c>
      <c r="D43" s="58">
        <v>-14669.654980000001</v>
      </c>
      <c r="E43" s="58">
        <v>-45261.110950000017</v>
      </c>
      <c r="F43" s="58">
        <v>-4007.9753900000001</v>
      </c>
      <c r="G43" s="58">
        <v>-24.748549999999998</v>
      </c>
      <c r="H43" s="58">
        <v>-184.26271</v>
      </c>
      <c r="I43" s="58">
        <v>-30137.651170000001</v>
      </c>
      <c r="J43" s="58">
        <v>-4953.1957699999994</v>
      </c>
      <c r="K43" s="58">
        <v>-10974.320659999999</v>
      </c>
      <c r="L43" s="58">
        <v>-177439.06941000003</v>
      </c>
      <c r="M43" s="58">
        <v>-8187.3800999999994</v>
      </c>
      <c r="N43" s="58">
        <v>-185626.44951000001</v>
      </c>
    </row>
    <row r="44" spans="1:14" ht="15" customHeight="1" x14ac:dyDescent="0.2">
      <c r="A44" s="58" t="s">
        <v>160</v>
      </c>
      <c r="B44" s="57">
        <v>5029.8228300000001</v>
      </c>
      <c r="C44" s="57">
        <v>1514.8003999999999</v>
      </c>
      <c r="D44" s="58">
        <v>98.850070000000002</v>
      </c>
      <c r="E44" s="58">
        <v>2301.5861</v>
      </c>
      <c r="F44" s="58">
        <v>316.96440999999999</v>
      </c>
      <c r="G44" s="58">
        <v>5.7424399999999993</v>
      </c>
      <c r="H44" s="58">
        <v>6.2750500000000002</v>
      </c>
      <c r="I44" s="58">
        <v>2937.1194500000001</v>
      </c>
      <c r="J44" s="58">
        <v>178.50234</v>
      </c>
      <c r="K44" s="58">
        <v>470.82271999999995</v>
      </c>
      <c r="L44" s="58">
        <v>12860.48581</v>
      </c>
      <c r="M44" s="58">
        <v>210.99917000000002</v>
      </c>
      <c r="N44" s="58">
        <v>13071.484980000001</v>
      </c>
    </row>
    <row r="45" spans="1:14" ht="15" customHeight="1" x14ac:dyDescent="0.2">
      <c r="A45" s="58" t="s">
        <v>161</v>
      </c>
      <c r="B45" s="57">
        <v>-2317.5316699999998</v>
      </c>
      <c r="C45" s="57">
        <v>-474.89380999999997</v>
      </c>
      <c r="D45" s="58">
        <v>-999.87164000000007</v>
      </c>
      <c r="E45" s="58">
        <v>-2879.0446299999999</v>
      </c>
      <c r="F45" s="58">
        <v>-93.872529999999998</v>
      </c>
      <c r="G45" s="58">
        <v>-0.86121000000000003</v>
      </c>
      <c r="H45" s="58">
        <v>-2.5836399999999999</v>
      </c>
      <c r="I45" s="58">
        <v>-661.41377</v>
      </c>
      <c r="J45" s="58">
        <v>-24.975249999999999</v>
      </c>
      <c r="K45" s="58">
        <v>-1239.2896499999999</v>
      </c>
      <c r="L45" s="58">
        <v>-8612.1584199999998</v>
      </c>
      <c r="M45" s="58">
        <v>-488.89098999999999</v>
      </c>
      <c r="N45" s="58">
        <v>-9101.0494099999996</v>
      </c>
    </row>
    <row r="46" spans="1:14" ht="15" customHeight="1" x14ac:dyDescent="0.2">
      <c r="A46" s="58" t="s">
        <v>162</v>
      </c>
      <c r="B46" s="56">
        <v>-489.52818000000002</v>
      </c>
      <c r="C46" s="56">
        <v>-184.02334999999999</v>
      </c>
      <c r="D46" s="58">
        <v>-211.20108999999999</v>
      </c>
      <c r="E46" s="58">
        <v>-608.1354</v>
      </c>
      <c r="F46" s="58">
        <v>-19.828520000000001</v>
      </c>
      <c r="G46" s="58">
        <v>-0.18190999999999999</v>
      </c>
      <c r="H46" s="58">
        <v>-0.54573000000000005</v>
      </c>
      <c r="I46" s="58">
        <v>-139.70923999999999</v>
      </c>
      <c r="J46" s="58">
        <v>-5.2754700000000003</v>
      </c>
      <c r="K46" s="58">
        <v>-261.77292</v>
      </c>
      <c r="L46" s="58">
        <v>-1819.1308100000001</v>
      </c>
      <c r="M46" s="58">
        <v>-0.24063999999999999</v>
      </c>
      <c r="N46" s="58">
        <v>-1819.3714499999999</v>
      </c>
    </row>
    <row r="47" spans="1:14" ht="15" customHeight="1" x14ac:dyDescent="0.2">
      <c r="A47" s="58" t="s">
        <v>163</v>
      </c>
      <c r="B47" s="57">
        <v>0</v>
      </c>
      <c r="C47" s="57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</row>
    <row r="48" spans="1:14" ht="15" customHeight="1" x14ac:dyDescent="0.2">
      <c r="A48" s="58" t="s">
        <v>164</v>
      </c>
      <c r="B48" s="57">
        <v>0</v>
      </c>
      <c r="C48" s="57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</row>
    <row r="49" spans="1:14" ht="15" customHeight="1" x14ac:dyDescent="0.2">
      <c r="A49" s="58" t="s">
        <v>279</v>
      </c>
      <c r="B49" s="57">
        <v>-7836.7181900000005</v>
      </c>
      <c r="C49" s="57">
        <v>-560.93637999999999</v>
      </c>
      <c r="D49" s="58">
        <v>-111.21754</v>
      </c>
      <c r="E49" s="58">
        <v>-320.28593999999998</v>
      </c>
      <c r="F49" s="58">
        <v>-97.749899999999997</v>
      </c>
      <c r="G49" s="58">
        <v>-5.3586800000000006</v>
      </c>
      <c r="H49" s="58">
        <v>-0.16813999999999998</v>
      </c>
      <c r="I49" s="58">
        <v>-657.13009</v>
      </c>
      <c r="J49" s="58">
        <v>-58.528059999999996</v>
      </c>
      <c r="K49" s="58">
        <v>-206.11472000000001</v>
      </c>
      <c r="L49" s="58">
        <v>-9854.2076400000005</v>
      </c>
      <c r="M49" s="58">
        <v>-40.627000000000002</v>
      </c>
      <c r="N49" s="58">
        <v>-9894.8346400000009</v>
      </c>
    </row>
    <row r="50" spans="1:14" ht="15" customHeight="1" x14ac:dyDescent="0.2">
      <c r="A50" s="58" t="s">
        <v>165</v>
      </c>
      <c r="B50" s="57">
        <v>0</v>
      </c>
      <c r="C50" s="57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</row>
    <row r="51" spans="1:14" ht="15" customHeight="1" x14ac:dyDescent="0.2">
      <c r="A51" s="63" t="s">
        <v>166</v>
      </c>
      <c r="B51" s="57">
        <v>0</v>
      </c>
      <c r="C51" s="57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</row>
    <row r="52" spans="1:14" x14ac:dyDescent="0.2">
      <c r="A52" s="58"/>
      <c r="B52" s="57"/>
      <c r="C52" s="57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</row>
    <row r="53" spans="1:14" x14ac:dyDescent="0.2">
      <c r="A53" s="200" t="s">
        <v>167</v>
      </c>
      <c r="B53" s="201">
        <v>-167854.4565</v>
      </c>
      <c r="C53" s="201">
        <v>-31795.915940000006</v>
      </c>
      <c r="D53" s="201">
        <v>-93492.396579999986</v>
      </c>
      <c r="E53" s="201">
        <v>-254260.05353000003</v>
      </c>
      <c r="F53" s="201">
        <v>-6042.8267400000004</v>
      </c>
      <c r="G53" s="201">
        <v>-31.005590000000002</v>
      </c>
      <c r="H53" s="201">
        <v>-181.73394000000002</v>
      </c>
      <c r="I53" s="201">
        <v>-69817.338140000022</v>
      </c>
      <c r="J53" s="201">
        <v>-14600.124299999999</v>
      </c>
      <c r="K53" s="201">
        <v>-134012.03313</v>
      </c>
      <c r="L53" s="201">
        <v>-771904.63401000004</v>
      </c>
      <c r="M53" s="201">
        <v>-13397.222530000001</v>
      </c>
      <c r="N53" s="201">
        <v>-785301.85653999995</v>
      </c>
    </row>
    <row r="54" spans="1:14" x14ac:dyDescent="0.2">
      <c r="A54" s="58" t="s">
        <v>280</v>
      </c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</row>
    <row r="55" spans="1:14" ht="13.5" thickBot="1" x14ac:dyDescent="0.25">
      <c r="A55" s="204" t="s">
        <v>168</v>
      </c>
      <c r="B55" s="205">
        <v>20710.141810000034</v>
      </c>
      <c r="C55" s="205">
        <v>6668.6568399999887</v>
      </c>
      <c r="D55" s="205">
        <v>-3890.5955999999642</v>
      </c>
      <c r="E55" s="205">
        <v>1170.0589099999665</v>
      </c>
      <c r="F55" s="205">
        <v>3197.2624000000023</v>
      </c>
      <c r="G55" s="205">
        <v>45.338130000000007</v>
      </c>
      <c r="H55" s="205">
        <v>172.05490999999995</v>
      </c>
      <c r="I55" s="205">
        <v>-4194.9450200000183</v>
      </c>
      <c r="J55" s="205">
        <v>-1284.1782499999999</v>
      </c>
      <c r="K55" s="205">
        <v>-20223.725540000007</v>
      </c>
      <c r="L55" s="205">
        <v>2447.758919999957</v>
      </c>
      <c r="M55" s="205">
        <v>3511.1800700000003</v>
      </c>
      <c r="N55" s="205">
        <v>5958.9389900000097</v>
      </c>
    </row>
    <row r="57" spans="1:14" x14ac:dyDescent="0.2">
      <c r="A57" s="651" t="s">
        <v>152</v>
      </c>
    </row>
  </sheetData>
  <mergeCells count="2">
    <mergeCell ref="A5:F6"/>
    <mergeCell ref="G5:N6"/>
  </mergeCells>
  <phoneticPr fontId="2" type="noConversion"/>
  <hyperlinks>
    <hyperlink ref="A1" location="ICINDEKILER!A1" display="İçindekiler"/>
    <hyperlink ref="A2" location="CONTENTS!A1" display="Contents"/>
  </hyperlinks>
  <printOptions horizontalCentered="1" verticalCentered="1"/>
  <pageMargins left="0.59055118110236227" right="0.31496062992125984" top="0.82677165354330717" bottom="0.98425196850393704" header="0.51181102362204722" footer="0.51181102362204722"/>
  <pageSetup paperSize="8" scale="8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E52"/>
  <sheetViews>
    <sheetView showGridLines="0" topLeftCell="A37" workbookViewId="0">
      <selection activeCell="D51" sqref="D51"/>
    </sheetView>
  </sheetViews>
  <sheetFormatPr defaultRowHeight="12.75" x14ac:dyDescent="0.2"/>
  <cols>
    <col min="1" max="1" width="29.42578125" bestFit="1" customWidth="1"/>
    <col min="28" max="28" width="10.140625" customWidth="1"/>
    <col min="29" max="29" width="9.7109375" bestFit="1" customWidth="1"/>
  </cols>
  <sheetData>
    <row r="1" spans="1:31" x14ac:dyDescent="0.2">
      <c r="A1" s="334" t="s">
        <v>1595</v>
      </c>
    </row>
    <row r="2" spans="1:31" x14ac:dyDescent="0.2">
      <c r="A2" s="334" t="s">
        <v>300</v>
      </c>
    </row>
    <row r="3" spans="1:31" x14ac:dyDescent="0.2">
      <c r="A3" s="19" t="s">
        <v>1524</v>
      </c>
      <c r="AC3" s="54"/>
      <c r="AD3" s="140" t="s">
        <v>1525</v>
      </c>
      <c r="AE3" s="354"/>
    </row>
    <row r="4" spans="1:31" x14ac:dyDescent="0.2">
      <c r="AD4" s="353"/>
      <c r="AE4" s="355"/>
    </row>
    <row r="5" spans="1:31" ht="12.75" customHeight="1" x14ac:dyDescent="0.2">
      <c r="A5" s="815" t="s">
        <v>2549</v>
      </c>
      <c r="B5" s="815"/>
      <c r="C5" s="815"/>
      <c r="D5" s="815"/>
      <c r="E5" s="815"/>
      <c r="F5" s="815"/>
      <c r="G5" s="815"/>
      <c r="H5" s="815"/>
      <c r="I5" s="815"/>
      <c r="J5" s="815"/>
      <c r="K5" s="815"/>
      <c r="L5" s="815"/>
      <c r="M5" s="815"/>
      <c r="N5" s="815"/>
      <c r="O5" s="814" t="s">
        <v>945</v>
      </c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814"/>
      <c r="AB5" s="814"/>
      <c r="AD5" s="353"/>
      <c r="AE5" s="355"/>
    </row>
    <row r="6" spans="1:31" ht="12.75" customHeight="1" x14ac:dyDescent="0.2">
      <c r="A6" s="815"/>
      <c r="B6" s="815"/>
      <c r="C6" s="815"/>
      <c r="D6" s="815"/>
      <c r="E6" s="815"/>
      <c r="F6" s="815"/>
      <c r="G6" s="815"/>
      <c r="H6" s="815"/>
      <c r="I6" s="815"/>
      <c r="J6" s="815"/>
      <c r="K6" s="815"/>
      <c r="L6" s="815"/>
      <c r="M6" s="815"/>
      <c r="N6" s="815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814"/>
      <c r="AB6" s="814"/>
      <c r="AD6" s="353"/>
      <c r="AE6" s="355"/>
    </row>
    <row r="7" spans="1:31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C7" s="31"/>
      <c r="AD7" s="31" t="s">
        <v>1896</v>
      </c>
      <c r="AE7" s="133"/>
    </row>
    <row r="8" spans="1:31" ht="72" customHeight="1" thickBot="1" x14ac:dyDescent="0.25">
      <c r="A8" s="348"/>
      <c r="B8" s="349" t="s">
        <v>282</v>
      </c>
      <c r="C8" s="349" t="s">
        <v>283</v>
      </c>
      <c r="D8" s="349" t="s">
        <v>284</v>
      </c>
      <c r="E8" s="349" t="s">
        <v>285</v>
      </c>
      <c r="F8" s="349" t="s">
        <v>2612</v>
      </c>
      <c r="G8" s="349" t="s">
        <v>2227</v>
      </c>
      <c r="H8" s="349" t="s">
        <v>2228</v>
      </c>
      <c r="I8" s="349" t="s">
        <v>1607</v>
      </c>
      <c r="J8" s="349" t="s">
        <v>2230</v>
      </c>
      <c r="K8" s="349" t="s">
        <v>2613</v>
      </c>
      <c r="L8" s="349" t="s">
        <v>1608</v>
      </c>
      <c r="M8" s="349" t="s">
        <v>2614</v>
      </c>
      <c r="N8" s="349" t="s">
        <v>2615</v>
      </c>
      <c r="O8" s="349" t="s">
        <v>2231</v>
      </c>
      <c r="P8" s="349" t="s">
        <v>2232</v>
      </c>
      <c r="Q8" s="349" t="s">
        <v>2233</v>
      </c>
      <c r="R8" s="349" t="s">
        <v>1609</v>
      </c>
      <c r="S8" s="349" t="s">
        <v>2234</v>
      </c>
      <c r="T8" s="349" t="s">
        <v>2235</v>
      </c>
      <c r="U8" s="349" t="s">
        <v>2236</v>
      </c>
      <c r="V8" s="349" t="s">
        <v>2616</v>
      </c>
      <c r="W8" s="349" t="s">
        <v>2238</v>
      </c>
      <c r="X8" s="349" t="s">
        <v>1878</v>
      </c>
      <c r="Y8" s="349" t="s">
        <v>1879</v>
      </c>
      <c r="Z8" s="350" t="s">
        <v>1880</v>
      </c>
      <c r="AA8" s="349" t="s">
        <v>2617</v>
      </c>
      <c r="AB8" s="351" t="s">
        <v>599</v>
      </c>
      <c r="AC8" s="351" t="s">
        <v>2880</v>
      </c>
      <c r="AD8" s="352"/>
    </row>
    <row r="9" spans="1:31" ht="15" customHeight="1" x14ac:dyDescent="0.2">
      <c r="A9" s="70" t="s">
        <v>2720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31" ht="15" customHeight="1" x14ac:dyDescent="0.2">
      <c r="A10" s="60" t="s">
        <v>1897</v>
      </c>
      <c r="B10" s="53">
        <f>+B11+B14+B15+B16+B17+B18+B19</f>
        <v>92384.900468475971</v>
      </c>
      <c r="C10" s="53">
        <f t="shared" ref="C10:AB10" si="0">+C11+C14+C15+C16+C17+C18+C19</f>
        <v>395054.94847999996</v>
      </c>
      <c r="D10" s="53">
        <f t="shared" si="0"/>
        <v>843535.82806000032</v>
      </c>
      <c r="E10" s="53">
        <f t="shared" si="0"/>
        <v>92930.911469999963</v>
      </c>
      <c r="F10" s="53">
        <f t="shared" si="0"/>
        <v>-224.42600000000004</v>
      </c>
      <c r="G10" s="53">
        <f t="shared" si="0"/>
        <v>159124.75390790007</v>
      </c>
      <c r="H10" s="53">
        <f t="shared" si="0"/>
        <v>851171.47679999901</v>
      </c>
      <c r="I10" s="53">
        <f t="shared" si="0"/>
        <v>324225.99470999988</v>
      </c>
      <c r="J10" s="53">
        <f t="shared" si="0"/>
        <v>89359.61007999994</v>
      </c>
      <c r="K10" s="53">
        <f t="shared" si="0"/>
        <v>5030.8680000000004</v>
      </c>
      <c r="L10" s="53">
        <f t="shared" si="0"/>
        <v>387437.75017999968</v>
      </c>
      <c r="M10" s="53">
        <f t="shared" si="0"/>
        <v>166273.01419000002</v>
      </c>
      <c r="N10" s="53">
        <f t="shared" si="0"/>
        <v>170166.9328000001</v>
      </c>
      <c r="O10" s="53">
        <f t="shared" si="0"/>
        <v>20349.857100000001</v>
      </c>
      <c r="P10" s="53">
        <f t="shared" si="0"/>
        <v>290809.95629000012</v>
      </c>
      <c r="Q10" s="53">
        <f t="shared" si="0"/>
        <v>143487.62494000001</v>
      </c>
      <c r="R10" s="53">
        <f t="shared" si="0"/>
        <v>79698.784749999977</v>
      </c>
      <c r="S10" s="53">
        <f t="shared" si="0"/>
        <v>38234.68256999999</v>
      </c>
      <c r="T10" s="53">
        <f t="shared" si="0"/>
        <v>64032.985689999972</v>
      </c>
      <c r="U10" s="53">
        <f t="shared" si="0"/>
        <v>503260.8894800003</v>
      </c>
      <c r="V10" s="53">
        <f t="shared" si="0"/>
        <v>78934.275942158973</v>
      </c>
      <c r="W10" s="53">
        <f t="shared" si="0"/>
        <v>149855.42027000003</v>
      </c>
      <c r="X10" s="53">
        <f t="shared" si="0"/>
        <v>72534.256989999994</v>
      </c>
      <c r="Y10" s="53">
        <f t="shared" si="0"/>
        <v>722.48527000000195</v>
      </c>
      <c r="Z10" s="53">
        <f t="shared" si="0"/>
        <v>3051.2778700100002</v>
      </c>
      <c r="AA10" s="53">
        <f t="shared" si="0"/>
        <v>213352.1520901742</v>
      </c>
      <c r="AB10" s="53">
        <f t="shared" si="0"/>
        <v>427918.1271299998</v>
      </c>
      <c r="AC10" s="53">
        <f>SUM(B10:AB10)</f>
        <v>5662715.3395287171</v>
      </c>
    </row>
    <row r="11" spans="1:31" ht="15" customHeight="1" x14ac:dyDescent="0.2">
      <c r="A11" s="61" t="s">
        <v>1898</v>
      </c>
      <c r="B11" s="53">
        <f>+B12+B13</f>
        <v>154397.63722847597</v>
      </c>
      <c r="C11" s="53">
        <f t="shared" ref="C11:AB11" si="1">+C12+C13</f>
        <v>792710.64458000008</v>
      </c>
      <c r="D11" s="53">
        <f t="shared" si="1"/>
        <v>1192587.0982300001</v>
      </c>
      <c r="E11" s="53">
        <f t="shared" si="1"/>
        <v>192121.73384000003</v>
      </c>
      <c r="F11" s="53">
        <f t="shared" si="1"/>
        <v>924.30399999999997</v>
      </c>
      <c r="G11" s="53">
        <f t="shared" si="1"/>
        <v>223215.26834790004</v>
      </c>
      <c r="H11" s="53">
        <f t="shared" si="1"/>
        <v>1129744.7582199983</v>
      </c>
      <c r="I11" s="53">
        <f t="shared" si="1"/>
        <v>467986.89113999991</v>
      </c>
      <c r="J11" s="53">
        <f t="shared" si="1"/>
        <v>113616.20501999995</v>
      </c>
      <c r="K11" s="53">
        <f t="shared" si="1"/>
        <v>7107.7460000000001</v>
      </c>
      <c r="L11" s="53">
        <f t="shared" si="1"/>
        <v>636646.72198999976</v>
      </c>
      <c r="M11" s="53">
        <f t="shared" si="1"/>
        <v>415466.35937999998</v>
      </c>
      <c r="N11" s="53">
        <f t="shared" si="1"/>
        <v>289331.06225000002</v>
      </c>
      <c r="O11" s="53">
        <f t="shared" si="1"/>
        <v>74543.116650000025</v>
      </c>
      <c r="P11" s="53">
        <f t="shared" si="1"/>
        <v>637523.8078200001</v>
      </c>
      <c r="Q11" s="53">
        <f t="shared" si="1"/>
        <v>222893.12153999996</v>
      </c>
      <c r="R11" s="53">
        <f t="shared" si="1"/>
        <v>157754.63235999999</v>
      </c>
      <c r="S11" s="53">
        <f t="shared" si="1"/>
        <v>42047.858310000003</v>
      </c>
      <c r="T11" s="53">
        <f t="shared" si="1"/>
        <v>105492.69248</v>
      </c>
      <c r="U11" s="53">
        <f t="shared" si="1"/>
        <v>860806.48798000009</v>
      </c>
      <c r="V11" s="53">
        <f t="shared" si="1"/>
        <v>151718.24234999999</v>
      </c>
      <c r="W11" s="53">
        <f t="shared" si="1"/>
        <v>270988.56724999996</v>
      </c>
      <c r="X11" s="53">
        <f t="shared" si="1"/>
        <v>154835.61415000001</v>
      </c>
      <c r="Y11" s="53">
        <f t="shared" si="1"/>
        <v>3634.5031800000011</v>
      </c>
      <c r="Z11" s="53">
        <f t="shared" si="1"/>
        <v>3042.75120001</v>
      </c>
      <c r="AA11" s="53">
        <f t="shared" si="1"/>
        <v>321761.1594</v>
      </c>
      <c r="AB11" s="53">
        <f t="shared" si="1"/>
        <v>628142.63856999984</v>
      </c>
      <c r="AC11" s="53">
        <f t="shared" ref="AC11:AC21" si="2">SUM(B11:AB11)</f>
        <v>9251041.6234663837</v>
      </c>
    </row>
    <row r="12" spans="1:31" ht="15" customHeight="1" x14ac:dyDescent="0.2">
      <c r="A12" s="60" t="s">
        <v>1899</v>
      </c>
      <c r="B12" s="53">
        <v>139384.15015847597</v>
      </c>
      <c r="C12" s="53">
        <v>790002.75929000007</v>
      </c>
      <c r="D12" s="53">
        <v>1137586.0183600001</v>
      </c>
      <c r="E12" s="53">
        <v>186865.76936000003</v>
      </c>
      <c r="F12" s="53">
        <v>924.30399999999997</v>
      </c>
      <c r="G12" s="53">
        <v>223215.26834790004</v>
      </c>
      <c r="H12" s="53">
        <v>1120236.5549899982</v>
      </c>
      <c r="I12" s="53">
        <v>458282.39968999993</v>
      </c>
      <c r="J12" s="53">
        <v>112869.82189999995</v>
      </c>
      <c r="K12" s="53">
        <v>4552.0680000000002</v>
      </c>
      <c r="L12" s="53">
        <v>616507.21070999978</v>
      </c>
      <c r="M12" s="53">
        <v>409358.62842999998</v>
      </c>
      <c r="N12" s="53">
        <v>289331.06225000002</v>
      </c>
      <c r="O12" s="53">
        <v>74543.116650000025</v>
      </c>
      <c r="P12" s="53">
        <v>624649.97038000007</v>
      </c>
      <c r="Q12" s="53">
        <v>217919.12905999998</v>
      </c>
      <c r="R12" s="53">
        <v>156521.89283</v>
      </c>
      <c r="S12" s="53">
        <v>42047.858310000003</v>
      </c>
      <c r="T12" s="53">
        <v>105492.69248</v>
      </c>
      <c r="U12" s="53">
        <v>848881.39573000011</v>
      </c>
      <c r="V12" s="53">
        <v>151207.20059999998</v>
      </c>
      <c r="W12" s="53">
        <v>265652.75628999999</v>
      </c>
      <c r="X12" s="53">
        <v>151949.91487000001</v>
      </c>
      <c r="Y12" s="53">
        <v>3620.2780100000009</v>
      </c>
      <c r="Z12" s="53">
        <v>4371.3566600100003</v>
      </c>
      <c r="AA12" s="53">
        <v>290518.26181</v>
      </c>
      <c r="AB12" s="53">
        <v>602928.17810999986</v>
      </c>
      <c r="AC12" s="53">
        <f t="shared" si="2"/>
        <v>9029420.0172763839</v>
      </c>
    </row>
    <row r="13" spans="1:31" ht="15" customHeight="1" x14ac:dyDescent="0.2">
      <c r="A13" s="60" t="s">
        <v>1900</v>
      </c>
      <c r="B13" s="53">
        <v>15013.487070000001</v>
      </c>
      <c r="C13" s="53">
        <v>2707.8852900000002</v>
      </c>
      <c r="D13" s="53">
        <v>55001.07987000003</v>
      </c>
      <c r="E13" s="53">
        <v>5255.9644799999996</v>
      </c>
      <c r="F13" s="53">
        <v>0</v>
      </c>
      <c r="G13" s="53">
        <v>0</v>
      </c>
      <c r="H13" s="53">
        <v>9508.2032299999992</v>
      </c>
      <c r="I13" s="53">
        <v>9704.4914499999959</v>
      </c>
      <c r="J13" s="53">
        <v>746.38312000000008</v>
      </c>
      <c r="K13" s="53">
        <v>2555.6779999999999</v>
      </c>
      <c r="L13" s="53">
        <v>20139.511280000002</v>
      </c>
      <c r="M13" s="53">
        <v>6107.7309499999992</v>
      </c>
      <c r="N13" s="53">
        <v>0</v>
      </c>
      <c r="O13" s="53">
        <v>0</v>
      </c>
      <c r="P13" s="53">
        <v>12873.837440000001</v>
      </c>
      <c r="Q13" s="53">
        <v>4973.9924799999999</v>
      </c>
      <c r="R13" s="53">
        <v>1232.7395300000001</v>
      </c>
      <c r="S13" s="53">
        <v>0</v>
      </c>
      <c r="T13" s="53">
        <v>0</v>
      </c>
      <c r="U13" s="53">
        <v>11925.092250000002</v>
      </c>
      <c r="V13" s="53">
        <v>511.04174999999992</v>
      </c>
      <c r="W13" s="53">
        <v>5335.8109599999989</v>
      </c>
      <c r="X13" s="53">
        <v>2885.6992800000003</v>
      </c>
      <c r="Y13" s="53">
        <v>14.22517</v>
      </c>
      <c r="Z13" s="53">
        <v>-1328.6054600000002</v>
      </c>
      <c r="AA13" s="53">
        <v>31242.897589999997</v>
      </c>
      <c r="AB13" s="53">
        <v>25214.460460000002</v>
      </c>
      <c r="AC13" s="53">
        <f t="shared" si="2"/>
        <v>221621.60618999999</v>
      </c>
    </row>
    <row r="14" spans="1:31" ht="15" customHeight="1" x14ac:dyDescent="0.2">
      <c r="A14" s="60" t="s">
        <v>2937</v>
      </c>
      <c r="B14" s="53">
        <v>-57184.164229999995</v>
      </c>
      <c r="C14" s="53">
        <v>-331824.62365000008</v>
      </c>
      <c r="D14" s="53">
        <v>-271006.94236999989</v>
      </c>
      <c r="E14" s="53">
        <v>-89454.970910000033</v>
      </c>
      <c r="F14" s="53">
        <v>-747.92700000000002</v>
      </c>
      <c r="G14" s="53">
        <v>-37086.948100000001</v>
      </c>
      <c r="H14" s="53">
        <v>-176036.85564999995</v>
      </c>
      <c r="I14" s="53">
        <v>-101230.62469000004</v>
      </c>
      <c r="J14" s="53">
        <v>-27069.478520000004</v>
      </c>
      <c r="K14" s="53">
        <v>-125.004</v>
      </c>
      <c r="L14" s="53">
        <v>-210692.72208000001</v>
      </c>
      <c r="M14" s="53">
        <v>-209865.22712999998</v>
      </c>
      <c r="N14" s="53">
        <v>-85576.243969999967</v>
      </c>
      <c r="O14" s="53">
        <v>-49009.387340000001</v>
      </c>
      <c r="P14" s="53">
        <v>-294681.54533000005</v>
      </c>
      <c r="Q14" s="53">
        <v>-74669.62036999999</v>
      </c>
      <c r="R14" s="53">
        <v>-61424.398970000017</v>
      </c>
      <c r="S14" s="53">
        <v>-6525.3168299999998</v>
      </c>
      <c r="T14" s="53">
        <v>-32339.422789999997</v>
      </c>
      <c r="U14" s="53">
        <v>-329836.50413999992</v>
      </c>
      <c r="V14" s="53">
        <v>-93620.530830000032</v>
      </c>
      <c r="W14" s="53">
        <v>-121259.13565999996</v>
      </c>
      <c r="X14" s="53">
        <v>-60271.268930000006</v>
      </c>
      <c r="Y14" s="53">
        <v>-1615.9823099999999</v>
      </c>
      <c r="Z14" s="53">
        <v>-1903.15112</v>
      </c>
      <c r="AA14" s="53">
        <v>-92533.145600000018</v>
      </c>
      <c r="AB14" s="53">
        <v>-167486.45955</v>
      </c>
      <c r="AC14" s="53">
        <f t="shared" si="2"/>
        <v>-2985077.6020699996</v>
      </c>
    </row>
    <row r="15" spans="1:31" ht="15" customHeight="1" x14ac:dyDescent="0.2">
      <c r="A15" s="60" t="s">
        <v>2938</v>
      </c>
      <c r="B15" s="53">
        <v>-45622.220190000015</v>
      </c>
      <c r="C15" s="53">
        <v>-294857.33143999992</v>
      </c>
      <c r="D15" s="53">
        <v>-512667.50398999994</v>
      </c>
      <c r="E15" s="53">
        <v>-83700.304070000013</v>
      </c>
      <c r="F15" s="53">
        <v>-797.10699999999997</v>
      </c>
      <c r="G15" s="53">
        <v>-93356.037639999966</v>
      </c>
      <c r="H15" s="53">
        <v>-459581.27350999945</v>
      </c>
      <c r="I15" s="53">
        <v>-178845.58875999998</v>
      </c>
      <c r="J15" s="53">
        <v>-41123.94973</v>
      </c>
      <c r="K15" s="53">
        <v>-1951.874</v>
      </c>
      <c r="L15" s="53">
        <v>-254980.38805000004</v>
      </c>
      <c r="M15" s="53">
        <v>-168758.13200000001</v>
      </c>
      <c r="N15" s="53">
        <v>-126406.49972999998</v>
      </c>
      <c r="O15" s="53">
        <v>-28820.928580000003</v>
      </c>
      <c r="P15" s="53">
        <v>-245773.11306999999</v>
      </c>
      <c r="Q15" s="53">
        <v>-84405.045079999996</v>
      </c>
      <c r="R15" s="53">
        <v>-68591.383949999989</v>
      </c>
      <c r="S15" s="53">
        <v>-15957.185370000003</v>
      </c>
      <c r="T15" s="53">
        <v>-44984.851230000007</v>
      </c>
      <c r="U15" s="53">
        <v>-332586.6605399999</v>
      </c>
      <c r="V15" s="53">
        <v>-50249.310720000009</v>
      </c>
      <c r="W15" s="53">
        <v>-101041.09024999996</v>
      </c>
      <c r="X15" s="53">
        <v>-81049.94776000001</v>
      </c>
      <c r="Y15" s="53">
        <v>-2610.4282899999994</v>
      </c>
      <c r="Z15" s="53">
        <v>453.73372000000001</v>
      </c>
      <c r="AA15" s="53">
        <v>-121201.44214499999</v>
      </c>
      <c r="AB15" s="53">
        <v>-272461.47649000003</v>
      </c>
      <c r="AC15" s="53">
        <f t="shared" si="2"/>
        <v>-3711927.339865</v>
      </c>
    </row>
    <row r="16" spans="1:31" ht="15" customHeight="1" x14ac:dyDescent="0.2">
      <c r="A16" s="62" t="s">
        <v>2939</v>
      </c>
      <c r="B16" s="53">
        <v>15972.171189999999</v>
      </c>
      <c r="C16" s="53">
        <v>101102.42772999998</v>
      </c>
      <c r="D16" s="53">
        <v>97211.857189999995</v>
      </c>
      <c r="E16" s="53">
        <v>33857.311230000007</v>
      </c>
      <c r="F16" s="53">
        <v>396.30399999999997</v>
      </c>
      <c r="G16" s="53">
        <v>8480.6707699999988</v>
      </c>
      <c r="H16" s="53">
        <v>42465.123910000024</v>
      </c>
      <c r="I16" s="53">
        <v>13070.718150000002</v>
      </c>
      <c r="J16" s="53">
        <v>6796.6873299999997</v>
      </c>
      <c r="K16" s="53">
        <v>0</v>
      </c>
      <c r="L16" s="53">
        <v>73261.634910000008</v>
      </c>
      <c r="M16" s="53">
        <v>65718.819000000003</v>
      </c>
      <c r="N16" s="53">
        <v>30328.024370000003</v>
      </c>
      <c r="O16" s="53">
        <v>15711.353469999998</v>
      </c>
      <c r="P16" s="53">
        <v>83020.905649999986</v>
      </c>
      <c r="Q16" s="53">
        <v>17024.351500000001</v>
      </c>
      <c r="R16" s="53">
        <v>20776.901760000004</v>
      </c>
      <c r="S16" s="53">
        <v>1751.5770100000002</v>
      </c>
      <c r="T16" s="53">
        <v>10842.185349999996</v>
      </c>
      <c r="U16" s="53">
        <v>100274.22440999998</v>
      </c>
      <c r="V16" s="53">
        <v>25171.617252159027</v>
      </c>
      <c r="W16" s="53">
        <v>35909.071029999992</v>
      </c>
      <c r="X16" s="53">
        <v>24397.942310000002</v>
      </c>
      <c r="Y16" s="53">
        <v>1118.7718500000001</v>
      </c>
      <c r="Z16" s="53">
        <v>1912.7739600000002</v>
      </c>
      <c r="AA16" s="53">
        <v>27733.014335174208</v>
      </c>
      <c r="AB16" s="53">
        <v>54495.465080000009</v>
      </c>
      <c r="AC16" s="53">
        <f t="shared" si="2"/>
        <v>908801.90474733338</v>
      </c>
    </row>
    <row r="17" spans="1:29" ht="15" customHeight="1" x14ac:dyDescent="0.2">
      <c r="A17" s="60" t="s">
        <v>2940</v>
      </c>
      <c r="B17" s="53">
        <v>38075.650029999997</v>
      </c>
      <c r="C17" s="53">
        <v>228566.21438999995</v>
      </c>
      <c r="D17" s="53">
        <v>421822.55</v>
      </c>
      <c r="E17" s="53">
        <v>76643.395929999984</v>
      </c>
      <c r="F17" s="53">
        <v>0</v>
      </c>
      <c r="G17" s="53">
        <v>62929.442419999999</v>
      </c>
      <c r="H17" s="53">
        <v>337251.37111000012</v>
      </c>
      <c r="I17" s="53">
        <v>159174.80981999997</v>
      </c>
      <c r="J17" s="53">
        <v>46121.49757</v>
      </c>
      <c r="K17" s="53">
        <v>0</v>
      </c>
      <c r="L17" s="53">
        <v>196158.11600999994</v>
      </c>
      <c r="M17" s="53">
        <v>136110.96734999999</v>
      </c>
      <c r="N17" s="53">
        <v>83913.018500000006</v>
      </c>
      <c r="O17" s="53">
        <v>25949.081609999987</v>
      </c>
      <c r="P17" s="53">
        <v>182544.79496000003</v>
      </c>
      <c r="Q17" s="53">
        <v>73317.144510000027</v>
      </c>
      <c r="R17" s="53">
        <v>51487.985719999982</v>
      </c>
      <c r="S17" s="53">
        <v>19193.781389999993</v>
      </c>
      <c r="T17" s="53">
        <v>31291.017199999995</v>
      </c>
      <c r="U17" s="53">
        <v>271976.17640000005</v>
      </c>
      <c r="V17" s="53">
        <v>52184.036350000009</v>
      </c>
      <c r="W17" s="53">
        <v>94065.10159000002</v>
      </c>
      <c r="X17" s="53">
        <v>44883.448189999996</v>
      </c>
      <c r="Y17" s="53">
        <v>195.78527000000005</v>
      </c>
      <c r="Z17" s="53">
        <v>-454.82989000000003</v>
      </c>
      <c r="AA17" s="53">
        <v>97040.51271000001</v>
      </c>
      <c r="AB17" s="53">
        <v>230455.32273000001</v>
      </c>
      <c r="AC17" s="53">
        <f t="shared" si="2"/>
        <v>2960896.3918700004</v>
      </c>
    </row>
    <row r="18" spans="1:29" ht="15" customHeight="1" x14ac:dyDescent="0.2">
      <c r="A18" s="60" t="s">
        <v>2941</v>
      </c>
      <c r="B18" s="53">
        <v>-13254.173559999999</v>
      </c>
      <c r="C18" s="53">
        <v>-100642.38313000002</v>
      </c>
      <c r="D18" s="53">
        <v>-84411.231000000014</v>
      </c>
      <c r="E18" s="53">
        <v>-36536.254550000012</v>
      </c>
      <c r="F18" s="53">
        <v>0</v>
      </c>
      <c r="G18" s="53">
        <v>-5057.6418899999999</v>
      </c>
      <c r="H18" s="53">
        <v>-22671.647280000016</v>
      </c>
      <c r="I18" s="53">
        <v>-35930.210949999993</v>
      </c>
      <c r="J18" s="53">
        <v>-8981.351590000002</v>
      </c>
      <c r="K18" s="53">
        <v>0</v>
      </c>
      <c r="L18" s="53">
        <v>-52955.612599999993</v>
      </c>
      <c r="M18" s="53">
        <v>-72399.77240999999</v>
      </c>
      <c r="N18" s="53">
        <v>-21422.428620000002</v>
      </c>
      <c r="O18" s="53">
        <v>-18023.378710000005</v>
      </c>
      <c r="P18" s="53">
        <v>-71824.89374</v>
      </c>
      <c r="Q18" s="53">
        <v>-10672.327160000001</v>
      </c>
      <c r="R18" s="53">
        <v>-20304.952170000004</v>
      </c>
      <c r="S18" s="53">
        <v>-2276.0319399999994</v>
      </c>
      <c r="T18" s="53">
        <v>-6268.6353200000012</v>
      </c>
      <c r="U18" s="53">
        <v>-67372.834630000012</v>
      </c>
      <c r="V18" s="53">
        <v>-6269.7784600000005</v>
      </c>
      <c r="W18" s="53">
        <v>-28807.093689999998</v>
      </c>
      <c r="X18" s="53">
        <v>-10261.530969999998</v>
      </c>
      <c r="Y18" s="53">
        <v>-0.16443000000000002</v>
      </c>
      <c r="Z18" s="53">
        <v>0</v>
      </c>
      <c r="AA18" s="53">
        <v>-19447.946609999999</v>
      </c>
      <c r="AB18" s="53">
        <v>-45227.363210000003</v>
      </c>
      <c r="AC18" s="53">
        <f t="shared" si="2"/>
        <v>-761019.63861999998</v>
      </c>
    </row>
    <row r="19" spans="1:29" ht="15" customHeight="1" x14ac:dyDescent="0.2">
      <c r="A19" s="60" t="s">
        <v>1901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f t="shared" si="2"/>
        <v>0</v>
      </c>
    </row>
    <row r="20" spans="1:29" ht="15" customHeight="1" x14ac:dyDescent="0.2">
      <c r="A20" s="63" t="s">
        <v>2942</v>
      </c>
      <c r="B20" s="53">
        <v>0</v>
      </c>
      <c r="C20" s="53">
        <v>19650.24898</v>
      </c>
      <c r="D20" s="53">
        <v>34686.197719999989</v>
      </c>
      <c r="E20" s="53">
        <v>0</v>
      </c>
      <c r="F20" s="53">
        <v>0</v>
      </c>
      <c r="G20" s="53">
        <v>9891.790649999999</v>
      </c>
      <c r="H20" s="53">
        <v>49471.732200000006</v>
      </c>
      <c r="I20" s="53">
        <v>0</v>
      </c>
      <c r="J20" s="53">
        <v>3893.6284199999996</v>
      </c>
      <c r="K20" s="53">
        <v>461.53100000000001</v>
      </c>
      <c r="L20" s="53">
        <v>11635.367700000003</v>
      </c>
      <c r="M20" s="53">
        <v>26246.877670000002</v>
      </c>
      <c r="N20" s="53">
        <v>10923.405995526822</v>
      </c>
      <c r="O20" s="53">
        <v>0</v>
      </c>
      <c r="P20" s="53">
        <v>0</v>
      </c>
      <c r="Q20" s="53">
        <v>0</v>
      </c>
      <c r="R20" s="53">
        <v>3973.8965400000002</v>
      </c>
      <c r="S20" s="53">
        <v>499.95548999999988</v>
      </c>
      <c r="T20" s="53">
        <v>2346.94002</v>
      </c>
      <c r="U20" s="53">
        <v>39354.616799999996</v>
      </c>
      <c r="V20" s="53">
        <v>0</v>
      </c>
      <c r="W20" s="53">
        <v>0</v>
      </c>
      <c r="X20" s="53">
        <v>7755.6438600000001</v>
      </c>
      <c r="Y20" s="53">
        <v>640.81473000000017</v>
      </c>
      <c r="Z20" s="53">
        <v>0</v>
      </c>
      <c r="AA20" s="53">
        <v>7161.0392900000006</v>
      </c>
      <c r="AB20" s="53">
        <v>8253.7548100000004</v>
      </c>
      <c r="AC20" s="53">
        <f t="shared" si="2"/>
        <v>236847.4418755268</v>
      </c>
    </row>
    <row r="21" spans="1:29" ht="15" customHeight="1" x14ac:dyDescent="0.2">
      <c r="A21" s="62" t="s">
        <v>1902</v>
      </c>
      <c r="B21" s="53">
        <v>0</v>
      </c>
      <c r="C21" s="53">
        <v>7347.551010000001</v>
      </c>
      <c r="D21" s="53">
        <v>8637.4058099999984</v>
      </c>
      <c r="E21" s="53">
        <v>8662.3695699999989</v>
      </c>
      <c r="F21" s="53">
        <v>0</v>
      </c>
      <c r="G21" s="53">
        <v>5499.3147499999986</v>
      </c>
      <c r="H21" s="53">
        <v>36429.849909999859</v>
      </c>
      <c r="I21" s="53">
        <v>3605.098179999999</v>
      </c>
      <c r="J21" s="53">
        <v>1236.0882599999998</v>
      </c>
      <c r="K21" s="53">
        <v>355.33499999999998</v>
      </c>
      <c r="L21" s="53">
        <v>-378.38945000000012</v>
      </c>
      <c r="M21" s="53">
        <v>-5486.6911500000006</v>
      </c>
      <c r="N21" s="53">
        <v>1314.6329500000002</v>
      </c>
      <c r="O21" s="53">
        <v>0</v>
      </c>
      <c r="P21" s="53">
        <v>9978.5494399999989</v>
      </c>
      <c r="Q21" s="53">
        <v>4253.5555100000001</v>
      </c>
      <c r="R21" s="53">
        <v>848.04288000000008</v>
      </c>
      <c r="S21" s="53">
        <v>38.728910000000006</v>
      </c>
      <c r="T21" s="53">
        <v>1327.3787</v>
      </c>
      <c r="U21" s="53">
        <v>-4663.3239700000004</v>
      </c>
      <c r="V21" s="53">
        <v>2202.7634900000003</v>
      </c>
      <c r="W21" s="53">
        <v>1008.816079999999</v>
      </c>
      <c r="X21" s="53">
        <v>2140.1627699999999</v>
      </c>
      <c r="Y21" s="53">
        <v>188.71204999999998</v>
      </c>
      <c r="Z21" s="53">
        <v>170.57070000000002</v>
      </c>
      <c r="AA21" s="53">
        <v>793.11077999999998</v>
      </c>
      <c r="AB21" s="53">
        <v>-2256.9758899999997</v>
      </c>
      <c r="AC21" s="53">
        <f t="shared" si="2"/>
        <v>83252.656289999868</v>
      </c>
    </row>
    <row r="22" spans="1:29" x14ac:dyDescent="0.2">
      <c r="A22" s="62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29" x14ac:dyDescent="0.2">
      <c r="A23" s="200" t="s">
        <v>1738</v>
      </c>
      <c r="B23" s="201">
        <f>+B10+B20+B21</f>
        <v>92384.900468475971</v>
      </c>
      <c r="C23" s="201">
        <f t="shared" ref="C23:AB23" si="3">+C10+C20+C21</f>
        <v>422052.74846999993</v>
      </c>
      <c r="D23" s="201">
        <f t="shared" si="3"/>
        <v>886859.43159000028</v>
      </c>
      <c r="E23" s="201">
        <f t="shared" si="3"/>
        <v>101593.28103999996</v>
      </c>
      <c r="F23" s="201">
        <f t="shared" si="3"/>
        <v>-224.42600000000004</v>
      </c>
      <c r="G23" s="201">
        <f t="shared" si="3"/>
        <v>174515.85930790007</v>
      </c>
      <c r="H23" s="201">
        <f t="shared" si="3"/>
        <v>937073.05890999886</v>
      </c>
      <c r="I23" s="201">
        <f t="shared" si="3"/>
        <v>327831.09288999985</v>
      </c>
      <c r="J23" s="201">
        <f t="shared" si="3"/>
        <v>94489.326759999938</v>
      </c>
      <c r="K23" s="201">
        <f t="shared" si="3"/>
        <v>5847.7340000000004</v>
      </c>
      <c r="L23" s="201">
        <f t="shared" si="3"/>
        <v>398694.72842999967</v>
      </c>
      <c r="M23" s="201">
        <f t="shared" si="3"/>
        <v>187033.20071000003</v>
      </c>
      <c r="N23" s="201">
        <f t="shared" si="3"/>
        <v>182404.97174552691</v>
      </c>
      <c r="O23" s="201">
        <f t="shared" si="3"/>
        <v>20349.857100000001</v>
      </c>
      <c r="P23" s="201">
        <f t="shared" si="3"/>
        <v>300788.50573000009</v>
      </c>
      <c r="Q23" s="201">
        <f t="shared" si="3"/>
        <v>147741.18045000001</v>
      </c>
      <c r="R23" s="201">
        <f t="shared" si="3"/>
        <v>84520.724169999972</v>
      </c>
      <c r="S23" s="201">
        <f t="shared" si="3"/>
        <v>38773.366969999988</v>
      </c>
      <c r="T23" s="201">
        <f t="shared" si="3"/>
        <v>67707.304409999968</v>
      </c>
      <c r="U23" s="201">
        <f t="shared" si="3"/>
        <v>537952.18231000029</v>
      </c>
      <c r="V23" s="201">
        <f t="shared" si="3"/>
        <v>81137.03943215897</v>
      </c>
      <c r="W23" s="201">
        <f t="shared" si="3"/>
        <v>150864.23635000002</v>
      </c>
      <c r="X23" s="201">
        <f t="shared" si="3"/>
        <v>82430.063619999986</v>
      </c>
      <c r="Y23" s="201">
        <f t="shared" si="3"/>
        <v>1552.0120500000021</v>
      </c>
      <c r="Z23" s="201">
        <f t="shared" si="3"/>
        <v>3221.8485700100005</v>
      </c>
      <c r="AA23" s="201">
        <f t="shared" si="3"/>
        <v>221306.30216017418</v>
      </c>
      <c r="AB23" s="201">
        <f t="shared" si="3"/>
        <v>433914.90604999982</v>
      </c>
      <c r="AC23" s="201">
        <f>SUM(B23:AB23)</f>
        <v>5982815.437694245</v>
      </c>
    </row>
    <row r="24" spans="1:29" x14ac:dyDescent="0.2">
      <c r="A24" s="65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</row>
    <row r="25" spans="1:29" ht="15" customHeight="1" x14ac:dyDescent="0.2">
      <c r="A25" s="66" t="s">
        <v>1737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</row>
    <row r="26" spans="1:29" ht="15" customHeight="1" x14ac:dyDescent="0.2">
      <c r="A26" s="60" t="s">
        <v>1903</v>
      </c>
      <c r="B26" s="53">
        <f>+B27+B30+B33+B34+B35+B36</f>
        <v>-28788.532690000007</v>
      </c>
      <c r="C26" s="53">
        <f t="shared" ref="C26:AB26" si="4">+C27+C30+C33+C34+C35+C36</f>
        <v>-289379.39925999998</v>
      </c>
      <c r="D26" s="53">
        <f t="shared" si="4"/>
        <v>-626430.24985000014</v>
      </c>
      <c r="E26" s="53">
        <f t="shared" si="4"/>
        <v>-67815.343030000018</v>
      </c>
      <c r="F26" s="53">
        <f t="shared" si="4"/>
        <v>-40.668000000000006</v>
      </c>
      <c r="G26" s="53">
        <f t="shared" si="4"/>
        <v>-96065.310589999994</v>
      </c>
      <c r="H26" s="53">
        <f t="shared" si="4"/>
        <v>-631047.68774013652</v>
      </c>
      <c r="I26" s="53">
        <f t="shared" si="4"/>
        <v>-222384.95080999989</v>
      </c>
      <c r="J26" s="53">
        <f t="shared" si="4"/>
        <v>-68431.658930000005</v>
      </c>
      <c r="K26" s="53">
        <f t="shared" si="4"/>
        <v>-2842.7930000000001</v>
      </c>
      <c r="L26" s="53">
        <f t="shared" si="4"/>
        <v>-278647.61134999985</v>
      </c>
      <c r="M26" s="53">
        <f t="shared" si="4"/>
        <v>-92732.571160000007</v>
      </c>
      <c r="N26" s="53">
        <f t="shared" si="4"/>
        <v>-96417.343379999977</v>
      </c>
      <c r="O26" s="53">
        <f t="shared" si="4"/>
        <v>-18735.092505000015</v>
      </c>
      <c r="P26" s="53">
        <f t="shared" si="4"/>
        <v>-233145.49961999999</v>
      </c>
      <c r="Q26" s="53">
        <f t="shared" si="4"/>
        <v>-96805.388450000042</v>
      </c>
      <c r="R26" s="53">
        <f t="shared" si="4"/>
        <v>-68297.526780000015</v>
      </c>
      <c r="S26" s="53">
        <f t="shared" si="4"/>
        <v>-26849.77623000001</v>
      </c>
      <c r="T26" s="53">
        <f t="shared" si="4"/>
        <v>-43071.612959999999</v>
      </c>
      <c r="U26" s="53">
        <f t="shared" si="4"/>
        <v>-375438.74538999994</v>
      </c>
      <c r="V26" s="53">
        <f t="shared" si="4"/>
        <v>-68834.758250000014</v>
      </c>
      <c r="W26" s="53">
        <f t="shared" si="4"/>
        <v>-119965.21181000002</v>
      </c>
      <c r="X26" s="53">
        <f t="shared" si="4"/>
        <v>-52311.768430000011</v>
      </c>
      <c r="Y26" s="53">
        <f t="shared" si="4"/>
        <v>-704.50963999999999</v>
      </c>
      <c r="Z26" s="53">
        <f t="shared" si="4"/>
        <v>-3675.4133800000018</v>
      </c>
      <c r="AA26" s="53">
        <f t="shared" si="4"/>
        <v>-162309.01714120741</v>
      </c>
      <c r="AB26" s="53">
        <f t="shared" si="4"/>
        <v>-309622.65095000004</v>
      </c>
      <c r="AC26" s="53">
        <f>SUM(B26:AB26)</f>
        <v>-4080791.0913263434</v>
      </c>
    </row>
    <row r="27" spans="1:29" ht="15" customHeight="1" x14ac:dyDescent="0.2">
      <c r="A27" s="60" t="s">
        <v>2944</v>
      </c>
      <c r="B27" s="53">
        <f>+B28+B29</f>
        <v>-36662.728260000004</v>
      </c>
      <c r="C27" s="53">
        <f>+C28+C29</f>
        <v>-480391.41642999998</v>
      </c>
      <c r="D27" s="53">
        <f t="shared" ref="D27:AB27" si="5">+D28+D29</f>
        <v>-708006.45099000016</v>
      </c>
      <c r="E27" s="53">
        <f t="shared" si="5"/>
        <v>-130579.79993000001</v>
      </c>
      <c r="F27" s="53">
        <f t="shared" si="5"/>
        <v>0</v>
      </c>
      <c r="G27" s="53">
        <f t="shared" si="5"/>
        <v>-92331.784289999981</v>
      </c>
      <c r="H27" s="53">
        <f t="shared" si="5"/>
        <v>-619973.29850013589</v>
      </c>
      <c r="I27" s="53">
        <f t="shared" si="5"/>
        <v>-280150.38511999993</v>
      </c>
      <c r="J27" s="53">
        <f t="shared" si="5"/>
        <v>-68455.639639999994</v>
      </c>
      <c r="K27" s="53">
        <f t="shared" si="5"/>
        <v>-408.14499999999998</v>
      </c>
      <c r="L27" s="53">
        <f t="shared" si="5"/>
        <v>-352063.52254999988</v>
      </c>
      <c r="M27" s="53">
        <f t="shared" si="5"/>
        <v>-169945.08504000001</v>
      </c>
      <c r="N27" s="53">
        <f t="shared" si="5"/>
        <v>-120461.43083999997</v>
      </c>
      <c r="O27" s="53">
        <f t="shared" si="5"/>
        <v>-42249.898839999994</v>
      </c>
      <c r="P27" s="53">
        <f t="shared" si="5"/>
        <v>-323892.56120999996</v>
      </c>
      <c r="Q27" s="53">
        <f t="shared" si="5"/>
        <v>-129580.88730000003</v>
      </c>
      <c r="R27" s="53">
        <f t="shared" si="5"/>
        <v>-86505.599120000013</v>
      </c>
      <c r="S27" s="53">
        <f t="shared" si="5"/>
        <v>-25637.260289999998</v>
      </c>
      <c r="T27" s="53">
        <f t="shared" si="5"/>
        <v>-49409.713639999987</v>
      </c>
      <c r="U27" s="53">
        <f t="shared" si="5"/>
        <v>-460337.31720999989</v>
      </c>
      <c r="V27" s="53">
        <f t="shared" si="5"/>
        <v>-107070.30012999999</v>
      </c>
      <c r="W27" s="53">
        <f t="shared" si="5"/>
        <v>-155772.34983000002</v>
      </c>
      <c r="X27" s="53">
        <f t="shared" si="5"/>
        <v>-59558.051289999996</v>
      </c>
      <c r="Y27" s="53">
        <f t="shared" si="5"/>
        <v>-699.37391000000002</v>
      </c>
      <c r="Z27" s="53">
        <f t="shared" si="5"/>
        <v>-4127.2628699999996</v>
      </c>
      <c r="AA27" s="53">
        <f t="shared" si="5"/>
        <v>-181150.23657000004</v>
      </c>
      <c r="AB27" s="53">
        <f t="shared" si="5"/>
        <v>-386297.58587000007</v>
      </c>
      <c r="AC27" s="53">
        <f t="shared" ref="AC27:AC46" si="6">SUM(B27:AB27)</f>
        <v>-5071718.0846701358</v>
      </c>
    </row>
    <row r="28" spans="1:29" ht="15" customHeight="1" x14ac:dyDescent="0.2">
      <c r="A28" s="60" t="s">
        <v>1899</v>
      </c>
      <c r="B28" s="53">
        <v>-36453.030120000003</v>
      </c>
      <c r="C28" s="53">
        <v>-480391.41642999998</v>
      </c>
      <c r="D28" s="53">
        <v>-675380.55461000011</v>
      </c>
      <c r="E28" s="53">
        <v>-127226.51576000001</v>
      </c>
      <c r="F28" s="53">
        <v>0</v>
      </c>
      <c r="G28" s="53">
        <v>-92331.784289999981</v>
      </c>
      <c r="H28" s="53">
        <v>-614191.78957013588</v>
      </c>
      <c r="I28" s="53">
        <v>-271151.59390999994</v>
      </c>
      <c r="J28" s="53">
        <v>-67503.222939999992</v>
      </c>
      <c r="K28" s="53">
        <v>-51.040999999999997</v>
      </c>
      <c r="L28" s="53">
        <v>-343199.67980999989</v>
      </c>
      <c r="M28" s="53">
        <v>-167918.96604</v>
      </c>
      <c r="N28" s="53">
        <v>-120461.43083999997</v>
      </c>
      <c r="O28" s="53">
        <v>-42249.898839999994</v>
      </c>
      <c r="P28" s="53">
        <v>-315404.50193999993</v>
      </c>
      <c r="Q28" s="53">
        <v>-127402.17582000003</v>
      </c>
      <c r="R28" s="53">
        <v>-85681.78012000001</v>
      </c>
      <c r="S28" s="53">
        <v>-25637.260289999998</v>
      </c>
      <c r="T28" s="53">
        <v>-49409.713639999987</v>
      </c>
      <c r="U28" s="53">
        <v>-458573.49428999989</v>
      </c>
      <c r="V28" s="53">
        <v>-106451.49609999999</v>
      </c>
      <c r="W28" s="53">
        <v>-150636.55634000001</v>
      </c>
      <c r="X28" s="53">
        <v>-58694.053679999997</v>
      </c>
      <c r="Y28" s="53">
        <v>-440.62651</v>
      </c>
      <c r="Z28" s="53">
        <v>-4127.2628699999996</v>
      </c>
      <c r="AA28" s="53">
        <v>-154858.07273000004</v>
      </c>
      <c r="AB28" s="53">
        <v>-367342.36442000006</v>
      </c>
      <c r="AC28" s="53">
        <f t="shared" si="6"/>
        <v>-4943170.2829101356</v>
      </c>
    </row>
    <row r="29" spans="1:29" ht="15" customHeight="1" x14ac:dyDescent="0.2">
      <c r="A29" s="60" t="s">
        <v>1900</v>
      </c>
      <c r="B29" s="53">
        <v>-209.69814</v>
      </c>
      <c r="C29" s="53">
        <v>0</v>
      </c>
      <c r="D29" s="53">
        <v>-32625.896379999998</v>
      </c>
      <c r="E29" s="53">
        <v>-3353.2841700000008</v>
      </c>
      <c r="F29" s="53">
        <v>0</v>
      </c>
      <c r="G29" s="53">
        <v>0</v>
      </c>
      <c r="H29" s="53">
        <v>-5781.5089299999991</v>
      </c>
      <c r="I29" s="53">
        <v>-8998.7912099999976</v>
      </c>
      <c r="J29" s="53">
        <v>-952.41670000000011</v>
      </c>
      <c r="K29" s="53">
        <v>-357.10399999999998</v>
      </c>
      <c r="L29" s="53">
        <v>-8863.8427399999982</v>
      </c>
      <c r="M29" s="53">
        <v>-2026.1189999999999</v>
      </c>
      <c r="N29" s="53">
        <v>0</v>
      </c>
      <c r="O29" s="53">
        <v>0</v>
      </c>
      <c r="P29" s="53">
        <v>-8488.0592700000016</v>
      </c>
      <c r="Q29" s="53">
        <v>-2178.7114800000004</v>
      </c>
      <c r="R29" s="53">
        <v>-823.81899999999996</v>
      </c>
      <c r="S29" s="53">
        <v>0</v>
      </c>
      <c r="T29" s="53">
        <v>0</v>
      </c>
      <c r="U29" s="53">
        <v>-1763.8229199999998</v>
      </c>
      <c r="V29" s="53">
        <v>-618.8040299999999</v>
      </c>
      <c r="W29" s="53">
        <v>-5135.7934899999982</v>
      </c>
      <c r="X29" s="53">
        <v>-863.9976099999999</v>
      </c>
      <c r="Y29" s="53">
        <v>-258.74739999999997</v>
      </c>
      <c r="Z29" s="53">
        <v>0</v>
      </c>
      <c r="AA29" s="53">
        <v>-26292.163839999997</v>
      </c>
      <c r="AB29" s="53">
        <v>-18955.221450000001</v>
      </c>
      <c r="AC29" s="53">
        <f t="shared" si="6"/>
        <v>-128547.80175999999</v>
      </c>
    </row>
    <row r="30" spans="1:29" ht="15" customHeight="1" x14ac:dyDescent="0.2">
      <c r="A30" s="60" t="s">
        <v>2945</v>
      </c>
      <c r="B30" s="53">
        <f>+B31+B32</f>
        <v>11716.724399999999</v>
      </c>
      <c r="C30" s="53">
        <f t="shared" ref="C30:AB30" si="7">+C31+C32</f>
        <v>232770.03504000002</v>
      </c>
      <c r="D30" s="53">
        <f t="shared" si="7"/>
        <v>119625.19905</v>
      </c>
      <c r="E30" s="53">
        <f t="shared" si="7"/>
        <v>47765.807809999998</v>
      </c>
      <c r="F30" s="53">
        <f t="shared" si="7"/>
        <v>0</v>
      </c>
      <c r="G30" s="53">
        <f t="shared" si="7"/>
        <v>9398.9537800000016</v>
      </c>
      <c r="H30" s="53">
        <f t="shared" si="7"/>
        <v>55574.761829999989</v>
      </c>
      <c r="I30" s="53">
        <f t="shared" si="7"/>
        <v>66206.456090000007</v>
      </c>
      <c r="J30" s="53">
        <f t="shared" si="7"/>
        <v>8311.506400000002</v>
      </c>
      <c r="K30" s="53">
        <f t="shared" si="7"/>
        <v>0</v>
      </c>
      <c r="L30" s="53">
        <f t="shared" si="7"/>
        <v>91775.126310000007</v>
      </c>
      <c r="M30" s="53">
        <f t="shared" si="7"/>
        <v>86939.52012999999</v>
      </c>
      <c r="N30" s="53">
        <f t="shared" si="7"/>
        <v>35435.014069999997</v>
      </c>
      <c r="O30" s="53">
        <f t="shared" si="7"/>
        <v>23668.825405</v>
      </c>
      <c r="P30" s="53">
        <f t="shared" si="7"/>
        <v>110692.28468</v>
      </c>
      <c r="Q30" s="53">
        <f t="shared" si="7"/>
        <v>34264.936040000001</v>
      </c>
      <c r="R30" s="53">
        <f t="shared" si="7"/>
        <v>32152.298369999997</v>
      </c>
      <c r="S30" s="53">
        <f t="shared" si="7"/>
        <v>3307.9075100000005</v>
      </c>
      <c r="T30" s="53">
        <f t="shared" si="7"/>
        <v>9772.3483400000005</v>
      </c>
      <c r="U30" s="53">
        <f t="shared" si="7"/>
        <v>120481.42701999996</v>
      </c>
      <c r="V30" s="53">
        <f t="shared" si="7"/>
        <v>38308.016919999995</v>
      </c>
      <c r="W30" s="53">
        <f t="shared" si="7"/>
        <v>42535.121040000005</v>
      </c>
      <c r="X30" s="53">
        <f t="shared" si="7"/>
        <v>10422.586499999999</v>
      </c>
      <c r="Y30" s="53">
        <f t="shared" si="7"/>
        <v>216.80801</v>
      </c>
      <c r="Z30" s="53">
        <f t="shared" si="7"/>
        <v>986.81589000000008</v>
      </c>
      <c r="AA30" s="53">
        <f t="shared" si="7"/>
        <v>38254.660240000005</v>
      </c>
      <c r="AB30" s="53">
        <f t="shared" si="7"/>
        <v>84879.629410000009</v>
      </c>
      <c r="AC30" s="53">
        <f t="shared" si="6"/>
        <v>1315462.7702850003</v>
      </c>
    </row>
    <row r="31" spans="1:29" ht="15" customHeight="1" x14ac:dyDescent="0.2">
      <c r="A31" s="60" t="s">
        <v>1899</v>
      </c>
      <c r="B31" s="53">
        <v>11716.724399999999</v>
      </c>
      <c r="C31" s="53">
        <v>232770.03504000002</v>
      </c>
      <c r="D31" s="53">
        <v>119625.19905</v>
      </c>
      <c r="E31" s="53">
        <v>47765.807809999998</v>
      </c>
      <c r="F31" s="53">
        <v>0</v>
      </c>
      <c r="G31" s="53">
        <v>9398.9537800000016</v>
      </c>
      <c r="H31" s="53">
        <v>55574.761829999989</v>
      </c>
      <c r="I31" s="53">
        <v>66206.456090000007</v>
      </c>
      <c r="J31" s="53">
        <v>8311.506400000002</v>
      </c>
      <c r="K31" s="53">
        <v>0</v>
      </c>
      <c r="L31" s="53">
        <v>91775.126310000007</v>
      </c>
      <c r="M31" s="53">
        <v>86939.52012999999</v>
      </c>
      <c r="N31" s="53">
        <v>35435.014069999997</v>
      </c>
      <c r="O31" s="53">
        <v>23668.825405</v>
      </c>
      <c r="P31" s="53">
        <v>110692.28468</v>
      </c>
      <c r="Q31" s="53">
        <v>34264.936040000001</v>
      </c>
      <c r="R31" s="53">
        <v>32152.298369999997</v>
      </c>
      <c r="S31" s="53">
        <v>3307.9075100000005</v>
      </c>
      <c r="T31" s="53">
        <v>9772.3483400000005</v>
      </c>
      <c r="U31" s="53">
        <v>120481.42701999996</v>
      </c>
      <c r="V31" s="53">
        <v>38308.016919999995</v>
      </c>
      <c r="W31" s="53">
        <v>42535.121040000005</v>
      </c>
      <c r="X31" s="53">
        <v>10422.586499999999</v>
      </c>
      <c r="Y31" s="53">
        <v>216.80801</v>
      </c>
      <c r="Z31" s="53">
        <v>986.81589000000008</v>
      </c>
      <c r="AA31" s="53">
        <v>38254.660240000005</v>
      </c>
      <c r="AB31" s="53">
        <v>84879.629410000009</v>
      </c>
      <c r="AC31" s="53">
        <f t="shared" si="6"/>
        <v>1315462.7702850003</v>
      </c>
    </row>
    <row r="32" spans="1:29" ht="15" customHeight="1" x14ac:dyDescent="0.2">
      <c r="A32" s="60" t="s">
        <v>1900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f t="shared" si="6"/>
        <v>0</v>
      </c>
    </row>
    <row r="33" spans="1:29" ht="15" customHeight="1" x14ac:dyDescent="0.2">
      <c r="A33" s="60" t="s">
        <v>2946</v>
      </c>
      <c r="B33" s="53">
        <v>-35678.12631</v>
      </c>
      <c r="C33" s="53">
        <v>-187918.03675000006</v>
      </c>
      <c r="D33" s="53">
        <v>-269767.87448</v>
      </c>
      <c r="E33" s="53">
        <v>-65046.504040000007</v>
      </c>
      <c r="F33" s="53">
        <v>-203.346</v>
      </c>
      <c r="G33" s="53">
        <v>-54966.562280000006</v>
      </c>
      <c r="H33" s="53">
        <v>-320326.6793200004</v>
      </c>
      <c r="I33" s="53">
        <v>-191096.87872000001</v>
      </c>
      <c r="J33" s="53">
        <v>-35838.923009999999</v>
      </c>
      <c r="K33" s="53">
        <v>-2434.6480000000001</v>
      </c>
      <c r="L33" s="53">
        <v>-180066.50516000003</v>
      </c>
      <c r="M33" s="53">
        <v>-188817.0833</v>
      </c>
      <c r="N33" s="53">
        <v>-48060.570089999994</v>
      </c>
      <c r="O33" s="53">
        <v>-24301.584320000009</v>
      </c>
      <c r="P33" s="53">
        <v>-157677.87718999994</v>
      </c>
      <c r="Q33" s="53">
        <v>-48867.534060000013</v>
      </c>
      <c r="R33" s="53">
        <v>-74007.022760000007</v>
      </c>
      <c r="S33" s="53">
        <v>-24066.386590000006</v>
      </c>
      <c r="T33" s="53">
        <v>-39395.779350000004</v>
      </c>
      <c r="U33" s="53">
        <v>-190553.95025000002</v>
      </c>
      <c r="V33" s="53">
        <v>-84944.446510000009</v>
      </c>
      <c r="W33" s="53">
        <v>-92231.370800000048</v>
      </c>
      <c r="X33" s="53">
        <v>-46182.702370000014</v>
      </c>
      <c r="Y33" s="53">
        <v>-1082.78268</v>
      </c>
      <c r="Z33" s="53">
        <v>-12454.73661</v>
      </c>
      <c r="AA33" s="53">
        <v>-123985.70016120741</v>
      </c>
      <c r="AB33" s="53">
        <v>-108443.20573000002</v>
      </c>
      <c r="AC33" s="53">
        <f t="shared" si="6"/>
        <v>-2608416.8168412084</v>
      </c>
    </row>
    <row r="34" spans="1:29" ht="15" customHeight="1" x14ac:dyDescent="0.2">
      <c r="A34" s="62" t="s">
        <v>2947</v>
      </c>
      <c r="B34" s="53">
        <v>15839.06007</v>
      </c>
      <c r="C34" s="53">
        <v>88046.69425</v>
      </c>
      <c r="D34" s="53">
        <v>71102.727270000018</v>
      </c>
      <c r="E34" s="53">
        <v>29218.813460000001</v>
      </c>
      <c r="F34" s="53">
        <v>162.678</v>
      </c>
      <c r="G34" s="53">
        <v>8609.8382200000015</v>
      </c>
      <c r="H34" s="53">
        <v>49327.972869999998</v>
      </c>
      <c r="I34" s="53">
        <v>82041.334699999992</v>
      </c>
      <c r="J34" s="53">
        <v>3950.5319800000007</v>
      </c>
      <c r="K34" s="53">
        <v>0</v>
      </c>
      <c r="L34" s="53">
        <v>44341.574829999998</v>
      </c>
      <c r="M34" s="53">
        <v>145725.73934</v>
      </c>
      <c r="N34" s="53">
        <v>11932.970909999998</v>
      </c>
      <c r="O34" s="53">
        <v>16660.607190000002</v>
      </c>
      <c r="P34" s="53">
        <v>72725.175889999984</v>
      </c>
      <c r="Q34" s="53">
        <v>10313.159380000005</v>
      </c>
      <c r="R34" s="53">
        <v>45764.006170000001</v>
      </c>
      <c r="S34" s="53">
        <v>4413.0289199999988</v>
      </c>
      <c r="T34" s="53">
        <v>21795.433560000001</v>
      </c>
      <c r="U34" s="53">
        <v>60873.394280000008</v>
      </c>
      <c r="V34" s="53">
        <v>43751.318429999999</v>
      </c>
      <c r="W34" s="53">
        <v>38232.625120000004</v>
      </c>
      <c r="X34" s="53">
        <v>26935.597490000004</v>
      </c>
      <c r="Y34" s="53">
        <v>409.63973000000004</v>
      </c>
      <c r="Z34" s="53">
        <v>8585.3467600000004</v>
      </c>
      <c r="AA34" s="53">
        <v>29638.997350000001</v>
      </c>
      <c r="AB34" s="53">
        <v>46606.66416</v>
      </c>
      <c r="AC34" s="53">
        <f t="shared" si="6"/>
        <v>977004.93033</v>
      </c>
    </row>
    <row r="35" spans="1:29" ht="15" customHeight="1" x14ac:dyDescent="0.2">
      <c r="A35" s="60" t="s">
        <v>2948</v>
      </c>
      <c r="B35" s="53">
        <v>30888.152599999998</v>
      </c>
      <c r="C35" s="53">
        <v>184875.74737000003</v>
      </c>
      <c r="D35" s="53">
        <v>250817.60708999998</v>
      </c>
      <c r="E35" s="53">
        <v>77934.923839999989</v>
      </c>
      <c r="F35" s="53">
        <v>0</v>
      </c>
      <c r="G35" s="53">
        <v>43145.681829999987</v>
      </c>
      <c r="H35" s="53">
        <v>261552.68280999994</v>
      </c>
      <c r="I35" s="53">
        <v>209344.14142</v>
      </c>
      <c r="J35" s="53">
        <v>27295.058359999999</v>
      </c>
      <c r="K35" s="53">
        <v>0</v>
      </c>
      <c r="L35" s="53">
        <v>162284.51824999999</v>
      </c>
      <c r="M35" s="53">
        <v>84260.200030000007</v>
      </c>
      <c r="N35" s="53">
        <v>33489.387859999995</v>
      </c>
      <c r="O35" s="53">
        <v>22660.993549999996</v>
      </c>
      <c r="P35" s="53">
        <v>120169.53131000002</v>
      </c>
      <c r="Q35" s="53">
        <v>50060.335620000005</v>
      </c>
      <c r="R35" s="53">
        <v>21199.462609999995</v>
      </c>
      <c r="S35" s="53">
        <v>19147.249229999998</v>
      </c>
      <c r="T35" s="53">
        <v>18125.798999999999</v>
      </c>
      <c r="U35" s="53">
        <v>168071.46970000002</v>
      </c>
      <c r="V35" s="53">
        <v>63356.114849999998</v>
      </c>
      <c r="W35" s="53">
        <v>79124.493820000018</v>
      </c>
      <c r="X35" s="53">
        <v>22963.526919999997</v>
      </c>
      <c r="Y35" s="53">
        <v>737.43968999999993</v>
      </c>
      <c r="Z35" s="53">
        <v>12805.165509999999</v>
      </c>
      <c r="AA35" s="53">
        <v>99900.968640000021</v>
      </c>
      <c r="AB35" s="53">
        <v>95620.627869999997</v>
      </c>
      <c r="AC35" s="53">
        <f t="shared" si="6"/>
        <v>2159831.2797799995</v>
      </c>
    </row>
    <row r="36" spans="1:29" ht="15" customHeight="1" x14ac:dyDescent="0.2">
      <c r="A36" s="62" t="s">
        <v>2949</v>
      </c>
      <c r="B36" s="53">
        <v>-14891.615189999999</v>
      </c>
      <c r="C36" s="53">
        <v>-126762.42273999997</v>
      </c>
      <c r="D36" s="53">
        <v>-90201.457790000015</v>
      </c>
      <c r="E36" s="53">
        <v>-27108.584169999995</v>
      </c>
      <c r="F36" s="53">
        <v>0</v>
      </c>
      <c r="G36" s="53">
        <v>-9921.4378500000003</v>
      </c>
      <c r="H36" s="53">
        <v>-57203.12743</v>
      </c>
      <c r="I36" s="53">
        <v>-108729.61917999999</v>
      </c>
      <c r="J36" s="53">
        <v>-3694.1930199999997</v>
      </c>
      <c r="K36" s="53">
        <v>0</v>
      </c>
      <c r="L36" s="53">
        <v>-44918.803029999995</v>
      </c>
      <c r="M36" s="53">
        <v>-50895.86232</v>
      </c>
      <c r="N36" s="53">
        <v>-8752.7152900000001</v>
      </c>
      <c r="O36" s="53">
        <v>-15174.035490000004</v>
      </c>
      <c r="P36" s="53">
        <v>-55162.053100000012</v>
      </c>
      <c r="Q36" s="53">
        <v>-12995.398129999998</v>
      </c>
      <c r="R36" s="53">
        <v>-6900.6720499999992</v>
      </c>
      <c r="S36" s="53">
        <v>-4014.3150100000003</v>
      </c>
      <c r="T36" s="53">
        <v>-3959.7008700000006</v>
      </c>
      <c r="U36" s="53">
        <v>-73973.768929999991</v>
      </c>
      <c r="V36" s="53">
        <v>-22235.461810000001</v>
      </c>
      <c r="W36" s="53">
        <v>-31853.731159999999</v>
      </c>
      <c r="X36" s="53">
        <v>-6892.7256799999996</v>
      </c>
      <c r="Y36" s="53">
        <v>-286.24047999999999</v>
      </c>
      <c r="Z36" s="53">
        <v>-9470.7420600000005</v>
      </c>
      <c r="AA36" s="53">
        <v>-24967.706640000004</v>
      </c>
      <c r="AB36" s="53">
        <v>-41988.780790000004</v>
      </c>
      <c r="AC36" s="53">
        <f t="shared" si="6"/>
        <v>-852955.17021000001</v>
      </c>
    </row>
    <row r="37" spans="1:29" ht="15" customHeight="1" x14ac:dyDescent="0.2">
      <c r="A37" s="62" t="s">
        <v>1904</v>
      </c>
      <c r="B37" s="53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f t="shared" si="6"/>
        <v>0</v>
      </c>
    </row>
    <row r="38" spans="1:29" ht="15" customHeight="1" x14ac:dyDescent="0.2">
      <c r="A38" s="62" t="s">
        <v>1905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-1543.8150000000001</v>
      </c>
      <c r="H38" s="53">
        <v>-36093.539220000028</v>
      </c>
      <c r="I38" s="53">
        <v>9436.6732400000001</v>
      </c>
      <c r="J38" s="53">
        <v>0</v>
      </c>
      <c r="K38" s="53">
        <v>0</v>
      </c>
      <c r="L38" s="53">
        <v>-217.1713</v>
      </c>
      <c r="M38" s="53">
        <v>-1953.6902299999999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-477.82812999999999</v>
      </c>
      <c r="Y38" s="53">
        <v>0</v>
      </c>
      <c r="Z38" s="53">
        <v>-158.10430000000002</v>
      </c>
      <c r="AA38" s="53">
        <v>0</v>
      </c>
      <c r="AB38" s="53">
        <v>0</v>
      </c>
      <c r="AC38" s="53">
        <f t="shared" si="6"/>
        <v>-31007.474940000033</v>
      </c>
    </row>
    <row r="39" spans="1:29" ht="15" customHeight="1" x14ac:dyDescent="0.2">
      <c r="A39" s="60" t="s">
        <v>169</v>
      </c>
      <c r="B39" s="53">
        <f>SUM(B40:B46)</f>
        <v>-58396.86829883702</v>
      </c>
      <c r="C39" s="53">
        <f>SUM(C40:C46)</f>
        <v>-119389.08540000003</v>
      </c>
      <c r="D39" s="53">
        <f t="shared" ref="D39:AB39" si="8">SUM(D40:D46)</f>
        <v>-238776.08437</v>
      </c>
      <c r="E39" s="53">
        <f t="shared" si="8"/>
        <v>-36963.17181</v>
      </c>
      <c r="F39" s="53">
        <f t="shared" si="8"/>
        <v>-1395.086</v>
      </c>
      <c r="G39" s="53">
        <f t="shared" si="8"/>
        <v>-63753.128394004008</v>
      </c>
      <c r="H39" s="53">
        <f t="shared" si="8"/>
        <v>-209465.22220999963</v>
      </c>
      <c r="I39" s="53">
        <f t="shared" si="8"/>
        <v>-115917.56408</v>
      </c>
      <c r="J39" s="53">
        <f t="shared" si="8"/>
        <v>-22890.728730000003</v>
      </c>
      <c r="K39" s="53">
        <f t="shared" si="8"/>
        <v>-3962.9010000000003</v>
      </c>
      <c r="L39" s="53">
        <f t="shared" si="8"/>
        <v>-103670.53265000002</v>
      </c>
      <c r="M39" s="53">
        <f t="shared" si="8"/>
        <v>-48542.861430000004</v>
      </c>
      <c r="N39" s="53">
        <f t="shared" si="8"/>
        <v>-52906.20100999999</v>
      </c>
      <c r="O39" s="53">
        <f t="shared" si="8"/>
        <v>-8215.7207300000009</v>
      </c>
      <c r="P39" s="53">
        <f t="shared" si="8"/>
        <v>-61816.647419999979</v>
      </c>
      <c r="Q39" s="53">
        <f t="shared" si="8"/>
        <v>-50961.018709999997</v>
      </c>
      <c r="R39" s="53">
        <f t="shared" si="8"/>
        <v>-23082.278510000011</v>
      </c>
      <c r="S39" s="53">
        <f t="shared" si="8"/>
        <v>-12996.509470000001</v>
      </c>
      <c r="T39" s="53">
        <f t="shared" si="8"/>
        <v>-22404.597389999999</v>
      </c>
      <c r="U39" s="53">
        <f t="shared" si="8"/>
        <v>-136789.65311999997</v>
      </c>
      <c r="V39" s="53">
        <f t="shared" si="8"/>
        <v>-28797.659927999997</v>
      </c>
      <c r="W39" s="53">
        <f t="shared" si="8"/>
        <v>-36886.210590000017</v>
      </c>
      <c r="X39" s="53">
        <f t="shared" si="8"/>
        <v>-30082.918860000002</v>
      </c>
      <c r="Y39" s="53">
        <f t="shared" si="8"/>
        <v>-2629.310719999999</v>
      </c>
      <c r="Z39" s="53">
        <f t="shared" si="8"/>
        <v>-2280.7399299999997</v>
      </c>
      <c r="AA39" s="53">
        <f t="shared" si="8"/>
        <v>-33891.209719999999</v>
      </c>
      <c r="AB39" s="53">
        <f t="shared" si="8"/>
        <v>-104764.48850999995</v>
      </c>
      <c r="AC39" s="53">
        <f t="shared" si="6"/>
        <v>-1631628.3989908407</v>
      </c>
    </row>
    <row r="40" spans="1:29" ht="15" customHeight="1" x14ac:dyDescent="0.2">
      <c r="A40" s="58" t="s">
        <v>2950</v>
      </c>
      <c r="B40" s="53">
        <v>-58609.669108837021</v>
      </c>
      <c r="C40" s="53">
        <v>-114362.31989000003</v>
      </c>
      <c r="D40" s="53">
        <v>-186892.87450999999</v>
      </c>
      <c r="E40" s="53">
        <v>-26842.348770000001</v>
      </c>
      <c r="F40" s="53">
        <v>0</v>
      </c>
      <c r="G40" s="53">
        <v>-42337.603914004008</v>
      </c>
      <c r="H40" s="53">
        <v>-177451.12832999966</v>
      </c>
      <c r="I40" s="53">
        <v>-75429.898979999998</v>
      </c>
      <c r="J40" s="53">
        <v>-10355.385170000001</v>
      </c>
      <c r="K40" s="53">
        <v>-341.85</v>
      </c>
      <c r="L40" s="53">
        <v>-111037.14742000002</v>
      </c>
      <c r="M40" s="53">
        <v>-52831.993599999994</v>
      </c>
      <c r="N40" s="53">
        <v>-54204.616619999993</v>
      </c>
      <c r="O40" s="53">
        <v>-10584.418659999996</v>
      </c>
      <c r="P40" s="53">
        <v>-88705.794609999983</v>
      </c>
      <c r="Q40" s="53">
        <v>-35240.122040000002</v>
      </c>
      <c r="R40" s="53">
        <v>-25096.035660000001</v>
      </c>
      <c r="S40" s="53">
        <v>-7188.4724300000007</v>
      </c>
      <c r="T40" s="53">
        <v>-17677.49943</v>
      </c>
      <c r="U40" s="53">
        <v>-112773.57192000002</v>
      </c>
      <c r="V40" s="53">
        <v>-29136.830379999999</v>
      </c>
      <c r="W40" s="53">
        <v>-39321.323400000008</v>
      </c>
      <c r="X40" s="53">
        <v>-23113.541260000002</v>
      </c>
      <c r="Y40" s="53">
        <v>-629.27781999999991</v>
      </c>
      <c r="Z40" s="53">
        <v>-635.55638999999985</v>
      </c>
      <c r="AA40" s="53">
        <v>-48526.255980000002</v>
      </c>
      <c r="AB40" s="53">
        <v>-70776.161599999978</v>
      </c>
      <c r="AC40" s="53">
        <f t="shared" si="6"/>
        <v>-1420101.697892841</v>
      </c>
    </row>
    <row r="41" spans="1:29" ht="15" customHeight="1" x14ac:dyDescent="0.2">
      <c r="A41" s="58" t="s">
        <v>2951</v>
      </c>
      <c r="B41" s="53">
        <v>15533.691010000002</v>
      </c>
      <c r="C41" s="53">
        <v>50331.648580000001</v>
      </c>
      <c r="D41" s="53">
        <v>49021.475650000008</v>
      </c>
      <c r="E41" s="53">
        <v>17048.20408</v>
      </c>
      <c r="F41" s="53">
        <v>288.38299999999998</v>
      </c>
      <c r="G41" s="53">
        <v>3943.2849799999995</v>
      </c>
      <c r="H41" s="53">
        <v>18928.909670000001</v>
      </c>
      <c r="I41" s="53">
        <v>11693.31076</v>
      </c>
      <c r="J41" s="53">
        <v>0</v>
      </c>
      <c r="K41" s="53">
        <v>-474.08</v>
      </c>
      <c r="L41" s="53">
        <v>48082.624750000017</v>
      </c>
      <c r="M41" s="53">
        <v>39601.216570000004</v>
      </c>
      <c r="N41" s="53">
        <v>20256.68736</v>
      </c>
      <c r="O41" s="53">
        <v>10348.028209999995</v>
      </c>
      <c r="P41" s="53">
        <v>74604.490770000004</v>
      </c>
      <c r="Q41" s="53">
        <v>11040.74979</v>
      </c>
      <c r="R41" s="53">
        <v>20177.889389999993</v>
      </c>
      <c r="S41" s="53">
        <v>1335.9340700000002</v>
      </c>
      <c r="T41" s="53">
        <v>6876.6619500000006</v>
      </c>
      <c r="U41" s="53">
        <v>68629.889180000027</v>
      </c>
      <c r="V41" s="53">
        <v>25650.72322</v>
      </c>
      <c r="W41" s="53">
        <v>22825.942449999995</v>
      </c>
      <c r="X41" s="53">
        <v>11365.149949999999</v>
      </c>
      <c r="Y41" s="53">
        <v>578.13936000000012</v>
      </c>
      <c r="Z41" s="53">
        <v>210.79050999999995</v>
      </c>
      <c r="AA41" s="53">
        <v>32359.301469999995</v>
      </c>
      <c r="AB41" s="53">
        <v>31503.179870000007</v>
      </c>
      <c r="AC41" s="53">
        <f t="shared" si="6"/>
        <v>591762.22659999994</v>
      </c>
    </row>
    <row r="42" spans="1:29" ht="15" customHeight="1" x14ac:dyDescent="0.2">
      <c r="A42" s="58" t="s">
        <v>2952</v>
      </c>
      <c r="B42" s="53">
        <v>-10146.03851</v>
      </c>
      <c r="C42" s="53">
        <v>-28292.509909999993</v>
      </c>
      <c r="D42" s="53">
        <v>-38546.577550000002</v>
      </c>
      <c r="E42" s="53">
        <v>-8680.0317400000004</v>
      </c>
      <c r="F42" s="53">
        <v>-111.202</v>
      </c>
      <c r="G42" s="53">
        <v>-12947.68427</v>
      </c>
      <c r="H42" s="53">
        <v>-29557.731989999978</v>
      </c>
      <c r="I42" s="53">
        <v>-24071.527499999997</v>
      </c>
      <c r="J42" s="53">
        <v>-4957.9407400000009</v>
      </c>
      <c r="K42" s="53">
        <v>-1831.9780000000001</v>
      </c>
      <c r="L42" s="53">
        <v>-20904.003830000012</v>
      </c>
      <c r="M42" s="53">
        <v>-20865.765480000009</v>
      </c>
      <c r="N42" s="53">
        <v>-12015.18435</v>
      </c>
      <c r="O42" s="53">
        <v>-4590.8994300000004</v>
      </c>
      <c r="P42" s="53">
        <v>-25332.709759999998</v>
      </c>
      <c r="Q42" s="53">
        <v>-11873.064900000001</v>
      </c>
      <c r="R42" s="53">
        <v>-8725.532900000002</v>
      </c>
      <c r="S42" s="53">
        <v>-3278.2909799999993</v>
      </c>
      <c r="T42" s="53">
        <v>-6363.4093800000001</v>
      </c>
      <c r="U42" s="53">
        <v>-48906.792359999999</v>
      </c>
      <c r="V42" s="53">
        <v>-11986.284789999998</v>
      </c>
      <c r="W42" s="53">
        <v>-10390.571900000001</v>
      </c>
      <c r="X42" s="53">
        <v>-9308.6908299999996</v>
      </c>
      <c r="Y42" s="53">
        <v>-1576.3175799999995</v>
      </c>
      <c r="Z42" s="53">
        <v>-1147.5881200000001</v>
      </c>
      <c r="AA42" s="53">
        <v>-9491.9991399999981</v>
      </c>
      <c r="AB42" s="53">
        <v>-47302.871519999993</v>
      </c>
      <c r="AC42" s="53">
        <f t="shared" si="6"/>
        <v>-413203.19945999986</v>
      </c>
    </row>
    <row r="43" spans="1:29" ht="15" customHeight="1" x14ac:dyDescent="0.2">
      <c r="A43" s="58" t="s">
        <v>2953</v>
      </c>
      <c r="B43" s="53">
        <v>-3624.6793599999992</v>
      </c>
      <c r="C43" s="53">
        <v>-22025.889310000002</v>
      </c>
      <c r="D43" s="53">
        <v>-30315.910769999995</v>
      </c>
      <c r="E43" s="53">
        <v>-8325.0999400000001</v>
      </c>
      <c r="F43" s="53">
        <v>-269.99099999999999</v>
      </c>
      <c r="G43" s="53">
        <v>-3610.3301900000006</v>
      </c>
      <c r="H43" s="53">
        <v>-12676.217269999992</v>
      </c>
      <c r="I43" s="53">
        <v>-16589.680929999999</v>
      </c>
      <c r="J43" s="53">
        <v>-263.21962999999994</v>
      </c>
      <c r="K43" s="53">
        <v>0</v>
      </c>
      <c r="L43" s="53">
        <v>-15398.164709999997</v>
      </c>
      <c r="M43" s="53">
        <v>-5012.9398200000005</v>
      </c>
      <c r="N43" s="53">
        <v>-4593.8403900000012</v>
      </c>
      <c r="O43" s="53">
        <v>-2065.4287500000005</v>
      </c>
      <c r="P43" s="53">
        <v>-15933.85736</v>
      </c>
      <c r="Q43" s="53">
        <v>-2390.0008599999992</v>
      </c>
      <c r="R43" s="53">
        <v>-1606.0807299999997</v>
      </c>
      <c r="S43" s="53">
        <v>-3373.8685800000003</v>
      </c>
      <c r="T43" s="53">
        <v>-3307.3547899999994</v>
      </c>
      <c r="U43" s="53">
        <v>-20693.331140000002</v>
      </c>
      <c r="V43" s="53">
        <v>-4655.2632499999991</v>
      </c>
      <c r="W43" s="53">
        <v>-5289.506220000002</v>
      </c>
      <c r="X43" s="53">
        <v>-1226.9365399999997</v>
      </c>
      <c r="Y43" s="53">
        <v>-732.16674999999975</v>
      </c>
      <c r="Z43" s="53">
        <v>-387.35712999999993</v>
      </c>
      <c r="AA43" s="53">
        <v>-3083.8309300000001</v>
      </c>
      <c r="AB43" s="53">
        <v>-12683.197190000003</v>
      </c>
      <c r="AC43" s="53">
        <f t="shared" si="6"/>
        <v>-200134.14353999999</v>
      </c>
    </row>
    <row r="44" spans="1:29" ht="15" customHeight="1" x14ac:dyDescent="0.2">
      <c r="A44" s="58" t="s">
        <v>2954</v>
      </c>
      <c r="B44" s="53">
        <v>-1011.53882</v>
      </c>
      <c r="C44" s="53">
        <v>0</v>
      </c>
      <c r="D44" s="53">
        <v>-11349.570049999998</v>
      </c>
      <c r="E44" s="53">
        <v>-995.82217000000014</v>
      </c>
      <c r="F44" s="53">
        <v>-462.18200000000002</v>
      </c>
      <c r="G44" s="53">
        <v>-4488.2548699999998</v>
      </c>
      <c r="H44" s="53">
        <v>-4192.044460000001</v>
      </c>
      <c r="I44" s="53">
        <v>-2304.0330900000004</v>
      </c>
      <c r="J44" s="53">
        <v>-765.97658999999965</v>
      </c>
      <c r="K44" s="53">
        <v>0</v>
      </c>
      <c r="L44" s="53">
        <v>0</v>
      </c>
      <c r="M44" s="53">
        <v>-3658.081380000001</v>
      </c>
      <c r="N44" s="53">
        <v>-1454.5675600000002</v>
      </c>
      <c r="O44" s="53">
        <v>-854.8180000000001</v>
      </c>
      <c r="P44" s="53">
        <v>0</v>
      </c>
      <c r="Q44" s="53">
        <v>-899.67013999999995</v>
      </c>
      <c r="R44" s="53">
        <v>-2097.679180000001</v>
      </c>
      <c r="S44" s="53">
        <v>0</v>
      </c>
      <c r="T44" s="53">
        <v>-51.867359999999991</v>
      </c>
      <c r="U44" s="53">
        <v>-10530.447669999998</v>
      </c>
      <c r="V44" s="53">
        <v>-838.64840000000015</v>
      </c>
      <c r="W44" s="53">
        <v>-978.65489000000002</v>
      </c>
      <c r="X44" s="53">
        <v>0</v>
      </c>
      <c r="Y44" s="53">
        <v>-80.90049999999998</v>
      </c>
      <c r="Z44" s="53">
        <v>-6.6595000000000004</v>
      </c>
      <c r="AA44" s="53">
        <v>-1441.80809</v>
      </c>
      <c r="AB44" s="53">
        <v>-1379.8286900000003</v>
      </c>
      <c r="AC44" s="53">
        <f t="shared" si="6"/>
        <v>-49843.053409999986</v>
      </c>
    </row>
    <row r="45" spans="1:29" ht="15" customHeight="1" x14ac:dyDescent="0.2">
      <c r="A45" s="58" t="s">
        <v>278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-12.20087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-16.419699999999999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f t="shared" si="6"/>
        <v>-28.620570000000001</v>
      </c>
    </row>
    <row r="46" spans="1:29" ht="15" customHeight="1" x14ac:dyDescent="0.2">
      <c r="A46" s="58" t="s">
        <v>279</v>
      </c>
      <c r="B46" s="53">
        <v>-538.63351</v>
      </c>
      <c r="C46" s="53">
        <v>-5040.01487</v>
      </c>
      <c r="D46" s="53">
        <v>-20692.627139999997</v>
      </c>
      <c r="E46" s="53">
        <v>-9168.0732699999971</v>
      </c>
      <c r="F46" s="53">
        <v>-840.09400000000005</v>
      </c>
      <c r="G46" s="53">
        <v>-4312.5401300000003</v>
      </c>
      <c r="H46" s="53">
        <v>-4517.00983</v>
      </c>
      <c r="I46" s="53">
        <v>-9215.7343399999991</v>
      </c>
      <c r="J46" s="53">
        <v>-6548.2065999999995</v>
      </c>
      <c r="K46" s="53">
        <v>-1314.9929999999999</v>
      </c>
      <c r="L46" s="53">
        <v>-4413.8414399999983</v>
      </c>
      <c r="M46" s="53">
        <v>-5775.2977200000005</v>
      </c>
      <c r="N46" s="53">
        <v>-882.47857999999985</v>
      </c>
      <c r="O46" s="53">
        <v>-468.1841</v>
      </c>
      <c r="P46" s="53">
        <v>-6448.7764599999991</v>
      </c>
      <c r="Q46" s="53">
        <v>-11598.910559999998</v>
      </c>
      <c r="R46" s="53">
        <v>-5734.8394300000009</v>
      </c>
      <c r="S46" s="53">
        <v>-491.81155000000007</v>
      </c>
      <c r="T46" s="53">
        <v>-1881.1283800000003</v>
      </c>
      <c r="U46" s="53">
        <v>-12515.399210000001</v>
      </c>
      <c r="V46" s="53">
        <v>-7814.9366279999995</v>
      </c>
      <c r="W46" s="53">
        <v>-3732.0966300000005</v>
      </c>
      <c r="X46" s="53">
        <v>-7798.9001799999996</v>
      </c>
      <c r="Y46" s="53">
        <v>-188.78743</v>
      </c>
      <c r="Z46" s="53">
        <v>-314.36930000000007</v>
      </c>
      <c r="AA46" s="53">
        <v>-3706.6170499999998</v>
      </c>
      <c r="AB46" s="53">
        <v>-4125.6093799999999</v>
      </c>
      <c r="AC46" s="53">
        <f t="shared" si="6"/>
        <v>-140079.91071799997</v>
      </c>
    </row>
    <row r="47" spans="1:29" x14ac:dyDescent="0.2">
      <c r="A47" s="58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</row>
    <row r="48" spans="1:29" x14ac:dyDescent="0.2">
      <c r="A48" s="200" t="s">
        <v>1616</v>
      </c>
      <c r="B48" s="201">
        <f>+B26+B37+B38+B39</f>
        <v>-87185.400988837035</v>
      </c>
      <c r="C48" s="201">
        <f t="shared" ref="C48:AB48" si="9">+C26+C37+C38+C39</f>
        <v>-408768.48466000002</v>
      </c>
      <c r="D48" s="201">
        <f t="shared" si="9"/>
        <v>-865206.33422000008</v>
      </c>
      <c r="E48" s="201">
        <f t="shared" si="9"/>
        <v>-104778.51484000002</v>
      </c>
      <c r="F48" s="201">
        <f t="shared" si="9"/>
        <v>-1435.7539999999999</v>
      </c>
      <c r="G48" s="201">
        <f t="shared" si="9"/>
        <v>-161362.253984004</v>
      </c>
      <c r="H48" s="201">
        <f t="shared" si="9"/>
        <v>-876606.44917013613</v>
      </c>
      <c r="I48" s="201">
        <f t="shared" si="9"/>
        <v>-328865.8416499999</v>
      </c>
      <c r="J48" s="201">
        <f t="shared" si="9"/>
        <v>-91322.387660000008</v>
      </c>
      <c r="K48" s="201">
        <f t="shared" si="9"/>
        <v>-6805.6940000000004</v>
      </c>
      <c r="L48" s="201">
        <f t="shared" si="9"/>
        <v>-382535.31529999984</v>
      </c>
      <c r="M48" s="201">
        <f t="shared" si="9"/>
        <v>-143229.12281999999</v>
      </c>
      <c r="N48" s="201">
        <f t="shared" si="9"/>
        <v>-149323.54438999997</v>
      </c>
      <c r="O48" s="201">
        <f t="shared" si="9"/>
        <v>-26950.813235000016</v>
      </c>
      <c r="P48" s="201">
        <f t="shared" si="9"/>
        <v>-294962.14703999995</v>
      </c>
      <c r="Q48" s="201">
        <f t="shared" si="9"/>
        <v>-147766.40716000003</v>
      </c>
      <c r="R48" s="201">
        <f t="shared" si="9"/>
        <v>-91379.805290000018</v>
      </c>
      <c r="S48" s="201">
        <f t="shared" si="9"/>
        <v>-39846.285700000008</v>
      </c>
      <c r="T48" s="201">
        <f t="shared" si="9"/>
        <v>-65476.210349999994</v>
      </c>
      <c r="U48" s="201">
        <f t="shared" si="9"/>
        <v>-512228.39850999991</v>
      </c>
      <c r="V48" s="201">
        <f t="shared" si="9"/>
        <v>-97632.418178000007</v>
      </c>
      <c r="W48" s="201">
        <f t="shared" si="9"/>
        <v>-156851.42240000004</v>
      </c>
      <c r="X48" s="201">
        <f t="shared" si="9"/>
        <v>-82872.515420000011</v>
      </c>
      <c r="Y48" s="201">
        <f t="shared" si="9"/>
        <v>-3333.8203599999988</v>
      </c>
      <c r="Z48" s="201">
        <f t="shared" si="9"/>
        <v>-6114.2576100000015</v>
      </c>
      <c r="AA48" s="201">
        <f t="shared" si="9"/>
        <v>-196200.2268612074</v>
      </c>
      <c r="AB48" s="201">
        <f t="shared" si="9"/>
        <v>-414387.13945999998</v>
      </c>
      <c r="AC48" s="201">
        <f>SUM(B48:AB48)</f>
        <v>-5743426.9652571855</v>
      </c>
    </row>
    <row r="49" spans="1:29" x14ac:dyDescent="0.2">
      <c r="A49" s="58" t="s">
        <v>280</v>
      </c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</row>
    <row r="50" spans="1:29" ht="13.5" thickBot="1" x14ac:dyDescent="0.25">
      <c r="A50" s="204" t="s">
        <v>1736</v>
      </c>
      <c r="B50" s="208">
        <f>+B23+B48</f>
        <v>5199.4994796389365</v>
      </c>
      <c r="C50" s="208">
        <f t="shared" ref="C50:AB50" si="10">+C23+C48</f>
        <v>13284.263809999917</v>
      </c>
      <c r="D50" s="208">
        <f t="shared" si="10"/>
        <v>21653.097370000207</v>
      </c>
      <c r="E50" s="208">
        <f t="shared" si="10"/>
        <v>-3185.23380000006</v>
      </c>
      <c r="F50" s="208">
        <f t="shared" si="10"/>
        <v>-1660.1799999999998</v>
      </c>
      <c r="G50" s="208">
        <f t="shared" si="10"/>
        <v>13153.605323896074</v>
      </c>
      <c r="H50" s="208">
        <f t="shared" si="10"/>
        <v>60466.609739862732</v>
      </c>
      <c r="I50" s="208">
        <f t="shared" si="10"/>
        <v>-1034.7487600000459</v>
      </c>
      <c r="J50" s="208">
        <f t="shared" si="10"/>
        <v>3166.9390999999305</v>
      </c>
      <c r="K50" s="208">
        <f t="shared" si="10"/>
        <v>-957.96</v>
      </c>
      <c r="L50" s="208">
        <f t="shared" si="10"/>
        <v>16159.413129999826</v>
      </c>
      <c r="M50" s="208">
        <f t="shared" si="10"/>
        <v>43804.077890000044</v>
      </c>
      <c r="N50" s="208">
        <f t="shared" si="10"/>
        <v>33081.427355526946</v>
      </c>
      <c r="O50" s="208">
        <f t="shared" si="10"/>
        <v>-6600.9561350000149</v>
      </c>
      <c r="P50" s="208">
        <f t="shared" si="10"/>
        <v>5826.3586900001392</v>
      </c>
      <c r="Q50" s="208">
        <f t="shared" si="10"/>
        <v>-25.226710000017192</v>
      </c>
      <c r="R50" s="208">
        <f t="shared" si="10"/>
        <v>-6859.0811200000462</v>
      </c>
      <c r="S50" s="208">
        <f t="shared" si="10"/>
        <v>-1072.9187300000194</v>
      </c>
      <c r="T50" s="208">
        <f t="shared" si="10"/>
        <v>2231.094059999974</v>
      </c>
      <c r="U50" s="208">
        <f t="shared" si="10"/>
        <v>25723.783800000383</v>
      </c>
      <c r="V50" s="208">
        <f t="shared" si="10"/>
        <v>-16495.378745841037</v>
      </c>
      <c r="W50" s="208">
        <f t="shared" si="10"/>
        <v>-5987.1860500000184</v>
      </c>
      <c r="X50" s="208">
        <f t="shared" si="10"/>
        <v>-442.45180000002438</v>
      </c>
      <c r="Y50" s="208">
        <f t="shared" si="10"/>
        <v>-1781.8083099999967</v>
      </c>
      <c r="Z50" s="208">
        <f t="shared" si="10"/>
        <v>-2892.409039990001</v>
      </c>
      <c r="AA50" s="208">
        <f t="shared" si="10"/>
        <v>25106.075298966782</v>
      </c>
      <c r="AB50" s="208">
        <f t="shared" si="10"/>
        <v>19527.766589999839</v>
      </c>
      <c r="AC50" s="208">
        <f>SUM(B50:AB50)</f>
        <v>239388.47243706044</v>
      </c>
    </row>
    <row r="51" spans="1:29" x14ac:dyDescent="0.2"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</row>
    <row r="52" spans="1:29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</row>
  </sheetData>
  <mergeCells count="2">
    <mergeCell ref="A5:N6"/>
    <mergeCell ref="O5:AB6"/>
  </mergeCells>
  <phoneticPr fontId="2" type="noConversion"/>
  <conditionalFormatting sqref="AA8 C8:Y8">
    <cfRule type="expression" dxfId="126" priority="1" stopIfTrue="1">
      <formula>$BD8=1</formula>
    </cfRule>
  </conditionalFormatting>
  <conditionalFormatting sqref="Z8">
    <cfRule type="expression" dxfId="125" priority="2" stopIfTrue="1">
      <formula>$BD9=1</formula>
    </cfRule>
  </conditionalFormatting>
  <conditionalFormatting sqref="AB8:AC8">
    <cfRule type="expression" dxfId="124" priority="3" stopIfTrue="1">
      <formula>$BB9=1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8" top="0.57999999999999996" bottom="1.69" header="0.34" footer="0.51181102362204722"/>
  <pageSetup paperSize="8" scale="65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B52"/>
  <sheetViews>
    <sheetView showGridLines="0" topLeftCell="A37" workbookViewId="0">
      <selection activeCell="AA13" sqref="AA13"/>
    </sheetView>
  </sheetViews>
  <sheetFormatPr defaultRowHeight="12.75" x14ac:dyDescent="0.2"/>
  <cols>
    <col min="1" max="1" width="28.42578125" bestFit="1" customWidth="1"/>
    <col min="2" max="2" width="10.42578125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1526</v>
      </c>
      <c r="AA3" s="54"/>
      <c r="AB3" s="54" t="s">
        <v>1527</v>
      </c>
    </row>
    <row r="5" spans="1:28" x14ac:dyDescent="0.2">
      <c r="A5" s="813" t="s">
        <v>2608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946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3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3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ht="69" thickBot="1" x14ac:dyDescent="0.25">
      <c r="A8" s="55"/>
      <c r="B8" s="73" t="s">
        <v>282</v>
      </c>
      <c r="C8" s="73" t="s">
        <v>283</v>
      </c>
      <c r="D8" s="73" t="s">
        <v>284</v>
      </c>
      <c r="E8" s="73" t="s">
        <v>285</v>
      </c>
      <c r="F8" s="73" t="s">
        <v>2227</v>
      </c>
      <c r="G8" s="73" t="s">
        <v>2228</v>
      </c>
      <c r="H8" s="73" t="s">
        <v>1607</v>
      </c>
      <c r="I8" s="73" t="s">
        <v>2230</v>
      </c>
      <c r="J8" s="73" t="s">
        <v>1608</v>
      </c>
      <c r="K8" s="73" t="s">
        <v>2614</v>
      </c>
      <c r="L8" s="73" t="s">
        <v>2615</v>
      </c>
      <c r="M8" s="73" t="s">
        <v>2231</v>
      </c>
      <c r="N8" s="73" t="s">
        <v>2232</v>
      </c>
      <c r="O8" s="73" t="s">
        <v>2233</v>
      </c>
      <c r="P8" s="73" t="s">
        <v>1609</v>
      </c>
      <c r="Q8" s="73" t="s">
        <v>2234</v>
      </c>
      <c r="R8" s="73" t="s">
        <v>2235</v>
      </c>
      <c r="S8" s="73" t="s">
        <v>2236</v>
      </c>
      <c r="T8" s="73" t="s">
        <v>2616</v>
      </c>
      <c r="U8" s="73" t="s">
        <v>2238</v>
      </c>
      <c r="V8" s="73" t="s">
        <v>1878</v>
      </c>
      <c r="W8" s="73" t="s">
        <v>1879</v>
      </c>
      <c r="X8" s="73" t="s">
        <v>1880</v>
      </c>
      <c r="Y8" s="349" t="s">
        <v>2617</v>
      </c>
      <c r="Z8" s="73" t="s">
        <v>599</v>
      </c>
      <c r="AA8" s="73" t="s">
        <v>2618</v>
      </c>
      <c r="AB8" s="352"/>
    </row>
    <row r="9" spans="1:28" ht="15" customHeight="1" x14ac:dyDescent="0.2">
      <c r="A9" s="70" t="s">
        <v>1734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1670.2514199999941</v>
      </c>
      <c r="C10" s="56">
        <f>+C11+C14+C15+C16+C17+C18+C19</f>
        <v>39467.544119999962</v>
      </c>
      <c r="D10" s="56">
        <f t="shared" ref="D10:Z10" si="0">+D11+D14+D15+D16+D17+D18+D19</f>
        <v>54447.024810000039</v>
      </c>
      <c r="E10" s="56">
        <f t="shared" si="0"/>
        <v>5506.2534100000048</v>
      </c>
      <c r="F10" s="56">
        <f t="shared" si="0"/>
        <v>35760.778217899999</v>
      </c>
      <c r="G10" s="56">
        <f t="shared" si="0"/>
        <v>97492.506820000213</v>
      </c>
      <c r="H10" s="56">
        <f t="shared" si="0"/>
        <v>33005.893039999988</v>
      </c>
      <c r="I10" s="56">
        <f t="shared" si="0"/>
        <v>11392.935829999999</v>
      </c>
      <c r="J10" s="56">
        <f t="shared" si="0"/>
        <v>21021.216079999991</v>
      </c>
      <c r="K10" s="56">
        <f t="shared" si="0"/>
        <v>17844.498259999964</v>
      </c>
      <c r="L10" s="56">
        <f t="shared" si="0"/>
        <v>12990.958230000004</v>
      </c>
      <c r="M10" s="56">
        <f t="shared" si="0"/>
        <v>1415.6284899999964</v>
      </c>
      <c r="N10" s="56">
        <f t="shared" si="0"/>
        <v>23225.421929999979</v>
      </c>
      <c r="O10" s="56">
        <f t="shared" si="0"/>
        <v>7273.0847300000014</v>
      </c>
      <c r="P10" s="56">
        <f t="shared" si="0"/>
        <v>1850.0815299999988</v>
      </c>
      <c r="Q10" s="56">
        <f t="shared" si="0"/>
        <v>562.15954999999963</v>
      </c>
      <c r="R10" s="56">
        <f t="shared" si="0"/>
        <v>5669.5579500000003</v>
      </c>
      <c r="S10" s="56">
        <f t="shared" si="0"/>
        <v>18054.25428000003</v>
      </c>
      <c r="T10" s="56">
        <f t="shared" si="0"/>
        <v>1070.7942100000005</v>
      </c>
      <c r="U10" s="56">
        <f t="shared" si="0"/>
        <v>9723.6737599999869</v>
      </c>
      <c r="V10" s="56">
        <f t="shared" si="0"/>
        <v>15362.223839999999</v>
      </c>
      <c r="W10" s="56">
        <f t="shared" si="0"/>
        <v>151.62726999999984</v>
      </c>
      <c r="X10" s="56">
        <f t="shared" si="0"/>
        <v>52.142460000000028</v>
      </c>
      <c r="Y10" s="56">
        <f t="shared" si="0"/>
        <v>13193.0509895</v>
      </c>
      <c r="Z10" s="56">
        <f t="shared" si="0"/>
        <v>18970.683799999977</v>
      </c>
      <c r="AA10" s="56">
        <f>SUM(B10:Z10)</f>
        <v>447174.24502740009</v>
      </c>
    </row>
    <row r="11" spans="1:28" ht="15" customHeight="1" x14ac:dyDescent="0.2">
      <c r="A11" s="61" t="s">
        <v>1898</v>
      </c>
      <c r="B11" s="57">
        <f>+B12+B13</f>
        <v>15552.886970000001</v>
      </c>
      <c r="C11" s="57">
        <f t="shared" ref="C11:Z11" si="1">+C12+C13</f>
        <v>140861.12860999996</v>
      </c>
      <c r="D11" s="57">
        <f t="shared" si="1"/>
        <v>221896.62427</v>
      </c>
      <c r="E11" s="57">
        <f t="shared" si="1"/>
        <v>33985.038520000002</v>
      </c>
      <c r="F11" s="57">
        <f t="shared" si="1"/>
        <v>67215.8478779</v>
      </c>
      <c r="G11" s="57">
        <f t="shared" si="1"/>
        <v>247498.7047</v>
      </c>
      <c r="H11" s="57">
        <f t="shared" si="1"/>
        <v>83683.827659999995</v>
      </c>
      <c r="I11" s="57">
        <f t="shared" si="1"/>
        <v>27272.869799999997</v>
      </c>
      <c r="J11" s="57">
        <f t="shared" si="1"/>
        <v>97597.868260000003</v>
      </c>
      <c r="K11" s="57">
        <f t="shared" si="1"/>
        <v>101900.30714999998</v>
      </c>
      <c r="L11" s="57">
        <f t="shared" si="1"/>
        <v>49539.305730000007</v>
      </c>
      <c r="M11" s="57">
        <f t="shared" si="1"/>
        <v>23498.634890000001</v>
      </c>
      <c r="N11" s="57">
        <f t="shared" si="1"/>
        <v>126350.86567999997</v>
      </c>
      <c r="O11" s="57">
        <f t="shared" si="1"/>
        <v>26746.61377</v>
      </c>
      <c r="P11" s="57">
        <f t="shared" si="1"/>
        <v>11034.292629999998</v>
      </c>
      <c r="Q11" s="57">
        <f t="shared" si="1"/>
        <v>2458.5143399999997</v>
      </c>
      <c r="R11" s="57">
        <f t="shared" si="1"/>
        <v>24092.854629999998</v>
      </c>
      <c r="S11" s="57">
        <f t="shared" si="1"/>
        <v>165254.87676000004</v>
      </c>
      <c r="T11" s="57">
        <f t="shared" si="1"/>
        <v>9580.6963299999989</v>
      </c>
      <c r="U11" s="57">
        <f t="shared" si="1"/>
        <v>44019.457099999992</v>
      </c>
      <c r="V11" s="57">
        <f t="shared" si="1"/>
        <v>42997.162689999997</v>
      </c>
      <c r="W11" s="57">
        <f t="shared" si="1"/>
        <v>611.48089999999991</v>
      </c>
      <c r="X11" s="57">
        <f t="shared" si="1"/>
        <v>373.85240000000005</v>
      </c>
      <c r="Y11" s="57">
        <f t="shared" si="1"/>
        <v>60054.610809999998</v>
      </c>
      <c r="Z11" s="57">
        <f t="shared" si="1"/>
        <v>91532.200019999975</v>
      </c>
      <c r="AA11" s="56">
        <f t="shared" ref="AA11:AA21" si="2">SUM(B11:Z11)</f>
        <v>1715610.5224978998</v>
      </c>
    </row>
    <row r="12" spans="1:28" ht="15" customHeight="1" x14ac:dyDescent="0.2">
      <c r="A12" s="60" t="s">
        <v>1899</v>
      </c>
      <c r="B12" s="56">
        <v>13558.197880000002</v>
      </c>
      <c r="C12" s="56">
        <v>139313.34004999997</v>
      </c>
      <c r="D12" s="56">
        <v>205159</v>
      </c>
      <c r="E12" s="56">
        <v>33146.12384</v>
      </c>
      <c r="F12" s="56">
        <v>67215.8478779</v>
      </c>
      <c r="G12" s="56">
        <v>243345.29315000001</v>
      </c>
      <c r="H12" s="56">
        <v>81110.46819</v>
      </c>
      <c r="I12" s="56">
        <v>26949.486699999998</v>
      </c>
      <c r="J12" s="56">
        <v>92589.570070000002</v>
      </c>
      <c r="K12" s="56">
        <v>96984.619189999983</v>
      </c>
      <c r="L12" s="56">
        <v>49539.305730000007</v>
      </c>
      <c r="M12" s="56">
        <v>23498.634890000001</v>
      </c>
      <c r="N12" s="56">
        <v>121877.21124999998</v>
      </c>
      <c r="O12" s="56">
        <v>25307.422269999999</v>
      </c>
      <c r="P12" s="56">
        <v>10479.529809999998</v>
      </c>
      <c r="Q12" s="56">
        <v>2458.5143399999997</v>
      </c>
      <c r="R12" s="56">
        <v>24092.854629999998</v>
      </c>
      <c r="S12" s="56">
        <v>162190.34941000005</v>
      </c>
      <c r="T12" s="56">
        <v>9275.7983099999983</v>
      </c>
      <c r="U12" s="56">
        <v>41578.176719999996</v>
      </c>
      <c r="V12" s="56">
        <v>40342.432569999997</v>
      </c>
      <c r="W12" s="56">
        <v>610.53122999999994</v>
      </c>
      <c r="X12" s="56">
        <v>373.85240000000005</v>
      </c>
      <c r="Y12" s="56">
        <v>58467.084179999998</v>
      </c>
      <c r="Z12" s="56">
        <v>91532.300519999975</v>
      </c>
      <c r="AA12" s="56">
        <f t="shared" si="2"/>
        <v>1660995.9452079001</v>
      </c>
    </row>
    <row r="13" spans="1:28" ht="15" customHeight="1" x14ac:dyDescent="0.2">
      <c r="A13" s="60" t="s">
        <v>1900</v>
      </c>
      <c r="B13" s="56">
        <v>1994.6890900000001</v>
      </c>
      <c r="C13" s="56">
        <v>1547.78856</v>
      </c>
      <c r="D13" s="56">
        <v>16737.62427</v>
      </c>
      <c r="E13" s="56">
        <v>838.91468000000009</v>
      </c>
      <c r="F13" s="56">
        <v>0</v>
      </c>
      <c r="G13" s="56">
        <v>4153.4115499999998</v>
      </c>
      <c r="H13" s="56">
        <v>2573.3594699999999</v>
      </c>
      <c r="I13" s="56">
        <v>323.38310000000001</v>
      </c>
      <c r="J13" s="56">
        <v>5008.2981899999995</v>
      </c>
      <c r="K13" s="56">
        <v>4915.6879600000002</v>
      </c>
      <c r="L13" s="56">
        <v>0</v>
      </c>
      <c r="M13" s="56">
        <v>0</v>
      </c>
      <c r="N13" s="56">
        <v>4473.6544299999996</v>
      </c>
      <c r="O13" s="56">
        <v>1439.1914999999999</v>
      </c>
      <c r="P13" s="56">
        <v>554.76281999999992</v>
      </c>
      <c r="Q13" s="56">
        <v>0</v>
      </c>
      <c r="R13" s="56">
        <v>0</v>
      </c>
      <c r="S13" s="56">
        <v>3064.5273500000008</v>
      </c>
      <c r="T13" s="56">
        <v>304.89801999999997</v>
      </c>
      <c r="U13" s="56">
        <v>2441.2803799999997</v>
      </c>
      <c r="V13" s="56">
        <v>2654.7301200000002</v>
      </c>
      <c r="W13" s="56">
        <v>0.94967000000000013</v>
      </c>
      <c r="X13" s="56">
        <v>0</v>
      </c>
      <c r="Y13" s="56">
        <v>1587.5266299999998</v>
      </c>
      <c r="Z13" s="56">
        <v>-0.10050000000000001</v>
      </c>
      <c r="AA13" s="56">
        <f t="shared" si="2"/>
        <v>54614.577290000008</v>
      </c>
    </row>
    <row r="14" spans="1:28" ht="15" customHeight="1" x14ac:dyDescent="0.2">
      <c r="A14" s="60" t="s">
        <v>2937</v>
      </c>
      <c r="B14" s="57">
        <v>-13708.448890000001</v>
      </c>
      <c r="C14" s="57">
        <v>-89303.707670000003</v>
      </c>
      <c r="D14" s="57">
        <v>-144540.98862999998</v>
      </c>
      <c r="E14" s="57">
        <v>-28003.872269999996</v>
      </c>
      <c r="F14" s="57">
        <v>-19189.302799999998</v>
      </c>
      <c r="G14" s="57">
        <v>-113416.52244</v>
      </c>
      <c r="H14" s="57">
        <v>-36439.447370000002</v>
      </c>
      <c r="I14" s="57">
        <v>-15134.602739999998</v>
      </c>
      <c r="J14" s="57">
        <v>-73367.751100000009</v>
      </c>
      <c r="K14" s="57">
        <v>-72887.856050000017</v>
      </c>
      <c r="L14" s="57">
        <v>-30094.589470000003</v>
      </c>
      <c r="M14" s="57">
        <v>-20533.591880000004</v>
      </c>
      <c r="N14" s="57">
        <v>-88572.052909999999</v>
      </c>
      <c r="O14" s="57">
        <v>-18815.217669999998</v>
      </c>
      <c r="P14" s="57">
        <v>-8337.0287499999995</v>
      </c>
      <c r="Q14" s="57">
        <v>-1877.0357900000001</v>
      </c>
      <c r="R14" s="57">
        <v>-15021.813539999999</v>
      </c>
      <c r="S14" s="57">
        <v>-139585.52191000001</v>
      </c>
      <c r="T14" s="57">
        <v>-8240.5822799999987</v>
      </c>
      <c r="U14" s="57">
        <v>-33561.776810000003</v>
      </c>
      <c r="V14" s="57">
        <v>-17120.470079999999</v>
      </c>
      <c r="W14" s="57">
        <v>-460.35975000000002</v>
      </c>
      <c r="X14" s="57">
        <v>-318.90931</v>
      </c>
      <c r="Y14" s="57">
        <v>-44372.38379</v>
      </c>
      <c r="Z14" s="56">
        <v>-65628.374849999993</v>
      </c>
      <c r="AA14" s="56">
        <f t="shared" si="2"/>
        <v>-1098532.20875</v>
      </c>
    </row>
    <row r="15" spans="1:28" ht="15" customHeight="1" x14ac:dyDescent="0.2">
      <c r="A15" s="60" t="s">
        <v>2938</v>
      </c>
      <c r="B15" s="57">
        <v>-4540.3796700000057</v>
      </c>
      <c r="C15" s="57">
        <v>-34633.432239999995</v>
      </c>
      <c r="D15" s="57">
        <v>-87658.04647999999</v>
      </c>
      <c r="E15" s="57">
        <v>-10841.928900000001</v>
      </c>
      <c r="F15" s="57">
        <v>-26060.964070000002</v>
      </c>
      <c r="G15" s="57">
        <v>-90050.469499999832</v>
      </c>
      <c r="H15" s="57">
        <v>-22090.965700000001</v>
      </c>
      <c r="I15" s="57">
        <v>-5266.0453900000002</v>
      </c>
      <c r="J15" s="57">
        <v>-36876.821329999999</v>
      </c>
      <c r="K15" s="57">
        <v>-37580.396000000001</v>
      </c>
      <c r="L15" s="57">
        <v>-18781.404140000002</v>
      </c>
      <c r="M15" s="57">
        <v>-7935.3399100000006</v>
      </c>
      <c r="N15" s="57">
        <v>-37809.172869999995</v>
      </c>
      <c r="O15" s="57">
        <v>-5823.2342900000003</v>
      </c>
      <c r="P15" s="57">
        <v>-2905.60617</v>
      </c>
      <c r="Q15" s="57">
        <v>-208.14295999999999</v>
      </c>
      <c r="R15" s="57">
        <v>-10256.873439999999</v>
      </c>
      <c r="S15" s="57">
        <v>-47675.614119999998</v>
      </c>
      <c r="T15" s="57">
        <v>-2159.9476500000001</v>
      </c>
      <c r="U15" s="57">
        <v>-12830.383220000002</v>
      </c>
      <c r="V15" s="57">
        <v>-20572.946309999999</v>
      </c>
      <c r="W15" s="57">
        <v>-306.43202000000002</v>
      </c>
      <c r="X15" s="57">
        <v>-65.881110000000007</v>
      </c>
      <c r="Y15" s="57">
        <v>-16830.96932</v>
      </c>
      <c r="Z15" s="56">
        <v>-29377.44125</v>
      </c>
      <c r="AA15" s="56">
        <f t="shared" si="2"/>
        <v>-569138.83805999986</v>
      </c>
    </row>
    <row r="16" spans="1:28" ht="15" customHeight="1" x14ac:dyDescent="0.2">
      <c r="A16" s="62" t="s">
        <v>2939</v>
      </c>
      <c r="B16" s="57">
        <v>3692.6390299999998</v>
      </c>
      <c r="C16" s="57">
        <v>13310.82252</v>
      </c>
      <c r="D16" s="57">
        <v>46143.607530000001</v>
      </c>
      <c r="E16" s="57">
        <v>7769.6700799999999</v>
      </c>
      <c r="F16" s="57">
        <v>2837.1783799999998</v>
      </c>
      <c r="G16" s="57">
        <v>26046.11784000005</v>
      </c>
      <c r="H16" s="57">
        <v>323.75640000000004</v>
      </c>
      <c r="I16" s="57">
        <v>1675.9545900000001</v>
      </c>
      <c r="J16" s="57">
        <v>26746.395049999996</v>
      </c>
      <c r="K16" s="57">
        <v>19321.505000000001</v>
      </c>
      <c r="L16" s="57">
        <v>7803.5955599999998</v>
      </c>
      <c r="M16" s="57">
        <v>6100.43217</v>
      </c>
      <c r="N16" s="57">
        <v>19126.958119999999</v>
      </c>
      <c r="O16" s="57">
        <v>2382.2123099999999</v>
      </c>
      <c r="P16" s="57">
        <v>1449.67605</v>
      </c>
      <c r="Q16" s="57">
        <v>68.726960000000005</v>
      </c>
      <c r="R16" s="57">
        <v>5679.2197800000004</v>
      </c>
      <c r="S16" s="57">
        <v>30124.247849999996</v>
      </c>
      <c r="T16" s="57">
        <v>1478.30872</v>
      </c>
      <c r="U16" s="57">
        <v>8551.1236900000004</v>
      </c>
      <c r="V16" s="57">
        <v>3769.9350600000002</v>
      </c>
      <c r="W16" s="57">
        <v>214.57402999999999</v>
      </c>
      <c r="X16" s="57">
        <v>46.119990000000001</v>
      </c>
      <c r="Y16" s="57">
        <v>10759.9573495</v>
      </c>
      <c r="Z16" s="56">
        <v>13949.442179999998</v>
      </c>
      <c r="AA16" s="56">
        <f t="shared" si="2"/>
        <v>259372.17623950006</v>
      </c>
    </row>
    <row r="17" spans="1:27" ht="15" customHeight="1" x14ac:dyDescent="0.2">
      <c r="A17" s="60" t="s">
        <v>2940</v>
      </c>
      <c r="B17" s="57">
        <v>3531.5632799999998</v>
      </c>
      <c r="C17" s="57">
        <v>16609.766100000001</v>
      </c>
      <c r="D17" s="57">
        <v>34507.667630000004</v>
      </c>
      <c r="E17" s="57">
        <v>9111.3689599999998</v>
      </c>
      <c r="F17" s="57">
        <v>11146.883240000001</v>
      </c>
      <c r="G17" s="57">
        <v>38846.342710000012</v>
      </c>
      <c r="H17" s="57">
        <v>13441.7757</v>
      </c>
      <c r="I17" s="57">
        <v>4107.5379499999999</v>
      </c>
      <c r="J17" s="57">
        <v>14771.638359999999</v>
      </c>
      <c r="K17" s="57">
        <v>17158.473100000003</v>
      </c>
      <c r="L17" s="57">
        <v>8038.8232900000003</v>
      </c>
      <c r="M17" s="57">
        <v>6217.5303099999992</v>
      </c>
      <c r="N17" s="57">
        <v>20329.877949999998</v>
      </c>
      <c r="O17" s="57">
        <v>3938.9998799999998</v>
      </c>
      <c r="P17" s="57">
        <v>1871.8436400000001</v>
      </c>
      <c r="Q17" s="57">
        <v>346.92490999999995</v>
      </c>
      <c r="R17" s="57">
        <v>4034.9105199999999</v>
      </c>
      <c r="S17" s="57">
        <v>26079.008160000001</v>
      </c>
      <c r="T17" s="57">
        <v>3105.8107200000004</v>
      </c>
      <c r="U17" s="57">
        <v>8443.0511900000001</v>
      </c>
      <c r="V17" s="57">
        <v>6913.0963499999998</v>
      </c>
      <c r="W17" s="57">
        <v>92.364109999999997</v>
      </c>
      <c r="X17" s="57">
        <v>56.542610000000003</v>
      </c>
      <c r="Y17" s="57">
        <v>10217.12263</v>
      </c>
      <c r="Z17" s="56">
        <v>16168.72754</v>
      </c>
      <c r="AA17" s="56">
        <f t="shared" si="2"/>
        <v>279087.65084000007</v>
      </c>
    </row>
    <row r="18" spans="1:27" ht="15" customHeight="1" x14ac:dyDescent="0.2">
      <c r="A18" s="60" t="s">
        <v>2941</v>
      </c>
      <c r="B18" s="57">
        <v>-2858.0092999999997</v>
      </c>
      <c r="C18" s="57">
        <v>-7377.0331999999999</v>
      </c>
      <c r="D18" s="57">
        <v>-15901.83951</v>
      </c>
      <c r="E18" s="57">
        <v>-6514.0229799999997</v>
      </c>
      <c r="F18" s="57">
        <v>-188.86440999999999</v>
      </c>
      <c r="G18" s="57">
        <v>-11431.666490000014</v>
      </c>
      <c r="H18" s="57">
        <v>-5913.0536500000007</v>
      </c>
      <c r="I18" s="57">
        <v>-1262.77838</v>
      </c>
      <c r="J18" s="57">
        <v>-7850.1131599999999</v>
      </c>
      <c r="K18" s="57">
        <v>-10067.53494</v>
      </c>
      <c r="L18" s="57">
        <v>-3514.7727400000003</v>
      </c>
      <c r="M18" s="57">
        <v>-5932.0370899999998</v>
      </c>
      <c r="N18" s="57">
        <v>-16201.054039999999</v>
      </c>
      <c r="O18" s="57">
        <v>-1156.28927</v>
      </c>
      <c r="P18" s="57">
        <v>-1263.0958699999999</v>
      </c>
      <c r="Q18" s="57">
        <v>-226.82791</v>
      </c>
      <c r="R18" s="57">
        <v>-2858.74</v>
      </c>
      <c r="S18" s="57">
        <v>-16142.742460000001</v>
      </c>
      <c r="T18" s="57">
        <v>-2693.49163</v>
      </c>
      <c r="U18" s="57">
        <v>-4897.7981900000004</v>
      </c>
      <c r="V18" s="57">
        <v>-624.55386999999996</v>
      </c>
      <c r="W18" s="57">
        <v>0</v>
      </c>
      <c r="X18" s="57">
        <v>-39.582120000000003</v>
      </c>
      <c r="Y18" s="57">
        <v>-6635.2866900000008</v>
      </c>
      <c r="Z18" s="56">
        <v>-7673.8698400000021</v>
      </c>
      <c r="AA18" s="56">
        <f t="shared" si="2"/>
        <v>-139225.05774000008</v>
      </c>
    </row>
    <row r="19" spans="1:27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7" ht="15" customHeight="1" x14ac:dyDescent="0.2">
      <c r="A20" s="63" t="s">
        <v>2942</v>
      </c>
      <c r="B20" s="57">
        <v>0</v>
      </c>
      <c r="C20" s="57">
        <v>3491.7611700000002</v>
      </c>
      <c r="D20" s="57">
        <v>6453.8316899999991</v>
      </c>
      <c r="E20" s="57">
        <v>0</v>
      </c>
      <c r="F20" s="57">
        <v>3003.0835699999998</v>
      </c>
      <c r="G20" s="57">
        <v>15299.331759999999</v>
      </c>
      <c r="H20" s="57">
        <v>0</v>
      </c>
      <c r="I20" s="57">
        <v>934.64243999999997</v>
      </c>
      <c r="J20" s="57">
        <v>1824.42561</v>
      </c>
      <c r="K20" s="57">
        <v>6437.5005300000003</v>
      </c>
      <c r="L20" s="57">
        <v>1088.3101478567808</v>
      </c>
      <c r="M20" s="57">
        <v>0</v>
      </c>
      <c r="N20" s="57">
        <v>0</v>
      </c>
      <c r="O20" s="57">
        <v>0</v>
      </c>
      <c r="P20" s="57">
        <v>214.98777999999999</v>
      </c>
      <c r="Q20" s="57">
        <v>13.898769999999999</v>
      </c>
      <c r="R20" s="57">
        <v>479.71397999999999</v>
      </c>
      <c r="S20" s="57">
        <v>7001.2672999999995</v>
      </c>
      <c r="T20" s="57">
        <v>0</v>
      </c>
      <c r="U20" s="57">
        <v>0</v>
      </c>
      <c r="V20" s="57">
        <v>1590.2860007848274</v>
      </c>
      <c r="W20" s="57">
        <v>53.720150000000004</v>
      </c>
      <c r="X20" s="57">
        <v>0</v>
      </c>
      <c r="Y20" s="57">
        <v>1386.1461399999998</v>
      </c>
      <c r="Z20" s="56">
        <v>1078.8586299999999</v>
      </c>
      <c r="AA20" s="56">
        <f t="shared" si="2"/>
        <v>50351.765668641616</v>
      </c>
    </row>
    <row r="21" spans="1:27" ht="15" customHeight="1" x14ac:dyDescent="0.2">
      <c r="A21" s="62" t="s">
        <v>1902</v>
      </c>
      <c r="B21" s="57">
        <v>0</v>
      </c>
      <c r="C21" s="57">
        <v>95.338160000000002</v>
      </c>
      <c r="D21" s="57">
        <v>2361.9727499999999</v>
      </c>
      <c r="E21" s="57">
        <v>450.68077</v>
      </c>
      <c r="F21" s="57">
        <v>514.35276999999996</v>
      </c>
      <c r="G21" s="57">
        <v>19205.132989999944</v>
      </c>
      <c r="H21" s="57">
        <v>388.27044000000001</v>
      </c>
      <c r="I21" s="57">
        <v>0.87642999999999993</v>
      </c>
      <c r="J21" s="57">
        <v>89.190169999999995</v>
      </c>
      <c r="K21" s="57">
        <v>26.440070000000066</v>
      </c>
      <c r="L21" s="57">
        <v>98.955490000000012</v>
      </c>
      <c r="M21" s="57">
        <v>0</v>
      </c>
      <c r="N21" s="57">
        <v>82.917169999999999</v>
      </c>
      <c r="O21" s="57">
        <v>12.250819999999999</v>
      </c>
      <c r="P21" s="57">
        <v>20.56522</v>
      </c>
      <c r="Q21" s="57">
        <v>0</v>
      </c>
      <c r="R21" s="57">
        <v>68.020070000000004</v>
      </c>
      <c r="S21" s="57">
        <v>-88.408179999999987</v>
      </c>
      <c r="T21" s="57">
        <v>412.28386</v>
      </c>
      <c r="U21" s="57">
        <v>0</v>
      </c>
      <c r="V21" s="57">
        <v>1056.5062000000003</v>
      </c>
      <c r="W21" s="57">
        <v>49.43374</v>
      </c>
      <c r="X21" s="57">
        <v>1.4539300000000002</v>
      </c>
      <c r="Y21" s="57">
        <v>267.18901</v>
      </c>
      <c r="Z21" s="56">
        <v>-208.01983999999999</v>
      </c>
      <c r="AA21" s="56">
        <f t="shared" si="2"/>
        <v>24905.402039999946</v>
      </c>
    </row>
    <row r="22" spans="1:27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200" t="s">
        <v>1618</v>
      </c>
      <c r="B23" s="201">
        <f>+B10+B20+B21</f>
        <v>1670.2514199999941</v>
      </c>
      <c r="C23" s="201">
        <f t="shared" ref="C23:Z23" si="3">+C10+C20+C21</f>
        <v>43054.64344999996</v>
      </c>
      <c r="D23" s="201">
        <f t="shared" si="3"/>
        <v>63262.829250000039</v>
      </c>
      <c r="E23" s="201">
        <f t="shared" si="3"/>
        <v>5956.9341800000047</v>
      </c>
      <c r="F23" s="201">
        <f t="shared" si="3"/>
        <v>39278.214557899999</v>
      </c>
      <c r="G23" s="201">
        <f t="shared" si="3"/>
        <v>131996.97157000017</v>
      </c>
      <c r="H23" s="201">
        <f t="shared" si="3"/>
        <v>33394.163479999988</v>
      </c>
      <c r="I23" s="201">
        <f t="shared" si="3"/>
        <v>12328.454699999998</v>
      </c>
      <c r="J23" s="201">
        <f t="shared" si="3"/>
        <v>22934.831859999991</v>
      </c>
      <c r="K23" s="201">
        <f t="shared" si="3"/>
        <v>24308.438859999966</v>
      </c>
      <c r="L23" s="201">
        <f t="shared" si="3"/>
        <v>14178.223867856785</v>
      </c>
      <c r="M23" s="201">
        <f t="shared" si="3"/>
        <v>1415.6284899999964</v>
      </c>
      <c r="N23" s="201">
        <f t="shared" si="3"/>
        <v>23308.339099999979</v>
      </c>
      <c r="O23" s="201">
        <f t="shared" si="3"/>
        <v>7285.3355500000016</v>
      </c>
      <c r="P23" s="201">
        <f t="shared" si="3"/>
        <v>2085.6345299999989</v>
      </c>
      <c r="Q23" s="201">
        <f t="shared" si="3"/>
        <v>576.05831999999964</v>
      </c>
      <c r="R23" s="201">
        <f t="shared" si="3"/>
        <v>6217.2920000000004</v>
      </c>
      <c r="S23" s="201">
        <f t="shared" si="3"/>
        <v>24967.113400000031</v>
      </c>
      <c r="T23" s="201">
        <f t="shared" si="3"/>
        <v>1483.0780700000005</v>
      </c>
      <c r="U23" s="201">
        <f t="shared" si="3"/>
        <v>9723.6737599999869</v>
      </c>
      <c r="V23" s="201">
        <f t="shared" si="3"/>
        <v>18009.016040784827</v>
      </c>
      <c r="W23" s="201">
        <f t="shared" si="3"/>
        <v>254.78115999999983</v>
      </c>
      <c r="X23" s="201">
        <f t="shared" si="3"/>
        <v>53.596390000000028</v>
      </c>
      <c r="Y23" s="201">
        <f t="shared" si="3"/>
        <v>14846.3861395</v>
      </c>
      <c r="Z23" s="201">
        <f t="shared" si="3"/>
        <v>19841.522589999975</v>
      </c>
      <c r="AA23" s="201">
        <f>SUM(B23:Z23)</f>
        <v>522431.41273604165</v>
      </c>
    </row>
    <row r="24" spans="1:27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66" t="s">
        <v>1617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60" t="s">
        <v>1903</v>
      </c>
      <c r="B26" s="57">
        <f>+B27+B30+B33+B34+B35+B36</f>
        <v>-722.03267999999991</v>
      </c>
      <c r="C26" s="57">
        <f t="shared" ref="C26:Z26" si="4">+C27+C30+C33+C34+C35+C36</f>
        <v>-12616.463100000008</v>
      </c>
      <c r="D26" s="57">
        <f t="shared" si="4"/>
        <v>-43401.221770000004</v>
      </c>
      <c r="E26" s="57">
        <f t="shared" si="4"/>
        <v>-2584.5514899999989</v>
      </c>
      <c r="F26" s="57">
        <f t="shared" si="4"/>
        <v>-16554.882989999998</v>
      </c>
      <c r="G26" s="57">
        <f t="shared" si="4"/>
        <v>-60258.531809994172</v>
      </c>
      <c r="H26" s="57">
        <f t="shared" si="4"/>
        <v>-15459.679049999984</v>
      </c>
      <c r="I26" s="57">
        <f t="shared" si="4"/>
        <v>-2224.88393</v>
      </c>
      <c r="J26" s="57">
        <f t="shared" si="4"/>
        <v>-13804.40885999999</v>
      </c>
      <c r="K26" s="57">
        <f t="shared" si="4"/>
        <v>-10285.314259999999</v>
      </c>
      <c r="L26" s="57">
        <f t="shared" si="4"/>
        <v>-6071.6756400000004</v>
      </c>
      <c r="M26" s="57">
        <f t="shared" si="4"/>
        <v>-2220.283750000001</v>
      </c>
      <c r="N26" s="57">
        <f t="shared" si="4"/>
        <v>-12763.411520000001</v>
      </c>
      <c r="O26" s="57">
        <f t="shared" si="4"/>
        <v>-3725.0581999999977</v>
      </c>
      <c r="P26" s="57">
        <f t="shared" si="4"/>
        <v>-1133.1944299999993</v>
      </c>
      <c r="Q26" s="57">
        <f t="shared" si="4"/>
        <v>-75.294530000000123</v>
      </c>
      <c r="R26" s="57">
        <f t="shared" si="4"/>
        <v>-2048.5432799999999</v>
      </c>
      <c r="S26" s="57">
        <f t="shared" si="4"/>
        <v>-11219.104010000005</v>
      </c>
      <c r="T26" s="57">
        <f t="shared" si="4"/>
        <v>-952.42837999999938</v>
      </c>
      <c r="U26" s="57">
        <f t="shared" si="4"/>
        <v>-7237.1455899999983</v>
      </c>
      <c r="V26" s="57">
        <f t="shared" si="4"/>
        <v>-13793.22682</v>
      </c>
      <c r="W26" s="57">
        <f t="shared" si="4"/>
        <v>-136.31791000000001</v>
      </c>
      <c r="X26" s="57">
        <f t="shared" si="4"/>
        <v>-200.96703999999988</v>
      </c>
      <c r="Y26" s="57">
        <f t="shared" si="4"/>
        <v>-14028.608185449113</v>
      </c>
      <c r="Z26" s="57">
        <f t="shared" si="4"/>
        <v>-13462.264550000002</v>
      </c>
      <c r="AA26" s="57">
        <f>SUM(B26:Z26)</f>
        <v>-266979.49377544335</v>
      </c>
    </row>
    <row r="27" spans="1:27" ht="15" customHeight="1" x14ac:dyDescent="0.2">
      <c r="A27" s="60" t="s">
        <v>2944</v>
      </c>
      <c r="B27" s="56">
        <f>+B28+B29</f>
        <v>-2683.8570300000001</v>
      </c>
      <c r="C27" s="56">
        <f>+C28+C29</f>
        <v>-76922.61927000001</v>
      </c>
      <c r="D27" s="56">
        <f t="shared" ref="D27:Z27" si="5">+D28+D29</f>
        <v>-94262.281830000007</v>
      </c>
      <c r="E27" s="56">
        <f t="shared" si="5"/>
        <v>-4155.4807499999997</v>
      </c>
      <c r="F27" s="56">
        <f t="shared" si="5"/>
        <v>-18268.335429999999</v>
      </c>
      <c r="G27" s="56">
        <f t="shared" si="5"/>
        <v>-101150.7213199939</v>
      </c>
      <c r="H27" s="56">
        <f t="shared" si="5"/>
        <v>-29026.889379999997</v>
      </c>
      <c r="I27" s="56">
        <f t="shared" si="5"/>
        <v>-2712.1498200000001</v>
      </c>
      <c r="J27" s="56">
        <f t="shared" si="5"/>
        <v>-32718.490649999996</v>
      </c>
      <c r="K27" s="56">
        <f t="shared" si="5"/>
        <v>-29747.886349999997</v>
      </c>
      <c r="L27" s="56">
        <f t="shared" si="5"/>
        <v>-13550.90847</v>
      </c>
      <c r="M27" s="56">
        <f t="shared" si="5"/>
        <v>-5015.4599900000003</v>
      </c>
      <c r="N27" s="56">
        <f t="shared" si="5"/>
        <v>-28013.397939999999</v>
      </c>
      <c r="O27" s="56">
        <f t="shared" si="5"/>
        <v>-14065.70357</v>
      </c>
      <c r="P27" s="56">
        <f t="shared" si="5"/>
        <v>-2852.7447400000001</v>
      </c>
      <c r="Q27" s="56">
        <f t="shared" si="5"/>
        <v>-309.08596</v>
      </c>
      <c r="R27" s="56">
        <f t="shared" si="5"/>
        <v>-6885.8222999999998</v>
      </c>
      <c r="S27" s="56">
        <f t="shared" si="5"/>
        <v>-37096.419820000003</v>
      </c>
      <c r="T27" s="56">
        <f t="shared" si="5"/>
        <v>-3262.0972199999997</v>
      </c>
      <c r="U27" s="56">
        <f t="shared" si="5"/>
        <v>-15692.27151</v>
      </c>
      <c r="V27" s="56">
        <f t="shared" si="5"/>
        <v>-16897.947210000002</v>
      </c>
      <c r="W27" s="56">
        <f t="shared" si="5"/>
        <v>-89.474190000000007</v>
      </c>
      <c r="X27" s="56">
        <f t="shared" si="5"/>
        <v>-160.03097</v>
      </c>
      <c r="Y27" s="56">
        <f t="shared" si="5"/>
        <v>-42021.481520000008</v>
      </c>
      <c r="Z27" s="56">
        <f t="shared" si="5"/>
        <v>-32380.153889999998</v>
      </c>
      <c r="AA27" s="57">
        <f t="shared" ref="AA27:AA46" si="6">SUM(B27:Z27)</f>
        <v>-609941.71112999378</v>
      </c>
    </row>
    <row r="28" spans="1:27" ht="15" customHeight="1" x14ac:dyDescent="0.2">
      <c r="A28" s="60" t="s">
        <v>1899</v>
      </c>
      <c r="B28" s="57">
        <v>-2524.2655</v>
      </c>
      <c r="C28" s="57">
        <v>-76922.61927000001</v>
      </c>
      <c r="D28" s="57">
        <v>-84928.914080000002</v>
      </c>
      <c r="E28" s="57">
        <v>-3372.5898299999999</v>
      </c>
      <c r="F28" s="57">
        <v>-18268.335429999999</v>
      </c>
      <c r="G28" s="57">
        <v>-98568.075269993904</v>
      </c>
      <c r="H28" s="57">
        <v>-26180.918899999997</v>
      </c>
      <c r="I28" s="57">
        <v>-2211.1123499999999</v>
      </c>
      <c r="J28" s="57">
        <v>-30723.853789999997</v>
      </c>
      <c r="K28" s="57">
        <v>-29747.886349999997</v>
      </c>
      <c r="L28" s="57">
        <v>-13550.90847</v>
      </c>
      <c r="M28" s="57">
        <v>-5015.4599900000003</v>
      </c>
      <c r="N28" s="57">
        <v>-25559.58641</v>
      </c>
      <c r="O28" s="57">
        <v>-13704.419550000001</v>
      </c>
      <c r="P28" s="57">
        <v>-2531.0726400000003</v>
      </c>
      <c r="Q28" s="57">
        <v>-309.08596</v>
      </c>
      <c r="R28" s="57">
        <v>-6885.8222999999998</v>
      </c>
      <c r="S28" s="57">
        <v>-37023.860280000001</v>
      </c>
      <c r="T28" s="57">
        <v>-2740.9331699999998</v>
      </c>
      <c r="U28" s="57">
        <v>-13581.576150000001</v>
      </c>
      <c r="V28" s="57">
        <v>-16262.377530000002</v>
      </c>
      <c r="W28" s="57">
        <v>-2.601</v>
      </c>
      <c r="X28" s="57">
        <v>-160.03097</v>
      </c>
      <c r="Y28" s="57">
        <v>-40690.308290000008</v>
      </c>
      <c r="Z28" s="58">
        <v>-32373.579219999996</v>
      </c>
      <c r="AA28" s="57">
        <f t="shared" si="6"/>
        <v>-583840.19269999396</v>
      </c>
    </row>
    <row r="29" spans="1:27" ht="15" customHeight="1" x14ac:dyDescent="0.2">
      <c r="A29" s="60" t="s">
        <v>1900</v>
      </c>
      <c r="B29" s="57">
        <v>-159.59153000000001</v>
      </c>
      <c r="C29" s="57">
        <v>0</v>
      </c>
      <c r="D29" s="57">
        <v>-9333.3677499999994</v>
      </c>
      <c r="E29" s="57">
        <v>-782.89092000000005</v>
      </c>
      <c r="F29" s="57">
        <v>0</v>
      </c>
      <c r="G29" s="57">
        <v>-2582.6460499999998</v>
      </c>
      <c r="H29" s="57">
        <v>-2845.97048</v>
      </c>
      <c r="I29" s="57">
        <v>-501.03747000000004</v>
      </c>
      <c r="J29" s="57">
        <v>-1994.6368599999998</v>
      </c>
      <c r="K29" s="57">
        <v>0</v>
      </c>
      <c r="L29" s="57">
        <v>0</v>
      </c>
      <c r="M29" s="57">
        <v>0</v>
      </c>
      <c r="N29" s="57">
        <v>-2453.8115299999999</v>
      </c>
      <c r="O29" s="57">
        <v>-361.28402</v>
      </c>
      <c r="P29" s="57">
        <v>-321.6721</v>
      </c>
      <c r="Q29" s="57">
        <v>0</v>
      </c>
      <c r="R29" s="57">
        <v>0</v>
      </c>
      <c r="S29" s="57">
        <v>-72.559539999999998</v>
      </c>
      <c r="T29" s="57">
        <v>-521.16404999999997</v>
      </c>
      <c r="U29" s="57">
        <v>-2110.6953599999997</v>
      </c>
      <c r="V29" s="57">
        <v>-635.56967999999995</v>
      </c>
      <c r="W29" s="57">
        <v>-86.873190000000008</v>
      </c>
      <c r="X29" s="57">
        <v>0</v>
      </c>
      <c r="Y29" s="57">
        <v>-1331.1732299999999</v>
      </c>
      <c r="Z29" s="58">
        <v>-6.5746700000000002</v>
      </c>
      <c r="AA29" s="57">
        <f t="shared" si="6"/>
        <v>-26101.518429999996</v>
      </c>
    </row>
    <row r="30" spans="1:27" ht="15" customHeight="1" x14ac:dyDescent="0.2">
      <c r="A30" s="60" t="s">
        <v>2945</v>
      </c>
      <c r="B30" s="56">
        <f>+B31+B32</f>
        <v>1975.1808900000001</v>
      </c>
      <c r="C30" s="56">
        <f t="shared" ref="C30:Z30" si="7">+C31+C32</f>
        <v>66519.882030000008</v>
      </c>
      <c r="D30" s="56">
        <f t="shared" si="7"/>
        <v>55954.252240000002</v>
      </c>
      <c r="E30" s="56">
        <f t="shared" si="7"/>
        <v>1221.8332600000001</v>
      </c>
      <c r="F30" s="56">
        <f t="shared" si="7"/>
        <v>1983.8920900000001</v>
      </c>
      <c r="G30" s="56">
        <f t="shared" si="7"/>
        <v>43109.567560000003</v>
      </c>
      <c r="H30" s="56">
        <f t="shared" si="7"/>
        <v>15693.55155</v>
      </c>
      <c r="I30" s="56">
        <f t="shared" si="7"/>
        <v>598.92971999999997</v>
      </c>
      <c r="J30" s="56">
        <f t="shared" si="7"/>
        <v>18487.663630000003</v>
      </c>
      <c r="K30" s="56">
        <f t="shared" si="7"/>
        <v>18990.51773</v>
      </c>
      <c r="L30" s="56">
        <f t="shared" si="7"/>
        <v>7978.5535999999993</v>
      </c>
      <c r="M30" s="56">
        <f t="shared" si="7"/>
        <v>2953.1227100000001</v>
      </c>
      <c r="N30" s="56">
        <f t="shared" si="7"/>
        <v>17784.690719999999</v>
      </c>
      <c r="O30" s="56">
        <f t="shared" si="7"/>
        <v>9773.6592200000014</v>
      </c>
      <c r="P30" s="56">
        <f t="shared" si="7"/>
        <v>1870.4090200000001</v>
      </c>
      <c r="Q30" s="56">
        <f t="shared" si="7"/>
        <v>216.16775000000001</v>
      </c>
      <c r="R30" s="56">
        <f t="shared" si="7"/>
        <v>4648.6968100000004</v>
      </c>
      <c r="S30" s="56">
        <f t="shared" si="7"/>
        <v>26678.55689</v>
      </c>
      <c r="T30" s="56">
        <f t="shared" si="7"/>
        <v>2570.3610400000002</v>
      </c>
      <c r="U30" s="56">
        <f t="shared" si="7"/>
        <v>9612.8144600000014</v>
      </c>
      <c r="V30" s="56">
        <f t="shared" si="7"/>
        <v>4237.4090099999994</v>
      </c>
      <c r="W30" s="56">
        <f t="shared" si="7"/>
        <v>1.7273099999999999</v>
      </c>
      <c r="X30" s="56">
        <f t="shared" si="7"/>
        <v>88.91297999999999</v>
      </c>
      <c r="Y30" s="56">
        <f t="shared" si="7"/>
        <v>29215.662929999999</v>
      </c>
      <c r="Z30" s="56">
        <f t="shared" si="7"/>
        <v>20308.567679999996</v>
      </c>
      <c r="AA30" s="57">
        <f t="shared" si="6"/>
        <v>362474.58283000003</v>
      </c>
    </row>
    <row r="31" spans="1:27" ht="15" customHeight="1" x14ac:dyDescent="0.2">
      <c r="A31" s="60" t="s">
        <v>1899</v>
      </c>
      <c r="B31" s="57">
        <v>1975.1808900000001</v>
      </c>
      <c r="C31" s="57">
        <v>66519.882030000008</v>
      </c>
      <c r="D31" s="57">
        <v>55954.252240000002</v>
      </c>
      <c r="E31" s="57">
        <v>1221.8332600000001</v>
      </c>
      <c r="F31" s="57">
        <v>1983.8920900000001</v>
      </c>
      <c r="G31" s="57">
        <v>43109.567560000003</v>
      </c>
      <c r="H31" s="57">
        <v>15693.55155</v>
      </c>
      <c r="I31" s="57">
        <v>598.92971999999997</v>
      </c>
      <c r="J31" s="57">
        <v>18487.663630000003</v>
      </c>
      <c r="K31" s="57">
        <v>18990.51773</v>
      </c>
      <c r="L31" s="57">
        <v>7978.5535999999993</v>
      </c>
      <c r="M31" s="57">
        <v>2953.1227100000001</v>
      </c>
      <c r="N31" s="57">
        <v>17784.690719999999</v>
      </c>
      <c r="O31" s="57">
        <v>9773.6592200000014</v>
      </c>
      <c r="P31" s="57">
        <v>1870.4090200000001</v>
      </c>
      <c r="Q31" s="57">
        <v>216.16775000000001</v>
      </c>
      <c r="R31" s="57">
        <v>4648.6968100000004</v>
      </c>
      <c r="S31" s="57">
        <v>26678.55689</v>
      </c>
      <c r="T31" s="57">
        <v>2570.3610400000002</v>
      </c>
      <c r="U31" s="57">
        <v>9612.8144600000014</v>
      </c>
      <c r="V31" s="57">
        <v>4237.4090099999994</v>
      </c>
      <c r="W31" s="57">
        <v>1.7273099999999999</v>
      </c>
      <c r="X31" s="57">
        <v>88.91297999999999</v>
      </c>
      <c r="Y31" s="57">
        <v>29215.662929999999</v>
      </c>
      <c r="Z31" s="58">
        <v>20308.567679999996</v>
      </c>
      <c r="AA31" s="57">
        <f t="shared" si="6"/>
        <v>362474.58283000003</v>
      </c>
    </row>
    <row r="32" spans="1:27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8">
        <v>0</v>
      </c>
      <c r="AA32" s="57">
        <f t="shared" si="6"/>
        <v>0</v>
      </c>
    </row>
    <row r="33" spans="1:27" ht="15" customHeight="1" x14ac:dyDescent="0.2">
      <c r="A33" s="60" t="s">
        <v>2946</v>
      </c>
      <c r="B33" s="57">
        <v>-967.49757999999997</v>
      </c>
      <c r="C33" s="57">
        <v>-21023.865959999996</v>
      </c>
      <c r="D33" s="57">
        <v>-48870.914850000001</v>
      </c>
      <c r="E33" s="57">
        <v>-14271.242839999999</v>
      </c>
      <c r="F33" s="57">
        <v>-8270.7787800000006</v>
      </c>
      <c r="G33" s="57">
        <v>-47786.247580000272</v>
      </c>
      <c r="H33" s="57">
        <v>-61227.03729</v>
      </c>
      <c r="I33" s="57">
        <v>-2190.67805</v>
      </c>
      <c r="J33" s="57">
        <v>-19632.630749999997</v>
      </c>
      <c r="K33" s="57">
        <v>-16779.084010000002</v>
      </c>
      <c r="L33" s="57">
        <v>-6624.7395400000005</v>
      </c>
      <c r="M33" s="57">
        <v>-5338.6494400000001</v>
      </c>
      <c r="N33" s="57">
        <v>-37621.112629999996</v>
      </c>
      <c r="O33" s="57">
        <v>-3234.8423900000003</v>
      </c>
      <c r="P33" s="57">
        <v>-1530.0370299999997</v>
      </c>
      <c r="Q33" s="57">
        <v>-1687.4198700000002</v>
      </c>
      <c r="R33" s="57">
        <v>-2477.6726699999999</v>
      </c>
      <c r="S33" s="57">
        <v>-14786.680120000001</v>
      </c>
      <c r="T33" s="57">
        <v>-8130.1000199999999</v>
      </c>
      <c r="U33" s="57">
        <v>-12263.813920000001</v>
      </c>
      <c r="V33" s="57">
        <v>-26499.122910000002</v>
      </c>
      <c r="W33" s="57">
        <v>-53.544489999999996</v>
      </c>
      <c r="X33" s="57">
        <v>-1332.5268899999999</v>
      </c>
      <c r="Y33" s="57">
        <v>-11774.221765449105</v>
      </c>
      <c r="Z33" s="58">
        <v>-22739.491309999998</v>
      </c>
      <c r="AA33" s="57">
        <f t="shared" si="6"/>
        <v>-397113.95268544933</v>
      </c>
    </row>
    <row r="34" spans="1:27" ht="15" customHeight="1" x14ac:dyDescent="0.2">
      <c r="A34" s="62" t="s">
        <v>2947</v>
      </c>
      <c r="B34" s="57">
        <v>663.92389000000003</v>
      </c>
      <c r="C34" s="57">
        <v>14886.23774</v>
      </c>
      <c r="D34" s="57">
        <v>30650.411709999997</v>
      </c>
      <c r="E34" s="57">
        <v>12070.966249999999</v>
      </c>
      <c r="F34" s="57">
        <v>2234.3986199999999</v>
      </c>
      <c r="G34" s="57">
        <v>17923.162049999981</v>
      </c>
      <c r="H34" s="57">
        <v>44985.005069999999</v>
      </c>
      <c r="I34" s="57">
        <v>947.83478000000002</v>
      </c>
      <c r="J34" s="57">
        <v>10777.444830000002</v>
      </c>
      <c r="K34" s="57">
        <v>11795.65076</v>
      </c>
      <c r="L34" s="57">
        <v>4430.2899800000005</v>
      </c>
      <c r="M34" s="57">
        <v>4282.5637400000005</v>
      </c>
      <c r="N34" s="57">
        <v>32774.154119999999</v>
      </c>
      <c r="O34" s="57">
        <v>1818.7658899999999</v>
      </c>
      <c r="P34" s="57">
        <v>1024.50802</v>
      </c>
      <c r="Q34" s="57">
        <v>1426.9318500000002</v>
      </c>
      <c r="R34" s="57">
        <v>1736.1804199999999</v>
      </c>
      <c r="S34" s="57">
        <v>10312.4547</v>
      </c>
      <c r="T34" s="57">
        <v>7270.2618700000003</v>
      </c>
      <c r="U34" s="57">
        <v>7533.0557800000006</v>
      </c>
      <c r="V34" s="57">
        <v>21495.642100000001</v>
      </c>
      <c r="W34" s="57">
        <v>0.57599999999999996</v>
      </c>
      <c r="X34" s="57">
        <v>690.05491000000006</v>
      </c>
      <c r="Y34" s="57">
        <v>7787.1674600000006</v>
      </c>
      <c r="Z34" s="58">
        <v>15249.62694</v>
      </c>
      <c r="AA34" s="57">
        <f t="shared" si="6"/>
        <v>264767.26947999996</v>
      </c>
    </row>
    <row r="35" spans="1:27" ht="15" customHeight="1" x14ac:dyDescent="0.2">
      <c r="A35" s="60" t="s">
        <v>2948</v>
      </c>
      <c r="B35" s="57">
        <v>824.28764000000001</v>
      </c>
      <c r="C35" s="57">
        <v>75679.788289999997</v>
      </c>
      <c r="D35" s="57">
        <v>73251.133610000004</v>
      </c>
      <c r="E35" s="57">
        <v>3492.0502900000001</v>
      </c>
      <c r="F35" s="57">
        <v>10365.07999</v>
      </c>
      <c r="G35" s="57">
        <v>51242.400420000005</v>
      </c>
      <c r="H35" s="57">
        <v>67033.661530000012</v>
      </c>
      <c r="I35" s="57">
        <v>2029.9603199999999</v>
      </c>
      <c r="J35" s="57">
        <v>19150.700960000002</v>
      </c>
      <c r="K35" s="57">
        <v>12753.6837</v>
      </c>
      <c r="L35" s="57">
        <v>3227.7102400000003</v>
      </c>
      <c r="M35" s="57">
        <v>4297.3115599999992</v>
      </c>
      <c r="N35" s="57">
        <v>18400.362979999998</v>
      </c>
      <c r="O35" s="57">
        <v>8373.7930300000007</v>
      </c>
      <c r="P35" s="57">
        <v>822.43643000000009</v>
      </c>
      <c r="Q35" s="57">
        <v>1677.71829</v>
      </c>
      <c r="R35" s="57">
        <v>2199.8180600000001</v>
      </c>
      <c r="S35" s="57">
        <v>16309.48893</v>
      </c>
      <c r="T35" s="57">
        <v>6982.0281699999996</v>
      </c>
      <c r="U35" s="57">
        <v>8257.3440099999989</v>
      </c>
      <c r="V35" s="57">
        <v>4242.9050999999999</v>
      </c>
      <c r="W35" s="57">
        <v>153.22828000000001</v>
      </c>
      <c r="X35" s="57">
        <v>1129.0809199999999</v>
      </c>
      <c r="Y35" s="57">
        <v>12153.153679999999</v>
      </c>
      <c r="Z35" s="58">
        <v>19918.941629999998</v>
      </c>
      <c r="AA35" s="57">
        <f t="shared" si="6"/>
        <v>423968.0680599999</v>
      </c>
    </row>
    <row r="36" spans="1:27" ht="15" customHeight="1" x14ac:dyDescent="0.2">
      <c r="A36" s="62" t="s">
        <v>2949</v>
      </c>
      <c r="B36" s="57">
        <v>-534.07048999999995</v>
      </c>
      <c r="C36" s="57">
        <v>-71755.885930000004</v>
      </c>
      <c r="D36" s="57">
        <v>-60123.822650000002</v>
      </c>
      <c r="E36" s="57">
        <v>-942.67769999999996</v>
      </c>
      <c r="F36" s="57">
        <v>-4599.1394800000007</v>
      </c>
      <c r="G36" s="57">
        <v>-23596.692940000001</v>
      </c>
      <c r="H36" s="57">
        <v>-52917.970529999999</v>
      </c>
      <c r="I36" s="57">
        <v>-898.78088000000002</v>
      </c>
      <c r="J36" s="57">
        <v>-9869.0968799999991</v>
      </c>
      <c r="K36" s="57">
        <v>-7298.1960899999995</v>
      </c>
      <c r="L36" s="57">
        <v>-1532.5814499999999</v>
      </c>
      <c r="M36" s="57">
        <v>-3399.1723299999999</v>
      </c>
      <c r="N36" s="57">
        <v>-16088.108769999999</v>
      </c>
      <c r="O36" s="57">
        <v>-6390.73038</v>
      </c>
      <c r="P36" s="57">
        <v>-467.76612999999992</v>
      </c>
      <c r="Q36" s="57">
        <v>-1399.6065900000001</v>
      </c>
      <c r="R36" s="57">
        <v>-1269.7436</v>
      </c>
      <c r="S36" s="57">
        <v>-12636.50459</v>
      </c>
      <c r="T36" s="57">
        <v>-6382.8822199999995</v>
      </c>
      <c r="U36" s="57">
        <v>-4684.27441</v>
      </c>
      <c r="V36" s="57">
        <v>-372.11291</v>
      </c>
      <c r="W36" s="57">
        <v>-148.83082000000002</v>
      </c>
      <c r="X36" s="57">
        <v>-616.45799</v>
      </c>
      <c r="Y36" s="57">
        <v>-9388.88897</v>
      </c>
      <c r="Z36" s="58">
        <v>-13819.755600000002</v>
      </c>
      <c r="AA36" s="57">
        <f t="shared" si="6"/>
        <v>-311133.75033000001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8">
        <v>0</v>
      </c>
      <c r="AA37" s="57">
        <f t="shared" si="6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-1327.1220000000001</v>
      </c>
      <c r="G38" s="57">
        <v>-18217.633750000001</v>
      </c>
      <c r="H38" s="57">
        <v>1154.33017</v>
      </c>
      <c r="I38" s="57">
        <v>0</v>
      </c>
      <c r="J38" s="57">
        <v>-217.1713</v>
      </c>
      <c r="K38" s="57">
        <v>-1796.3268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-438.69506000000001</v>
      </c>
      <c r="W38" s="57">
        <v>0</v>
      </c>
      <c r="X38" s="57">
        <v>-154.28110000000001</v>
      </c>
      <c r="Y38" s="57">
        <v>0</v>
      </c>
      <c r="Z38" s="58">
        <v>0</v>
      </c>
      <c r="AA38" s="57">
        <f t="shared" si="6"/>
        <v>-20996.899839999998</v>
      </c>
    </row>
    <row r="39" spans="1:27" ht="15" customHeight="1" x14ac:dyDescent="0.2">
      <c r="A39" s="60" t="s">
        <v>169</v>
      </c>
      <c r="B39" s="57">
        <f>SUM(B40:B46)</f>
        <v>-2707.7276519440006</v>
      </c>
      <c r="C39" s="57">
        <f>SUM(C40:C46)</f>
        <v>-14326.58058</v>
      </c>
      <c r="D39" s="57">
        <f t="shared" ref="D39:Z39" si="8">SUM(D40:D46)</f>
        <v>-19353.609629999999</v>
      </c>
      <c r="E39" s="57">
        <f t="shared" si="8"/>
        <v>-1131.2028000000005</v>
      </c>
      <c r="F39" s="57">
        <f t="shared" si="8"/>
        <v>-18534.977780000001</v>
      </c>
      <c r="G39" s="57">
        <f t="shared" si="8"/>
        <v>-36234.56456999998</v>
      </c>
      <c r="H39" s="57">
        <f t="shared" si="8"/>
        <v>-16714.08195</v>
      </c>
      <c r="I39" s="57">
        <f t="shared" si="8"/>
        <v>-3656.0920100000003</v>
      </c>
      <c r="J39" s="57">
        <f t="shared" si="8"/>
        <v>-5909.966290000003</v>
      </c>
      <c r="K39" s="57">
        <f t="shared" si="8"/>
        <v>-5492.4542270749116</v>
      </c>
      <c r="L39" s="57">
        <f t="shared" si="8"/>
        <v>-4097.5444199999993</v>
      </c>
      <c r="M39" s="57">
        <f t="shared" si="8"/>
        <v>-2367.2140008536226</v>
      </c>
      <c r="N39" s="57">
        <f t="shared" si="8"/>
        <v>-7012.0296299999954</v>
      </c>
      <c r="O39" s="57">
        <f t="shared" si="8"/>
        <v>-1711.1599300000003</v>
      </c>
      <c r="P39" s="57">
        <f t="shared" si="8"/>
        <v>-574.18957999999998</v>
      </c>
      <c r="Q39" s="57">
        <f t="shared" si="8"/>
        <v>-168.94673000000003</v>
      </c>
      <c r="R39" s="57">
        <f t="shared" si="8"/>
        <v>-2477.4336199999998</v>
      </c>
      <c r="S39" s="57">
        <f t="shared" si="8"/>
        <v>-3308.7266899999972</v>
      </c>
      <c r="T39" s="57">
        <f t="shared" si="8"/>
        <v>-691.82115121766424</v>
      </c>
      <c r="U39" s="57">
        <f t="shared" si="8"/>
        <v>-2355.24469</v>
      </c>
      <c r="V39" s="57">
        <f t="shared" si="8"/>
        <v>-9360.5186186089577</v>
      </c>
      <c r="W39" s="57">
        <f t="shared" si="8"/>
        <v>-324.10577999999992</v>
      </c>
      <c r="X39" s="57">
        <f t="shared" si="8"/>
        <v>-106.99111000000001</v>
      </c>
      <c r="Y39" s="57">
        <f t="shared" si="8"/>
        <v>1964.5063400000013</v>
      </c>
      <c r="Z39" s="57">
        <f t="shared" si="8"/>
        <v>-9252.0340899999992</v>
      </c>
      <c r="AA39" s="57">
        <f t="shared" si="6"/>
        <v>-165904.71118969916</v>
      </c>
    </row>
    <row r="40" spans="1:27" ht="15" customHeight="1" x14ac:dyDescent="0.2">
      <c r="A40" s="58" t="s">
        <v>2950</v>
      </c>
      <c r="B40" s="57">
        <v>-2810.4912519440004</v>
      </c>
      <c r="C40" s="57">
        <v>-19142.196640000002</v>
      </c>
      <c r="D40" s="57">
        <v>-30316.950719999997</v>
      </c>
      <c r="E40" s="57">
        <v>-2220.4849700000004</v>
      </c>
      <c r="F40" s="57">
        <v>-11923.078670000003</v>
      </c>
      <c r="G40" s="57">
        <v>-34403.933400000002</v>
      </c>
      <c r="H40" s="57">
        <v>-15022.294879999999</v>
      </c>
      <c r="I40" s="57">
        <v>-1347.0232900000001</v>
      </c>
      <c r="J40" s="57">
        <v>-16618.778450000002</v>
      </c>
      <c r="K40" s="57">
        <v>-11621.130080000001</v>
      </c>
      <c r="L40" s="57">
        <v>-7149.8595999999998</v>
      </c>
      <c r="M40" s="57">
        <v>-2332.4079900000002</v>
      </c>
      <c r="N40" s="57">
        <v>-17447.794979999995</v>
      </c>
      <c r="O40" s="57">
        <v>-3270.0520000000001</v>
      </c>
      <c r="P40" s="57">
        <v>-1917.6618900000001</v>
      </c>
      <c r="Q40" s="57">
        <v>-313.94830000000007</v>
      </c>
      <c r="R40" s="57">
        <v>-3650.5221699999997</v>
      </c>
      <c r="S40" s="57">
        <v>-20471.358110000001</v>
      </c>
      <c r="T40" s="57">
        <v>-1549.5623799999998</v>
      </c>
      <c r="U40" s="57">
        <v>-7165.9010699999999</v>
      </c>
      <c r="V40" s="57">
        <v>-6751.0619400000005</v>
      </c>
      <c r="W40" s="57">
        <v>-36.212960000000002</v>
      </c>
      <c r="X40" s="57">
        <v>-38.176720000000003</v>
      </c>
      <c r="Y40" s="57">
        <v>-8896.2338199999995</v>
      </c>
      <c r="Z40" s="58">
        <v>-12699.446769999999</v>
      </c>
      <c r="AA40" s="57">
        <f t="shared" si="6"/>
        <v>-239116.56305194399</v>
      </c>
    </row>
    <row r="41" spans="1:27" ht="15" customHeight="1" x14ac:dyDescent="0.2">
      <c r="A41" s="58" t="s">
        <v>2951</v>
      </c>
      <c r="B41" s="57">
        <v>2465.06981</v>
      </c>
      <c r="C41" s="57">
        <v>14146.639060000001</v>
      </c>
      <c r="D41" s="57">
        <v>27293.60714</v>
      </c>
      <c r="E41" s="57">
        <v>2916.2574100000002</v>
      </c>
      <c r="F41" s="57">
        <v>1022.1533799999999</v>
      </c>
      <c r="G41" s="57">
        <v>8839.1953300000077</v>
      </c>
      <c r="H41" s="57">
        <v>4578.0909499999998</v>
      </c>
      <c r="I41" s="57">
        <v>0</v>
      </c>
      <c r="J41" s="57">
        <v>16651.104329999998</v>
      </c>
      <c r="K41" s="57">
        <v>14288.480099999999</v>
      </c>
      <c r="L41" s="57">
        <v>6222.3511100000005</v>
      </c>
      <c r="M41" s="57">
        <v>2233.4606400000002</v>
      </c>
      <c r="N41" s="57">
        <v>19357.93375</v>
      </c>
      <c r="O41" s="57">
        <v>3904.3119999999999</v>
      </c>
      <c r="P41" s="57">
        <v>2130.2154500000001</v>
      </c>
      <c r="Q41" s="57">
        <v>366.31064000000003</v>
      </c>
      <c r="R41" s="57">
        <v>3409.0231699999999</v>
      </c>
      <c r="S41" s="57">
        <v>31165.308439999997</v>
      </c>
      <c r="T41" s="57">
        <v>1447.0476099999998</v>
      </c>
      <c r="U41" s="57">
        <v>6890.8923199999999</v>
      </c>
      <c r="V41" s="57">
        <v>1091.6827499999999</v>
      </c>
      <c r="W41" s="57">
        <v>90.862620000000007</v>
      </c>
      <c r="X41" s="57">
        <v>79.996040000000008</v>
      </c>
      <c r="Y41" s="57">
        <v>14168.598330000001</v>
      </c>
      <c r="Z41" s="58">
        <v>11799.649740000001</v>
      </c>
      <c r="AA41" s="57">
        <f t="shared" si="6"/>
        <v>196558.24212000004</v>
      </c>
    </row>
    <row r="42" spans="1:27" ht="15" customHeight="1" x14ac:dyDescent="0.2">
      <c r="A42" s="58" t="s">
        <v>2952</v>
      </c>
      <c r="B42" s="57">
        <v>-1615.2666299999999</v>
      </c>
      <c r="C42" s="57">
        <v>-4663.0782399999998</v>
      </c>
      <c r="D42" s="57">
        <v>-5640.9222199999995</v>
      </c>
      <c r="E42" s="57">
        <v>-843.48880000000008</v>
      </c>
      <c r="F42" s="57">
        <v>-3912.1106099999997</v>
      </c>
      <c r="G42" s="57">
        <v>-6094.8102199999912</v>
      </c>
      <c r="H42" s="57">
        <v>-2635.3286200000002</v>
      </c>
      <c r="I42" s="57">
        <v>-1190.1242999999999</v>
      </c>
      <c r="J42" s="57">
        <v>-3277.7478000000001</v>
      </c>
      <c r="K42" s="57">
        <v>-5117.689707789662</v>
      </c>
      <c r="L42" s="57">
        <v>-2063.5946400000003</v>
      </c>
      <c r="M42" s="57">
        <v>-1341.9624024204102</v>
      </c>
      <c r="N42" s="57">
        <v>-4756.8768200000004</v>
      </c>
      <c r="O42" s="57">
        <v>-1429.51701</v>
      </c>
      <c r="P42" s="57">
        <v>-403.02295000000004</v>
      </c>
      <c r="Q42" s="57">
        <v>-90.474890000000002</v>
      </c>
      <c r="R42" s="57">
        <v>-1319.0625500000001</v>
      </c>
      <c r="S42" s="57">
        <v>-8173.0230299999921</v>
      </c>
      <c r="T42" s="57">
        <v>-276.74884159206761</v>
      </c>
      <c r="U42" s="57">
        <v>-1133.3355300000001</v>
      </c>
      <c r="V42" s="57">
        <v>-1908.7365252719451</v>
      </c>
      <c r="W42" s="57">
        <v>-235.34423999999999</v>
      </c>
      <c r="X42" s="57">
        <v>-98.145859999999999</v>
      </c>
      <c r="Y42" s="57">
        <v>-1992.7342599999999</v>
      </c>
      <c r="Z42" s="58">
        <v>-5616.4200899999996</v>
      </c>
      <c r="AA42" s="57">
        <f t="shared" si="6"/>
        <v>-65829.566787074058</v>
      </c>
    </row>
    <row r="43" spans="1:27" ht="15" customHeight="1" x14ac:dyDescent="0.2">
      <c r="A43" s="58" t="s">
        <v>2953</v>
      </c>
      <c r="B43" s="56">
        <v>-635.01744999999994</v>
      </c>
      <c r="C43" s="56">
        <v>-3745.9048000000003</v>
      </c>
      <c r="D43" s="56">
        <v>-4436.4430200000006</v>
      </c>
      <c r="E43" s="56">
        <v>-808.99800000000005</v>
      </c>
      <c r="F43" s="56">
        <v>-1051.9988600000001</v>
      </c>
      <c r="G43" s="56">
        <v>-2613.83592</v>
      </c>
      <c r="H43" s="56">
        <v>-1816.22297</v>
      </c>
      <c r="I43" s="56">
        <v>-63.184309999999996</v>
      </c>
      <c r="J43" s="56">
        <v>-2414.4322399999996</v>
      </c>
      <c r="K43" s="56">
        <v>-1229.5101537095854</v>
      </c>
      <c r="L43" s="56">
        <v>-788.98701000000005</v>
      </c>
      <c r="M43" s="56">
        <v>-603.74394378275133</v>
      </c>
      <c r="N43" s="56">
        <v>-2984.3602700000001</v>
      </c>
      <c r="O43" s="56">
        <v>-287.7561</v>
      </c>
      <c r="P43" s="56">
        <v>-75.080110000000005</v>
      </c>
      <c r="Q43" s="56">
        <v>-120.84416</v>
      </c>
      <c r="R43" s="56">
        <v>-679.96668999999997</v>
      </c>
      <c r="S43" s="56">
        <v>-3458.15092</v>
      </c>
      <c r="T43" s="56">
        <v>-107.48440691301346</v>
      </c>
      <c r="U43" s="56">
        <v>-428.75317999999999</v>
      </c>
      <c r="V43" s="56">
        <v>-251.58194969171436</v>
      </c>
      <c r="W43" s="56">
        <v>-109.31248000000001</v>
      </c>
      <c r="X43" s="56">
        <v>-33.127720000000004</v>
      </c>
      <c r="Y43" s="56">
        <v>-647.41423999999995</v>
      </c>
      <c r="Z43" s="58">
        <v>-2022.63816</v>
      </c>
      <c r="AA43" s="57">
        <f t="shared" si="6"/>
        <v>-31414.749064097065</v>
      </c>
    </row>
    <row r="44" spans="1:27" ht="15" customHeight="1" x14ac:dyDescent="0.2">
      <c r="A44" s="58" t="s">
        <v>2954</v>
      </c>
      <c r="B44" s="57">
        <v>-49.236870000000003</v>
      </c>
      <c r="C44" s="57">
        <v>0</v>
      </c>
      <c r="D44" s="57">
        <v>-1660.9008099999999</v>
      </c>
      <c r="E44" s="57">
        <v>-96.769770000000008</v>
      </c>
      <c r="F44" s="57">
        <v>-1242.2196399999998</v>
      </c>
      <c r="G44" s="57">
        <v>-864.3995900000001</v>
      </c>
      <c r="H44" s="57">
        <v>-252.24342000000001</v>
      </c>
      <c r="I44" s="57">
        <v>-183.86815000000001</v>
      </c>
      <c r="J44" s="57">
        <v>0</v>
      </c>
      <c r="K44" s="57">
        <v>-897.20769873634208</v>
      </c>
      <c r="L44" s="57">
        <v>-249.82038</v>
      </c>
      <c r="M44" s="57">
        <v>-249.87121465046127</v>
      </c>
      <c r="N44" s="57">
        <v>0</v>
      </c>
      <c r="O44" s="57">
        <v>-108.32028</v>
      </c>
      <c r="P44" s="57">
        <v>-92.939419999999998</v>
      </c>
      <c r="Q44" s="57">
        <v>0</v>
      </c>
      <c r="R44" s="57">
        <v>-8.5600100000000001</v>
      </c>
      <c r="S44" s="57">
        <v>-1759.7880899999998</v>
      </c>
      <c r="T44" s="57">
        <v>-19.363378834171769</v>
      </c>
      <c r="U44" s="57">
        <v>-123.21999000000001</v>
      </c>
      <c r="V44" s="57">
        <v>0</v>
      </c>
      <c r="W44" s="57">
        <v>-12.07845</v>
      </c>
      <c r="X44" s="57">
        <v>-0.56953999999999994</v>
      </c>
      <c r="Y44" s="57">
        <v>-302.69074999999998</v>
      </c>
      <c r="Z44" s="58">
        <v>-101.5902</v>
      </c>
      <c r="AA44" s="57">
        <f t="shared" si="6"/>
        <v>-8275.6576522209743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-2.0954900000000003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-0.37911104515724364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8">
        <v>0</v>
      </c>
      <c r="AA45" s="57">
        <f t="shared" si="6"/>
        <v>-2.474601045157244</v>
      </c>
    </row>
    <row r="46" spans="1:27" ht="15" customHeight="1" x14ac:dyDescent="0.2">
      <c r="A46" s="58" t="s">
        <v>279</v>
      </c>
      <c r="B46" s="57">
        <v>-62.785260000000001</v>
      </c>
      <c r="C46" s="57">
        <v>-922.03996000000006</v>
      </c>
      <c r="D46" s="57">
        <v>-4592</v>
      </c>
      <c r="E46" s="57">
        <v>-77.718670000000003</v>
      </c>
      <c r="F46" s="57">
        <v>-1427.7233800000001</v>
      </c>
      <c r="G46" s="57">
        <v>-1096.7807699999998</v>
      </c>
      <c r="H46" s="57">
        <v>-1566.0830100000001</v>
      </c>
      <c r="I46" s="57">
        <v>-871.89196000000004</v>
      </c>
      <c r="J46" s="57">
        <v>-250.11213000000001</v>
      </c>
      <c r="K46" s="57">
        <v>-915.39668683932041</v>
      </c>
      <c r="L46" s="57">
        <v>-65.538409999999999</v>
      </c>
      <c r="M46" s="57">
        <v>-72.689089999999993</v>
      </c>
      <c r="N46" s="57">
        <v>-1180.9313099999999</v>
      </c>
      <c r="O46" s="57">
        <v>-519.82654000000002</v>
      </c>
      <c r="P46" s="57">
        <v>-215.70066</v>
      </c>
      <c r="Q46" s="57">
        <v>-9.9900199999999995</v>
      </c>
      <c r="R46" s="57">
        <v>-228.34537</v>
      </c>
      <c r="S46" s="57">
        <v>-611.71498000000111</v>
      </c>
      <c r="T46" s="57">
        <v>-185.3306428332541</v>
      </c>
      <c r="U46" s="57">
        <v>-394.92723999999998</v>
      </c>
      <c r="V46" s="57">
        <v>-1540.8209536452964</v>
      </c>
      <c r="W46" s="57">
        <v>-22.02027</v>
      </c>
      <c r="X46" s="57">
        <v>-16.967309999999998</v>
      </c>
      <c r="Y46" s="57">
        <v>-365.01892000000004</v>
      </c>
      <c r="Z46" s="58">
        <v>-611.58861000000002</v>
      </c>
      <c r="AA46" s="57">
        <f t="shared" si="6"/>
        <v>-17823.942153317868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1616</v>
      </c>
      <c r="B48" s="201">
        <f>+B26+B37+B38+B39</f>
        <v>-3429.7603319440004</v>
      </c>
      <c r="C48" s="201">
        <f t="shared" ref="C48:Z48" si="9">+C26+C37+C38+C39</f>
        <v>-26943.04368000001</v>
      </c>
      <c r="D48" s="201">
        <f t="shared" si="9"/>
        <v>-62754.831400000003</v>
      </c>
      <c r="E48" s="201">
        <f t="shared" si="9"/>
        <v>-3715.7542899999994</v>
      </c>
      <c r="F48" s="201">
        <f t="shared" si="9"/>
        <v>-36416.982770000002</v>
      </c>
      <c r="G48" s="201">
        <f t="shared" si="9"/>
        <v>-114710.73012999416</v>
      </c>
      <c r="H48" s="201">
        <f t="shared" si="9"/>
        <v>-31019.430829999983</v>
      </c>
      <c r="I48" s="201">
        <f t="shared" si="9"/>
        <v>-5880.9759400000003</v>
      </c>
      <c r="J48" s="201">
        <f t="shared" si="9"/>
        <v>-19931.546449999994</v>
      </c>
      <c r="K48" s="201">
        <f t="shared" si="9"/>
        <v>-17574.09528707491</v>
      </c>
      <c r="L48" s="201">
        <f t="shared" si="9"/>
        <v>-10169.22006</v>
      </c>
      <c r="M48" s="201">
        <f t="shared" si="9"/>
        <v>-4587.4977508536231</v>
      </c>
      <c r="N48" s="201">
        <f t="shared" si="9"/>
        <v>-19775.441149999999</v>
      </c>
      <c r="O48" s="201">
        <f t="shared" si="9"/>
        <v>-5436.2181299999975</v>
      </c>
      <c r="P48" s="201">
        <f t="shared" si="9"/>
        <v>-1707.3840099999993</v>
      </c>
      <c r="Q48" s="201">
        <f t="shared" si="9"/>
        <v>-244.24126000000015</v>
      </c>
      <c r="R48" s="201">
        <f t="shared" si="9"/>
        <v>-4525.9768999999997</v>
      </c>
      <c r="S48" s="201">
        <f t="shared" si="9"/>
        <v>-14527.830700000002</v>
      </c>
      <c r="T48" s="201">
        <f t="shared" si="9"/>
        <v>-1644.2495312176636</v>
      </c>
      <c r="U48" s="201">
        <f t="shared" si="9"/>
        <v>-9592.3902799999978</v>
      </c>
      <c r="V48" s="201">
        <f t="shared" si="9"/>
        <v>-23592.440498608958</v>
      </c>
      <c r="W48" s="201">
        <f t="shared" si="9"/>
        <v>-460.42368999999997</v>
      </c>
      <c r="X48" s="201">
        <f t="shared" si="9"/>
        <v>-462.23924999999991</v>
      </c>
      <c r="Y48" s="201">
        <f t="shared" si="9"/>
        <v>-12064.101845449111</v>
      </c>
      <c r="Z48" s="201">
        <f t="shared" si="9"/>
        <v>-22714.298640000001</v>
      </c>
      <c r="AA48" s="201">
        <f>SUM(B48:Z48)</f>
        <v>-453881.10480514233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1615</v>
      </c>
      <c r="B50" s="205">
        <f>+B23+B48</f>
        <v>-1759.5089119440063</v>
      </c>
      <c r="C50" s="205">
        <f t="shared" ref="C50:Z50" si="10">+C23+C48</f>
        <v>16111.59976999995</v>
      </c>
      <c r="D50" s="205">
        <f t="shared" si="10"/>
        <v>507.99785000003612</v>
      </c>
      <c r="E50" s="205">
        <f t="shared" si="10"/>
        <v>2241.1798900000053</v>
      </c>
      <c r="F50" s="205">
        <f t="shared" si="10"/>
        <v>2861.2317878999966</v>
      </c>
      <c r="G50" s="205">
        <f t="shared" si="10"/>
        <v>17286.241440006008</v>
      </c>
      <c r="H50" s="205">
        <f t="shared" si="10"/>
        <v>2374.7326500000054</v>
      </c>
      <c r="I50" s="205">
        <f t="shared" si="10"/>
        <v>6447.4787599999981</v>
      </c>
      <c r="J50" s="205">
        <f t="shared" si="10"/>
        <v>3003.2854099999968</v>
      </c>
      <c r="K50" s="205">
        <f t="shared" si="10"/>
        <v>6734.3435729250559</v>
      </c>
      <c r="L50" s="205">
        <f t="shared" si="10"/>
        <v>4009.003807856785</v>
      </c>
      <c r="M50" s="205">
        <f t="shared" si="10"/>
        <v>-3171.8692608536267</v>
      </c>
      <c r="N50" s="205">
        <f t="shared" si="10"/>
        <v>3532.8979499999805</v>
      </c>
      <c r="O50" s="205">
        <f t="shared" si="10"/>
        <v>1849.1174200000041</v>
      </c>
      <c r="P50" s="205">
        <f t="shared" si="10"/>
        <v>378.2505199999996</v>
      </c>
      <c r="Q50" s="205">
        <f t="shared" si="10"/>
        <v>331.81705999999951</v>
      </c>
      <c r="R50" s="205">
        <f t="shared" si="10"/>
        <v>1691.3151000000007</v>
      </c>
      <c r="S50" s="205">
        <f t="shared" si="10"/>
        <v>10439.282700000029</v>
      </c>
      <c r="T50" s="205">
        <f t="shared" si="10"/>
        <v>-161.17146121766314</v>
      </c>
      <c r="U50" s="205">
        <f t="shared" si="10"/>
        <v>131.28347999998914</v>
      </c>
      <c r="V50" s="205">
        <f t="shared" si="10"/>
        <v>-5583.4244578241305</v>
      </c>
      <c r="W50" s="205">
        <f t="shared" si="10"/>
        <v>-205.64253000000014</v>
      </c>
      <c r="X50" s="205">
        <f t="shared" si="10"/>
        <v>-408.64285999999987</v>
      </c>
      <c r="Y50" s="205">
        <f t="shared" si="10"/>
        <v>2782.284294050889</v>
      </c>
      <c r="Z50" s="205">
        <f t="shared" si="10"/>
        <v>-2872.7760500000259</v>
      </c>
      <c r="AA50" s="205">
        <f>SUM(B50:Z50)</f>
        <v>68550.30793089926</v>
      </c>
    </row>
    <row r="52" spans="1:27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123" priority="1" stopIfTrue="1">
      <formula>$AV9=1</formula>
    </cfRule>
  </conditionalFormatting>
  <conditionalFormatting sqref="B8:X8 Z8:AA8">
    <cfRule type="expression" dxfId="122" priority="3" stopIfTrue="1">
      <formula>$AO8=1</formula>
    </cfRule>
  </conditionalFormatting>
  <conditionalFormatting sqref="Y8">
    <cfRule type="expression" dxfId="121" priority="4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39370078740157483" top="0.98425196850393704" bottom="0.98425196850393704" header="0.51181102362204722" footer="0.51181102362204722"/>
  <pageSetup paperSize="8" scale="70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B52"/>
  <sheetViews>
    <sheetView showGridLines="0" topLeftCell="O8" workbookViewId="0">
      <selection activeCell="AA32" sqref="AA32"/>
    </sheetView>
  </sheetViews>
  <sheetFormatPr defaultRowHeight="12.75" x14ac:dyDescent="0.2"/>
  <cols>
    <col min="1" max="1" width="28.42578125" bestFit="1" customWidth="1"/>
    <col min="2" max="2" width="9.7109375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1528</v>
      </c>
      <c r="AA3" s="54"/>
      <c r="AB3" s="140" t="s">
        <v>1529</v>
      </c>
    </row>
    <row r="4" spans="1:28" x14ac:dyDescent="0.2">
      <c r="AB4" s="353"/>
    </row>
    <row r="5" spans="1:28" x14ac:dyDescent="0.2">
      <c r="A5" s="813" t="s">
        <v>2609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258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94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94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ht="69" thickBot="1" x14ac:dyDescent="0.25">
      <c r="A8" s="356"/>
      <c r="B8" s="73" t="s">
        <v>282</v>
      </c>
      <c r="C8" s="73" t="s">
        <v>283</v>
      </c>
      <c r="D8" s="73" t="s">
        <v>284</v>
      </c>
      <c r="E8" s="73" t="s">
        <v>285</v>
      </c>
      <c r="F8" s="73" t="s">
        <v>2227</v>
      </c>
      <c r="G8" s="73" t="s">
        <v>2228</v>
      </c>
      <c r="H8" s="73" t="s">
        <v>1607</v>
      </c>
      <c r="I8" s="73" t="s">
        <v>2230</v>
      </c>
      <c r="J8" s="73" t="s">
        <v>1608</v>
      </c>
      <c r="K8" s="73" t="s">
        <v>2614</v>
      </c>
      <c r="L8" s="73" t="s">
        <v>2615</v>
      </c>
      <c r="M8" s="73" t="s">
        <v>2231</v>
      </c>
      <c r="N8" s="73" t="s">
        <v>2232</v>
      </c>
      <c r="O8" s="73" t="s">
        <v>2233</v>
      </c>
      <c r="P8" s="73" t="s">
        <v>1609</v>
      </c>
      <c r="Q8" s="73" t="s">
        <v>2234</v>
      </c>
      <c r="R8" s="73" t="s">
        <v>2235</v>
      </c>
      <c r="S8" s="73" t="s">
        <v>2236</v>
      </c>
      <c r="T8" s="73" t="s">
        <v>2616</v>
      </c>
      <c r="U8" s="73" t="s">
        <v>2238</v>
      </c>
      <c r="V8" s="73" t="s">
        <v>1878</v>
      </c>
      <c r="W8" s="73" t="s">
        <v>1879</v>
      </c>
      <c r="X8" s="73" t="s">
        <v>1880</v>
      </c>
      <c r="Y8" s="349" t="s">
        <v>2617</v>
      </c>
      <c r="Z8" s="73" t="s">
        <v>599</v>
      </c>
      <c r="AA8" s="73" t="s">
        <v>2618</v>
      </c>
    </row>
    <row r="9" spans="1:28" ht="15" customHeight="1" x14ac:dyDescent="0.2">
      <c r="A9" s="70" t="s">
        <v>2720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8316.3413171649972</v>
      </c>
      <c r="C10" s="56">
        <f>+C11+C14+C15+C16+C17+C18+C19</f>
        <v>14224.33123</v>
      </c>
      <c r="D10" s="56">
        <f t="shared" ref="D10:Z10" si="0">+D11+D14+D15+D16+D17+D18+D19</f>
        <v>32914.718249999998</v>
      </c>
      <c r="E10" s="56">
        <f t="shared" si="0"/>
        <v>814.5191300000007</v>
      </c>
      <c r="F10" s="56">
        <f t="shared" si="0"/>
        <v>11095.866410000002</v>
      </c>
      <c r="G10" s="56">
        <f t="shared" si="0"/>
        <v>28324.642340000159</v>
      </c>
      <c r="H10" s="56">
        <f t="shared" si="0"/>
        <v>7370.7145300000011</v>
      </c>
      <c r="I10" s="56">
        <f t="shared" si="0"/>
        <v>879.67102</v>
      </c>
      <c r="J10" s="56">
        <f t="shared" si="0"/>
        <v>18832.088439999996</v>
      </c>
      <c r="K10" s="56">
        <f t="shared" si="0"/>
        <v>8569.9283099999993</v>
      </c>
      <c r="L10" s="56">
        <f t="shared" si="0"/>
        <v>3738.1130200000002</v>
      </c>
      <c r="M10" s="56">
        <f t="shared" si="0"/>
        <v>1374.3564799999988</v>
      </c>
      <c r="N10" s="56">
        <f t="shared" si="0"/>
        <v>6896.0495000000028</v>
      </c>
      <c r="O10" s="56">
        <f t="shared" si="0"/>
        <v>3826.8017400000003</v>
      </c>
      <c r="P10" s="56">
        <f t="shared" si="0"/>
        <v>647.77051000000006</v>
      </c>
      <c r="Q10" s="56">
        <f t="shared" si="0"/>
        <v>154.91299999999998</v>
      </c>
      <c r="R10" s="56">
        <f t="shared" si="0"/>
        <v>742.43661000000009</v>
      </c>
      <c r="S10" s="56">
        <f t="shared" si="0"/>
        <v>17458.039769999988</v>
      </c>
      <c r="T10" s="56">
        <f t="shared" si="0"/>
        <v>637.37963000000002</v>
      </c>
      <c r="U10" s="56">
        <f t="shared" si="0"/>
        <v>7538.0849199999984</v>
      </c>
      <c r="V10" s="56">
        <f t="shared" si="0"/>
        <v>2996.2010600000012</v>
      </c>
      <c r="W10" s="56">
        <f t="shared" si="0"/>
        <v>20.32488</v>
      </c>
      <c r="X10" s="56">
        <f t="shared" si="0"/>
        <v>4.5702700000000007</v>
      </c>
      <c r="Y10" s="56">
        <f t="shared" si="0"/>
        <v>11734.512756174212</v>
      </c>
      <c r="Z10" s="56">
        <f t="shared" si="0"/>
        <v>5979.0731900000037</v>
      </c>
      <c r="AA10" s="56">
        <f>SUM(B10:Z10)</f>
        <v>195091.44831333935</v>
      </c>
    </row>
    <row r="11" spans="1:28" ht="15" customHeight="1" x14ac:dyDescent="0.2">
      <c r="A11" s="61" t="s">
        <v>1898</v>
      </c>
      <c r="B11" s="57">
        <f>+B12+B13</f>
        <v>19053.393487164998</v>
      </c>
      <c r="C11" s="57">
        <f t="shared" ref="C11:Z11" si="1">+C12+C13</f>
        <v>24000.8704</v>
      </c>
      <c r="D11" s="57">
        <f t="shared" si="1"/>
        <v>54581.685639999996</v>
      </c>
      <c r="E11" s="57">
        <f t="shared" si="1"/>
        <v>4102.9875600000005</v>
      </c>
      <c r="F11" s="57">
        <f t="shared" si="1"/>
        <v>11892.342990000001</v>
      </c>
      <c r="G11" s="57">
        <f t="shared" si="1"/>
        <v>35163.256510000087</v>
      </c>
      <c r="H11" s="57">
        <f t="shared" si="1"/>
        <v>15902.284540000001</v>
      </c>
      <c r="I11" s="57">
        <f t="shared" si="1"/>
        <v>1478.5801800000002</v>
      </c>
      <c r="J11" s="57">
        <f t="shared" si="1"/>
        <v>36088.062359999996</v>
      </c>
      <c r="K11" s="57">
        <f t="shared" si="1"/>
        <v>25815.602409999992</v>
      </c>
      <c r="L11" s="57">
        <f t="shared" si="1"/>
        <v>7781.3117899999997</v>
      </c>
      <c r="M11" s="57">
        <f t="shared" si="1"/>
        <v>4164.0840199999993</v>
      </c>
      <c r="N11" s="57">
        <f t="shared" si="1"/>
        <v>21914.994420000003</v>
      </c>
      <c r="O11" s="57">
        <f t="shared" si="1"/>
        <v>5861.4530500000001</v>
      </c>
      <c r="P11" s="57">
        <f t="shared" si="1"/>
        <v>1408.2710200000001</v>
      </c>
      <c r="Q11" s="57">
        <f t="shared" si="1"/>
        <v>245.09745999999998</v>
      </c>
      <c r="R11" s="57">
        <f t="shared" si="1"/>
        <v>2327.9259900000002</v>
      </c>
      <c r="S11" s="57">
        <f t="shared" si="1"/>
        <v>37618.55670999999</v>
      </c>
      <c r="T11" s="57">
        <f t="shared" si="1"/>
        <v>929.67609000000004</v>
      </c>
      <c r="U11" s="57">
        <f t="shared" si="1"/>
        <v>16170.28608</v>
      </c>
      <c r="V11" s="57">
        <f t="shared" si="1"/>
        <v>8693.2007300000005</v>
      </c>
      <c r="W11" s="57">
        <f t="shared" si="1"/>
        <v>23.322700000000001</v>
      </c>
      <c r="X11" s="57">
        <f t="shared" si="1"/>
        <v>12.40113</v>
      </c>
      <c r="Y11" s="57">
        <f t="shared" si="1"/>
        <v>17195.3184</v>
      </c>
      <c r="Z11" s="57">
        <f t="shared" si="1"/>
        <v>12538.142650000003</v>
      </c>
      <c r="AA11" s="56">
        <f t="shared" ref="AA11:AA21" si="2">SUM(B11:Z11)</f>
        <v>364963.10831716511</v>
      </c>
    </row>
    <row r="12" spans="1:28" ht="15" customHeight="1" x14ac:dyDescent="0.2">
      <c r="A12" s="60" t="s">
        <v>1899</v>
      </c>
      <c r="B12" s="56">
        <v>14413.765377164997</v>
      </c>
      <c r="C12" s="56">
        <v>24000.868309999998</v>
      </c>
      <c r="D12" s="56">
        <v>51825.757579999998</v>
      </c>
      <c r="E12" s="56">
        <v>3897.3108400000001</v>
      </c>
      <c r="F12" s="56">
        <v>11892.342990000001</v>
      </c>
      <c r="G12" s="56">
        <v>34036.779370000084</v>
      </c>
      <c r="H12" s="56">
        <v>15209.200280000001</v>
      </c>
      <c r="I12" s="56">
        <v>1403.4551500000002</v>
      </c>
      <c r="J12" s="56">
        <v>35610.267509999998</v>
      </c>
      <c r="K12" s="56">
        <v>25595.766419999993</v>
      </c>
      <c r="L12" s="56">
        <v>7781.3117899999997</v>
      </c>
      <c r="M12" s="56">
        <v>4164.0840199999993</v>
      </c>
      <c r="N12" s="56">
        <v>21379.129390000002</v>
      </c>
      <c r="O12" s="56">
        <v>5678.1893499999996</v>
      </c>
      <c r="P12" s="56">
        <v>1236.6513500000001</v>
      </c>
      <c r="Q12" s="56">
        <v>245.09745999999998</v>
      </c>
      <c r="R12" s="56">
        <v>2327.9259900000002</v>
      </c>
      <c r="S12" s="56">
        <v>36813.472109999988</v>
      </c>
      <c r="T12" s="56">
        <v>881.77181000000007</v>
      </c>
      <c r="U12" s="56">
        <v>15620.210950000001</v>
      </c>
      <c r="V12" s="56">
        <v>8664.7223800000011</v>
      </c>
      <c r="W12" s="56">
        <v>20.868780000000001</v>
      </c>
      <c r="X12" s="56">
        <v>12.40113</v>
      </c>
      <c r="Y12" s="56">
        <v>16799.500100000001</v>
      </c>
      <c r="Z12" s="56">
        <v>12538.112150000003</v>
      </c>
      <c r="AA12" s="56">
        <f t="shared" si="2"/>
        <v>352048.96258716506</v>
      </c>
    </row>
    <row r="13" spans="1:28" ht="15" customHeight="1" x14ac:dyDescent="0.2">
      <c r="A13" s="60" t="s">
        <v>1900</v>
      </c>
      <c r="B13" s="56">
        <v>4639.6281100000006</v>
      </c>
      <c r="C13" s="56">
        <v>2.0899999999999998E-3</v>
      </c>
      <c r="D13" s="56">
        <v>2755.9280599999997</v>
      </c>
      <c r="E13" s="56">
        <v>205.67671999999999</v>
      </c>
      <c r="F13" s="56">
        <v>0</v>
      </c>
      <c r="G13" s="56">
        <v>1126.4771400000002</v>
      </c>
      <c r="H13" s="56">
        <v>693.08425999999997</v>
      </c>
      <c r="I13" s="56">
        <v>75.125029999999995</v>
      </c>
      <c r="J13" s="56">
        <v>477.79485</v>
      </c>
      <c r="K13" s="56">
        <v>219.83598999999998</v>
      </c>
      <c r="L13" s="56">
        <v>0</v>
      </c>
      <c r="M13" s="56">
        <v>0</v>
      </c>
      <c r="N13" s="56">
        <v>535.86503000000005</v>
      </c>
      <c r="O13" s="56">
        <v>183.26369999999997</v>
      </c>
      <c r="P13" s="56">
        <v>171.61966999999999</v>
      </c>
      <c r="Q13" s="56">
        <v>0</v>
      </c>
      <c r="R13" s="56">
        <v>0</v>
      </c>
      <c r="S13" s="56">
        <v>805.08460000000002</v>
      </c>
      <c r="T13" s="56">
        <v>47.90428</v>
      </c>
      <c r="U13" s="56">
        <v>550.07513000000006</v>
      </c>
      <c r="V13" s="56">
        <v>28.478349999999999</v>
      </c>
      <c r="W13" s="56">
        <v>2.4539200000000001</v>
      </c>
      <c r="X13" s="56">
        <v>0</v>
      </c>
      <c r="Y13" s="56">
        <v>395.81830000000002</v>
      </c>
      <c r="Z13" s="56">
        <v>3.0499999999999999E-2</v>
      </c>
      <c r="AA13" s="56">
        <f t="shared" si="2"/>
        <v>12914.14573</v>
      </c>
    </row>
    <row r="14" spans="1:28" ht="15" customHeight="1" x14ac:dyDescent="0.2">
      <c r="A14" s="60" t="s">
        <v>2937</v>
      </c>
      <c r="B14" s="57">
        <v>-10903.8364</v>
      </c>
      <c r="C14" s="57">
        <v>-9790.3423999999995</v>
      </c>
      <c r="D14" s="57">
        <v>-21130.137810000004</v>
      </c>
      <c r="E14" s="57">
        <v>-3201.2224299999998</v>
      </c>
      <c r="F14" s="57">
        <v>-748.66059999999993</v>
      </c>
      <c r="G14" s="57">
        <v>-6784.0277500000002</v>
      </c>
      <c r="H14" s="57">
        <v>-8312.5011699999995</v>
      </c>
      <c r="I14" s="57">
        <v>-594.60826000000009</v>
      </c>
      <c r="J14" s="57">
        <v>-17200.12355</v>
      </c>
      <c r="K14" s="57">
        <v>-17063.022659999995</v>
      </c>
      <c r="L14" s="57">
        <v>-4007.08257</v>
      </c>
      <c r="M14" s="57">
        <v>-2736.0187400000004</v>
      </c>
      <c r="N14" s="57">
        <v>-14956.93543</v>
      </c>
      <c r="O14" s="57">
        <v>-1958.4549399999999</v>
      </c>
      <c r="P14" s="57">
        <v>-727.70788000000005</v>
      </c>
      <c r="Q14" s="57">
        <v>-94.138279999999995</v>
      </c>
      <c r="R14" s="57">
        <v>-1543.6349399999999</v>
      </c>
      <c r="S14" s="57">
        <v>-20471.13234</v>
      </c>
      <c r="T14" s="57">
        <v>-337.93314000000004</v>
      </c>
      <c r="U14" s="57">
        <v>-8720.8178900000003</v>
      </c>
      <c r="V14" s="57">
        <v>-5593.4071399999993</v>
      </c>
      <c r="W14" s="57">
        <v>-15.08365</v>
      </c>
      <c r="X14" s="57">
        <v>-8.6785899999999998</v>
      </c>
      <c r="Y14" s="57">
        <v>-5376.8068299999995</v>
      </c>
      <c r="Z14" s="56">
        <v>-6718.1905299999999</v>
      </c>
      <c r="AA14" s="56">
        <f t="shared" si="2"/>
        <v>-168994.50591999997</v>
      </c>
    </row>
    <row r="15" spans="1:28" ht="15" customHeight="1" x14ac:dyDescent="0.2">
      <c r="A15" s="60" t="s">
        <v>2938</v>
      </c>
      <c r="B15" s="57">
        <v>-1556.93101</v>
      </c>
      <c r="C15" s="57">
        <v>-3220.50837</v>
      </c>
      <c r="D15" s="57">
        <v>-15568.418689999999</v>
      </c>
      <c r="E15" s="57">
        <v>-810.55703000000005</v>
      </c>
      <c r="F15" s="57">
        <v>-1361.48199</v>
      </c>
      <c r="G15" s="57">
        <v>-6690.5307199999261</v>
      </c>
      <c r="H15" s="57">
        <v>-2928.3215800000003</v>
      </c>
      <c r="I15" s="57">
        <v>-202.47205</v>
      </c>
      <c r="J15" s="57">
        <v>-3432.2471600000003</v>
      </c>
      <c r="K15" s="57">
        <v>-4710.6549999999997</v>
      </c>
      <c r="L15" s="57">
        <v>-1185.5648999999999</v>
      </c>
      <c r="M15" s="57">
        <v>-422.78685000000002</v>
      </c>
      <c r="N15" s="57">
        <v>-2304.7899299999999</v>
      </c>
      <c r="O15" s="57">
        <v>-627.06241</v>
      </c>
      <c r="P15" s="57">
        <v>-249.08096</v>
      </c>
      <c r="Q15" s="57">
        <v>-21.78209</v>
      </c>
      <c r="R15" s="57">
        <v>-311.77022000000005</v>
      </c>
      <c r="S15" s="57">
        <v>-8894.34836</v>
      </c>
      <c r="T15" s="57">
        <v>-72.409319999999994</v>
      </c>
      <c r="U15" s="57">
        <v>-2672.5277400000004</v>
      </c>
      <c r="V15" s="57">
        <v>-1100.8691099999999</v>
      </c>
      <c r="W15" s="57">
        <v>-16.491009999999999</v>
      </c>
      <c r="X15" s="57">
        <v>-1.48051</v>
      </c>
      <c r="Y15" s="57">
        <v>-2202.3698749999999</v>
      </c>
      <c r="Z15" s="56">
        <v>-1865.8109500000003</v>
      </c>
      <c r="AA15" s="56">
        <f t="shared" si="2"/>
        <v>-62431.267834999904</v>
      </c>
    </row>
    <row r="16" spans="1:28" ht="15" customHeight="1" x14ac:dyDescent="0.2">
      <c r="A16" s="62" t="s">
        <v>2939</v>
      </c>
      <c r="B16" s="57">
        <v>837.86344999999994</v>
      </c>
      <c r="C16" s="57">
        <v>1522.70172</v>
      </c>
      <c r="D16" s="57">
        <v>7489.8337999999994</v>
      </c>
      <c r="E16" s="57">
        <v>585.27565000000004</v>
      </c>
      <c r="F16" s="57">
        <v>10.26877</v>
      </c>
      <c r="G16" s="57">
        <v>1267.35079</v>
      </c>
      <c r="H16" s="57">
        <v>790.33960000000013</v>
      </c>
      <c r="I16" s="57">
        <v>128.72751</v>
      </c>
      <c r="J16" s="57">
        <v>1696.0668999999998</v>
      </c>
      <c r="K16" s="57">
        <v>3214.3670000000002</v>
      </c>
      <c r="L16" s="57">
        <v>690.15541999999994</v>
      </c>
      <c r="M16" s="57">
        <v>290.43170999999995</v>
      </c>
      <c r="N16" s="57">
        <v>1488.2205900000001</v>
      </c>
      <c r="O16" s="57">
        <v>193.67141000000001</v>
      </c>
      <c r="P16" s="57">
        <v>151.72341</v>
      </c>
      <c r="Q16" s="57">
        <v>6.4730700000000008</v>
      </c>
      <c r="R16" s="57">
        <v>170.43172999999999</v>
      </c>
      <c r="S16" s="57">
        <v>4818.6430600000003</v>
      </c>
      <c r="T16" s="57">
        <v>39.715230000000005</v>
      </c>
      <c r="U16" s="57">
        <v>1976.74551</v>
      </c>
      <c r="V16" s="57">
        <v>681.31957</v>
      </c>
      <c r="W16" s="57">
        <v>12.21039</v>
      </c>
      <c r="X16" s="57">
        <v>1.0363600000000002</v>
      </c>
      <c r="Y16" s="57">
        <v>843.29244117421172</v>
      </c>
      <c r="Z16" s="56">
        <v>969.51925000000006</v>
      </c>
      <c r="AA16" s="56">
        <f t="shared" si="2"/>
        <v>29876.384341174209</v>
      </c>
    </row>
    <row r="17" spans="1:27" ht="15" customHeight="1" x14ac:dyDescent="0.2">
      <c r="A17" s="60" t="s">
        <v>2940</v>
      </c>
      <c r="B17" s="57">
        <v>1933.17139</v>
      </c>
      <c r="C17" s="57">
        <v>3641.6470600000002</v>
      </c>
      <c r="D17" s="57">
        <v>16502.079969999999</v>
      </c>
      <c r="E17" s="57">
        <v>323.31460999999996</v>
      </c>
      <c r="F17" s="57">
        <v>1315.8321500000002</v>
      </c>
      <c r="G17" s="57">
        <v>6688.0897599999998</v>
      </c>
      <c r="H17" s="57">
        <v>3869.6451900000002</v>
      </c>
      <c r="I17" s="57">
        <v>81.151039999999995</v>
      </c>
      <c r="J17" s="57">
        <v>3494.0199400000001</v>
      </c>
      <c r="K17" s="57">
        <v>3599.4278600000002</v>
      </c>
      <c r="L17" s="57">
        <v>917.93896999999993</v>
      </c>
      <c r="M17" s="57">
        <v>423.75151999999997</v>
      </c>
      <c r="N17" s="57">
        <v>2558.0864899999997</v>
      </c>
      <c r="O17" s="57">
        <v>533.70348999999999</v>
      </c>
      <c r="P17" s="57">
        <v>151.49972</v>
      </c>
      <c r="Q17" s="57">
        <v>26.683540000000001</v>
      </c>
      <c r="R17" s="57">
        <v>298.58197999999999</v>
      </c>
      <c r="S17" s="57">
        <v>9522.2510399999992</v>
      </c>
      <c r="T17" s="57">
        <v>102.43509</v>
      </c>
      <c r="U17" s="57">
        <v>2694.2141499999998</v>
      </c>
      <c r="V17" s="57">
        <v>1281.8707300000001</v>
      </c>
      <c r="W17" s="57">
        <v>16.36645</v>
      </c>
      <c r="X17" s="57">
        <v>4.3062800000000001</v>
      </c>
      <c r="Y17" s="57">
        <v>2067.0342500000002</v>
      </c>
      <c r="Z17" s="56">
        <v>1791.69165</v>
      </c>
      <c r="AA17" s="56">
        <f t="shared" si="2"/>
        <v>63838.794319999994</v>
      </c>
    </row>
    <row r="18" spans="1:27" ht="15" customHeight="1" x14ac:dyDescent="0.2">
      <c r="A18" s="60" t="s">
        <v>2941</v>
      </c>
      <c r="B18" s="57">
        <v>-1047.3196</v>
      </c>
      <c r="C18" s="57">
        <v>-1930.0371800000003</v>
      </c>
      <c r="D18" s="57">
        <v>-8960.3246600000002</v>
      </c>
      <c r="E18" s="57">
        <v>-185.27923000000001</v>
      </c>
      <c r="F18" s="57">
        <v>-12.43491</v>
      </c>
      <c r="G18" s="57">
        <v>-1319.4962499999999</v>
      </c>
      <c r="H18" s="57">
        <v>-1950.7320500000001</v>
      </c>
      <c r="I18" s="57">
        <v>-11.707400000000002</v>
      </c>
      <c r="J18" s="57">
        <v>-1813.6900500000002</v>
      </c>
      <c r="K18" s="57">
        <v>-2285.7912999999999</v>
      </c>
      <c r="L18" s="57">
        <v>-458.64568999999995</v>
      </c>
      <c r="M18" s="57">
        <v>-345.10518000000002</v>
      </c>
      <c r="N18" s="57">
        <v>-1803.52664</v>
      </c>
      <c r="O18" s="57">
        <v>-176.50886</v>
      </c>
      <c r="P18" s="57">
        <v>-86.934799999999981</v>
      </c>
      <c r="Q18" s="57">
        <v>-7.4207000000000001</v>
      </c>
      <c r="R18" s="57">
        <v>-199.09792999999999</v>
      </c>
      <c r="S18" s="57">
        <v>-5135.9303399999999</v>
      </c>
      <c r="T18" s="57">
        <v>-24.104320000000001</v>
      </c>
      <c r="U18" s="57">
        <v>-1909.81519</v>
      </c>
      <c r="V18" s="57">
        <v>-965.91372000000001</v>
      </c>
      <c r="W18" s="57">
        <v>0</v>
      </c>
      <c r="X18" s="57">
        <v>-3.0143999999999997</v>
      </c>
      <c r="Y18" s="57">
        <v>-791.95563000000004</v>
      </c>
      <c r="Z18" s="56">
        <v>-736.27887999999996</v>
      </c>
      <c r="AA18" s="56">
        <f t="shared" si="2"/>
        <v>-32161.064910000001</v>
      </c>
    </row>
    <row r="19" spans="1:27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7" ht="15" customHeight="1" x14ac:dyDescent="0.2">
      <c r="A20" s="63" t="s">
        <v>2942</v>
      </c>
      <c r="B20" s="57">
        <v>0</v>
      </c>
      <c r="C20" s="57">
        <v>594.94984999999986</v>
      </c>
      <c r="D20" s="57">
        <v>1587.49927</v>
      </c>
      <c r="E20" s="57">
        <v>0</v>
      </c>
      <c r="F20" s="57">
        <v>591.59315000000004</v>
      </c>
      <c r="G20" s="57">
        <v>5769.3663100000003</v>
      </c>
      <c r="H20" s="57">
        <v>0</v>
      </c>
      <c r="I20" s="57">
        <v>50.669710000000002</v>
      </c>
      <c r="J20" s="57">
        <v>715.57511000000011</v>
      </c>
      <c r="K20" s="57">
        <v>1630.8876699999998</v>
      </c>
      <c r="L20" s="57">
        <v>88.317540342793308</v>
      </c>
      <c r="M20" s="57">
        <v>0</v>
      </c>
      <c r="N20" s="57">
        <v>0</v>
      </c>
      <c r="O20" s="57">
        <v>0</v>
      </c>
      <c r="P20" s="57">
        <v>53.647599999999997</v>
      </c>
      <c r="Q20" s="57">
        <v>2.3997899999999999</v>
      </c>
      <c r="R20" s="57">
        <v>56.996050000000004</v>
      </c>
      <c r="S20" s="57">
        <v>1825.8617000000002</v>
      </c>
      <c r="T20" s="57">
        <v>0</v>
      </c>
      <c r="U20" s="57">
        <v>0</v>
      </c>
      <c r="V20" s="57">
        <v>635.28319885205588</v>
      </c>
      <c r="W20" s="57">
        <v>2.08202</v>
      </c>
      <c r="X20" s="57">
        <v>0</v>
      </c>
      <c r="Y20" s="57">
        <v>611.49612000000002</v>
      </c>
      <c r="Z20" s="56">
        <v>170.75018999999998</v>
      </c>
      <c r="AA20" s="56">
        <f t="shared" si="2"/>
        <v>14387.375279194848</v>
      </c>
    </row>
    <row r="21" spans="1:27" ht="15" customHeight="1" x14ac:dyDescent="0.2">
      <c r="A21" s="62" t="s">
        <v>1902</v>
      </c>
      <c r="B21" s="57">
        <v>0</v>
      </c>
      <c r="C21" s="57">
        <v>-177.84875</v>
      </c>
      <c r="D21" s="57">
        <v>1103.8970899999999</v>
      </c>
      <c r="E21" s="57">
        <v>1.3622000000000001</v>
      </c>
      <c r="F21" s="57">
        <v>1362.02981</v>
      </c>
      <c r="G21" s="57">
        <v>2347.0238800000052</v>
      </c>
      <c r="H21" s="57">
        <v>119.41184000000001</v>
      </c>
      <c r="I21" s="57">
        <v>0</v>
      </c>
      <c r="J21" s="57">
        <v>94.402710000000013</v>
      </c>
      <c r="K21" s="57">
        <v>-4679.0660699999999</v>
      </c>
      <c r="L21" s="57">
        <v>394.91832999999997</v>
      </c>
      <c r="M21" s="57">
        <v>0</v>
      </c>
      <c r="N21" s="57">
        <v>3.2006300000000003</v>
      </c>
      <c r="O21" s="57">
        <v>0.38555</v>
      </c>
      <c r="P21" s="57">
        <v>-1.0465400000000007</v>
      </c>
      <c r="Q21" s="57">
        <v>0</v>
      </c>
      <c r="R21" s="57">
        <v>165.82812000000001</v>
      </c>
      <c r="S21" s="57">
        <v>-213.74934999999999</v>
      </c>
      <c r="T21" s="57">
        <v>51.09957</v>
      </c>
      <c r="U21" s="57">
        <v>182.16840000000002</v>
      </c>
      <c r="V21" s="57">
        <v>121.05816999999992</v>
      </c>
      <c r="W21" s="57">
        <v>0.84128999999999998</v>
      </c>
      <c r="X21" s="57">
        <v>2.5792800000000002</v>
      </c>
      <c r="Y21" s="57">
        <v>0</v>
      </c>
      <c r="Z21" s="56">
        <v>-22.359110000000001</v>
      </c>
      <c r="AA21" s="56">
        <f t="shared" si="2"/>
        <v>856.13705000000516</v>
      </c>
    </row>
    <row r="22" spans="1:27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200" t="s">
        <v>1618</v>
      </c>
      <c r="B23" s="201">
        <f>+B10+B20+B21</f>
        <v>8316.3413171649972</v>
      </c>
      <c r="C23" s="201">
        <f t="shared" ref="C23:Z23" si="3">+C10+C20+C21</f>
        <v>14641.43233</v>
      </c>
      <c r="D23" s="201">
        <f t="shared" si="3"/>
        <v>35606.114609999997</v>
      </c>
      <c r="E23" s="201">
        <f t="shared" si="3"/>
        <v>815.88133000000073</v>
      </c>
      <c r="F23" s="201">
        <f t="shared" si="3"/>
        <v>13049.489370000003</v>
      </c>
      <c r="G23" s="201">
        <f t="shared" si="3"/>
        <v>36441.032530000164</v>
      </c>
      <c r="H23" s="201">
        <f t="shared" si="3"/>
        <v>7490.1263700000009</v>
      </c>
      <c r="I23" s="201">
        <f t="shared" si="3"/>
        <v>930.34073000000001</v>
      </c>
      <c r="J23" s="201">
        <f t="shared" si="3"/>
        <v>19642.066259999996</v>
      </c>
      <c r="K23" s="201">
        <f t="shared" si="3"/>
        <v>5521.7499099999995</v>
      </c>
      <c r="L23" s="201">
        <f t="shared" si="3"/>
        <v>4221.3488903427933</v>
      </c>
      <c r="M23" s="201">
        <f t="shared" si="3"/>
        <v>1374.3564799999988</v>
      </c>
      <c r="N23" s="201">
        <f t="shared" si="3"/>
        <v>6899.2501300000031</v>
      </c>
      <c r="O23" s="201">
        <f t="shared" si="3"/>
        <v>3827.1872900000003</v>
      </c>
      <c r="P23" s="201">
        <f t="shared" si="3"/>
        <v>700.37157000000002</v>
      </c>
      <c r="Q23" s="201">
        <f t="shared" si="3"/>
        <v>157.31278999999998</v>
      </c>
      <c r="R23" s="201">
        <f t="shared" si="3"/>
        <v>965.26078000000007</v>
      </c>
      <c r="S23" s="201">
        <f t="shared" si="3"/>
        <v>19070.152119999992</v>
      </c>
      <c r="T23" s="201">
        <f t="shared" si="3"/>
        <v>688.47919999999999</v>
      </c>
      <c r="U23" s="201">
        <f t="shared" si="3"/>
        <v>7720.253319999998</v>
      </c>
      <c r="V23" s="201">
        <f t="shared" si="3"/>
        <v>3752.5424288520567</v>
      </c>
      <c r="W23" s="201">
        <f t="shared" si="3"/>
        <v>23.248190000000001</v>
      </c>
      <c r="X23" s="201">
        <f t="shared" si="3"/>
        <v>7.1495500000000014</v>
      </c>
      <c r="Y23" s="201">
        <f t="shared" si="3"/>
        <v>12346.008876174212</v>
      </c>
      <c r="Z23" s="201">
        <f t="shared" si="3"/>
        <v>6127.4642700000031</v>
      </c>
      <c r="AA23" s="201">
        <f>SUM(B23:Z23)</f>
        <v>210334.96064253422</v>
      </c>
    </row>
    <row r="24" spans="1:27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66" t="s">
        <v>1735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60" t="s">
        <v>1903</v>
      </c>
      <c r="B26" s="57">
        <f>+B27+B30+B33+B34+B35+B36</f>
        <v>-3135.8094299999993</v>
      </c>
      <c r="C26" s="57">
        <f>+C27+C30+C33+C34+C35+C36</f>
        <v>-2433.4302799999996</v>
      </c>
      <c r="D26" s="57">
        <f t="shared" ref="D26:J26" si="4">+D27+D30+D33+D34+D35+D36</f>
        <v>-13852.871160000002</v>
      </c>
      <c r="E26" s="57">
        <f t="shared" si="4"/>
        <v>-282.55678</v>
      </c>
      <c r="F26" s="57">
        <f t="shared" si="4"/>
        <v>-5037.1746600000015</v>
      </c>
      <c r="G26" s="57">
        <f t="shared" si="4"/>
        <v>-5829.3263299999526</v>
      </c>
      <c r="H26" s="57">
        <f t="shared" si="4"/>
        <v>-2114.1362399999925</v>
      </c>
      <c r="I26" s="57">
        <f t="shared" si="4"/>
        <v>-329.95153999999985</v>
      </c>
      <c r="J26" s="57">
        <f t="shared" si="4"/>
        <v>-8140.3678100000034</v>
      </c>
      <c r="K26" s="57">
        <f t="shared" ref="K26:Z26" si="5">+K27+K30+K33+K34+K35+K36</f>
        <v>-4197.4827199999954</v>
      </c>
      <c r="L26" s="57">
        <f t="shared" si="5"/>
        <v>-886.49781999999993</v>
      </c>
      <c r="M26" s="57">
        <f t="shared" si="5"/>
        <v>-339.45141000000035</v>
      </c>
      <c r="N26" s="57">
        <f t="shared" si="5"/>
        <v>-3239.08977</v>
      </c>
      <c r="O26" s="57">
        <f t="shared" si="5"/>
        <v>-750.38000999999917</v>
      </c>
      <c r="P26" s="57">
        <f t="shared" si="5"/>
        <v>-72.511029999999991</v>
      </c>
      <c r="Q26" s="57">
        <f t="shared" si="5"/>
        <v>-31.519110000000005</v>
      </c>
      <c r="R26" s="57">
        <f t="shared" si="5"/>
        <v>87.564209999999889</v>
      </c>
      <c r="S26" s="57">
        <f t="shared" si="5"/>
        <v>-4380.0842299999986</v>
      </c>
      <c r="T26" s="57">
        <f t="shared" si="5"/>
        <v>-24.876699999999914</v>
      </c>
      <c r="U26" s="57">
        <f t="shared" si="5"/>
        <v>-1019.8028800000001</v>
      </c>
      <c r="V26" s="57">
        <f t="shared" si="5"/>
        <v>-275.04492000000118</v>
      </c>
      <c r="W26" s="57">
        <f t="shared" si="5"/>
        <v>-43.059240000000003</v>
      </c>
      <c r="X26" s="57">
        <f t="shared" si="5"/>
        <v>47.134839999999997</v>
      </c>
      <c r="Y26" s="57">
        <f t="shared" si="5"/>
        <v>-4938.9449573831862</v>
      </c>
      <c r="Z26" s="57">
        <f t="shared" si="5"/>
        <v>-1754.4260400000007</v>
      </c>
      <c r="AA26" s="57">
        <f>SUM(B26:Z26)</f>
        <v>-62974.096017383141</v>
      </c>
    </row>
    <row r="27" spans="1:27" ht="15" customHeight="1" x14ac:dyDescent="0.2">
      <c r="A27" s="60" t="s">
        <v>2944</v>
      </c>
      <c r="B27" s="56">
        <f>+B28+B29</f>
        <v>-5106.3138399999998</v>
      </c>
      <c r="C27" s="56">
        <f>+C28+C29</f>
        <v>-7549.3826600000002</v>
      </c>
      <c r="D27" s="56">
        <f t="shared" ref="D27:Z27" si="6">+D28+D29</f>
        <v>-18434.87441</v>
      </c>
      <c r="E27" s="56">
        <f t="shared" si="6"/>
        <v>-800.94632000000001</v>
      </c>
      <c r="F27" s="56">
        <f t="shared" si="6"/>
        <v>-3023.2828399999999</v>
      </c>
      <c r="G27" s="56">
        <f t="shared" si="6"/>
        <v>-10137.65280999995</v>
      </c>
      <c r="H27" s="56">
        <f t="shared" si="6"/>
        <v>-9576.5498299999981</v>
      </c>
      <c r="I27" s="56">
        <f t="shared" si="6"/>
        <v>-89.196629999999999</v>
      </c>
      <c r="J27" s="56">
        <f t="shared" si="6"/>
        <v>-12119.388330000002</v>
      </c>
      <c r="K27" s="56">
        <f t="shared" si="6"/>
        <v>-7157.8207899999998</v>
      </c>
      <c r="L27" s="56">
        <f t="shared" si="6"/>
        <v>-1875.63672</v>
      </c>
      <c r="M27" s="56">
        <f t="shared" si="6"/>
        <v>-1690.66392</v>
      </c>
      <c r="N27" s="56">
        <f t="shared" si="6"/>
        <v>-9519.5637800000004</v>
      </c>
      <c r="O27" s="56">
        <f t="shared" si="6"/>
        <v>-956.28529999999989</v>
      </c>
      <c r="P27" s="56">
        <f t="shared" si="6"/>
        <v>-261.43189999999998</v>
      </c>
      <c r="Q27" s="56">
        <f t="shared" si="6"/>
        <v>-6.9596</v>
      </c>
      <c r="R27" s="56">
        <f t="shared" si="6"/>
        <v>-738.02099999999996</v>
      </c>
      <c r="S27" s="56">
        <f t="shared" si="6"/>
        <v>-14361.183660000001</v>
      </c>
      <c r="T27" s="56">
        <f t="shared" si="6"/>
        <v>-225.68454</v>
      </c>
      <c r="U27" s="56">
        <f t="shared" si="6"/>
        <v>-1834.8397100000002</v>
      </c>
      <c r="V27" s="56">
        <f t="shared" si="6"/>
        <v>-4960.3568200000009</v>
      </c>
      <c r="W27" s="56">
        <f t="shared" si="6"/>
        <v>-13.119249999999999</v>
      </c>
      <c r="X27" s="56">
        <f t="shared" si="6"/>
        <v>35.799169999999997</v>
      </c>
      <c r="Y27" s="56">
        <f t="shared" si="6"/>
        <v>-5486.4695300000012</v>
      </c>
      <c r="Z27" s="56">
        <f t="shared" si="6"/>
        <v>-4561.7052000000003</v>
      </c>
      <c r="AA27" s="57">
        <f t="shared" ref="AA27:AA46" si="7">SUM(B27:Z27)</f>
        <v>-120451.53021999994</v>
      </c>
    </row>
    <row r="28" spans="1:27" ht="15" customHeight="1" x14ac:dyDescent="0.2">
      <c r="A28" s="60" t="s">
        <v>1899</v>
      </c>
      <c r="B28" s="57">
        <v>-5100.4180099999994</v>
      </c>
      <c r="C28" s="57">
        <v>-7549.3826600000002</v>
      </c>
      <c r="D28" s="57">
        <v>-16754.272830000002</v>
      </c>
      <c r="E28" s="57">
        <v>-654.33306000000005</v>
      </c>
      <c r="F28" s="57">
        <v>-3023.2828399999999</v>
      </c>
      <c r="G28" s="57">
        <v>-9864.0381199999501</v>
      </c>
      <c r="H28" s="57">
        <v>-8943.3248599999988</v>
      </c>
      <c r="I28" s="57">
        <v>-29.067310000000003</v>
      </c>
      <c r="J28" s="57">
        <v>-11830.556590000002</v>
      </c>
      <c r="K28" s="57">
        <v>-7157.8207899999998</v>
      </c>
      <c r="L28" s="57">
        <v>-1875.63672</v>
      </c>
      <c r="M28" s="57">
        <v>-1690.66392</v>
      </c>
      <c r="N28" s="57">
        <v>-9108.2187300000005</v>
      </c>
      <c r="O28" s="57">
        <v>-830.80336999999986</v>
      </c>
      <c r="P28" s="57">
        <v>-192.51101</v>
      </c>
      <c r="Q28" s="57">
        <v>-6.9596</v>
      </c>
      <c r="R28" s="57">
        <v>-738.02099999999996</v>
      </c>
      <c r="S28" s="57">
        <v>-14333.223410000001</v>
      </c>
      <c r="T28" s="57">
        <v>-208.20408</v>
      </c>
      <c r="U28" s="57">
        <v>-1510.7232300000001</v>
      </c>
      <c r="V28" s="57">
        <v>-4959.1882700000006</v>
      </c>
      <c r="W28" s="57">
        <v>0</v>
      </c>
      <c r="X28" s="57">
        <v>35.799169999999997</v>
      </c>
      <c r="Y28" s="57">
        <v>-5216.2880200000009</v>
      </c>
      <c r="Z28" s="56">
        <v>-4558.7456400000001</v>
      </c>
      <c r="AA28" s="57">
        <f t="shared" si="7"/>
        <v>-116099.88489999995</v>
      </c>
    </row>
    <row r="29" spans="1:27" ht="15" customHeight="1" x14ac:dyDescent="0.2">
      <c r="A29" s="60" t="s">
        <v>1900</v>
      </c>
      <c r="B29" s="57">
        <v>-5.8958300000000001</v>
      </c>
      <c r="C29" s="57">
        <v>0</v>
      </c>
      <c r="D29" s="57">
        <v>-1680.60158</v>
      </c>
      <c r="E29" s="57">
        <v>-146.61325999999997</v>
      </c>
      <c r="F29" s="57">
        <v>0</v>
      </c>
      <c r="G29" s="57">
        <v>-273.61469</v>
      </c>
      <c r="H29" s="57">
        <v>-633.22496999999998</v>
      </c>
      <c r="I29" s="57">
        <v>-60.129319999999993</v>
      </c>
      <c r="J29" s="57">
        <v>-288.83173999999997</v>
      </c>
      <c r="K29" s="57">
        <v>0</v>
      </c>
      <c r="L29" s="57">
        <v>0</v>
      </c>
      <c r="M29" s="57">
        <v>0</v>
      </c>
      <c r="N29" s="57">
        <v>-411.34504999999996</v>
      </c>
      <c r="O29" s="57">
        <v>-125.48192999999999</v>
      </c>
      <c r="P29" s="57">
        <v>-68.92089</v>
      </c>
      <c r="Q29" s="57">
        <v>0</v>
      </c>
      <c r="R29" s="57">
        <v>0</v>
      </c>
      <c r="S29" s="57">
        <v>-27.960249999999998</v>
      </c>
      <c r="T29" s="57">
        <v>-17.480460000000001</v>
      </c>
      <c r="U29" s="57">
        <v>-324.11648000000002</v>
      </c>
      <c r="V29" s="57">
        <v>-1.16855</v>
      </c>
      <c r="W29" s="57">
        <v>-13.119249999999999</v>
      </c>
      <c r="X29" s="57">
        <v>0</v>
      </c>
      <c r="Y29" s="57">
        <v>-270.18151</v>
      </c>
      <c r="Z29" s="56">
        <v>-2.9595599999999997</v>
      </c>
      <c r="AA29" s="57">
        <f t="shared" si="7"/>
        <v>-4351.6453200000005</v>
      </c>
    </row>
    <row r="30" spans="1:27" ht="15" customHeight="1" x14ac:dyDescent="0.2">
      <c r="A30" s="60" t="s">
        <v>2945</v>
      </c>
      <c r="B30" s="56">
        <f>+B31+B32</f>
        <v>2722.7808799999998</v>
      </c>
      <c r="C30" s="56">
        <f t="shared" ref="C30:Z30" si="8">+C31+C32</f>
        <v>5999.1577600000001</v>
      </c>
      <c r="D30" s="56">
        <f t="shared" si="8"/>
        <v>8726.4246999999996</v>
      </c>
      <c r="E30" s="56">
        <f t="shared" si="8"/>
        <v>512.48873000000003</v>
      </c>
      <c r="F30" s="56">
        <f t="shared" si="8"/>
        <v>32.302660000000003</v>
      </c>
      <c r="G30" s="56">
        <f t="shared" si="8"/>
        <v>2259.3335300000003</v>
      </c>
      <c r="H30" s="56">
        <f t="shared" si="8"/>
        <v>5287.5184800000006</v>
      </c>
      <c r="I30" s="56">
        <f t="shared" si="8"/>
        <v>-11.649790000000001</v>
      </c>
      <c r="J30" s="56">
        <f t="shared" si="8"/>
        <v>5638.9262900000003</v>
      </c>
      <c r="K30" s="56">
        <f t="shared" si="8"/>
        <v>4887.4752600000002</v>
      </c>
      <c r="L30" s="56">
        <f t="shared" si="8"/>
        <v>1239.28728</v>
      </c>
      <c r="M30" s="56">
        <f t="shared" si="8"/>
        <v>1377.3308499999998</v>
      </c>
      <c r="N30" s="56">
        <f t="shared" si="8"/>
        <v>6658.1991500000004</v>
      </c>
      <c r="O30" s="56">
        <f t="shared" si="8"/>
        <v>395.51271999999994</v>
      </c>
      <c r="P30" s="56">
        <f t="shared" si="8"/>
        <v>159.38022000000001</v>
      </c>
      <c r="Q30" s="56">
        <f t="shared" si="8"/>
        <v>4.3795399999999995</v>
      </c>
      <c r="R30" s="56">
        <f t="shared" si="8"/>
        <v>491.07997999999992</v>
      </c>
      <c r="S30" s="56">
        <f t="shared" si="8"/>
        <v>11050.246130000001</v>
      </c>
      <c r="T30" s="56">
        <f t="shared" si="8"/>
        <v>126.51515999999999</v>
      </c>
      <c r="U30" s="56">
        <f t="shared" si="8"/>
        <v>950.20235000000014</v>
      </c>
      <c r="V30" s="56">
        <f t="shared" si="8"/>
        <v>4188.2403999999997</v>
      </c>
      <c r="W30" s="56">
        <f t="shared" si="8"/>
        <v>0</v>
      </c>
      <c r="X30" s="56">
        <f t="shared" si="8"/>
        <v>-5.8510100000000005</v>
      </c>
      <c r="Y30" s="56">
        <f t="shared" si="8"/>
        <v>2042.23498</v>
      </c>
      <c r="Z30" s="56">
        <f t="shared" si="8"/>
        <v>2919.8500400000003</v>
      </c>
      <c r="AA30" s="57">
        <f t="shared" si="7"/>
        <v>67651.366290000005</v>
      </c>
    </row>
    <row r="31" spans="1:27" ht="15" customHeight="1" x14ac:dyDescent="0.2">
      <c r="A31" s="60" t="s">
        <v>1899</v>
      </c>
      <c r="B31" s="57">
        <v>2722.7808799999998</v>
      </c>
      <c r="C31" s="57">
        <v>5999.1577600000001</v>
      </c>
      <c r="D31" s="57">
        <v>8726.4246999999996</v>
      </c>
      <c r="E31" s="57">
        <v>512.48873000000003</v>
      </c>
      <c r="F31" s="57">
        <v>32.302660000000003</v>
      </c>
      <c r="G31" s="57">
        <v>2259.3335300000003</v>
      </c>
      <c r="H31" s="57">
        <v>5287.5184800000006</v>
      </c>
      <c r="I31" s="57">
        <v>-11.649790000000001</v>
      </c>
      <c r="J31" s="57">
        <v>5638.9262900000003</v>
      </c>
      <c r="K31" s="57">
        <v>4887.4752600000002</v>
      </c>
      <c r="L31" s="57">
        <v>1239.28728</v>
      </c>
      <c r="M31" s="57">
        <v>1377.3308499999998</v>
      </c>
      <c r="N31" s="57">
        <v>6658.1991500000004</v>
      </c>
      <c r="O31" s="57">
        <v>395.51271999999994</v>
      </c>
      <c r="P31" s="57">
        <v>159.38022000000001</v>
      </c>
      <c r="Q31" s="57">
        <v>4.3795399999999995</v>
      </c>
      <c r="R31" s="57">
        <v>491.07997999999992</v>
      </c>
      <c r="S31" s="57">
        <v>11050.246130000001</v>
      </c>
      <c r="T31" s="57">
        <v>126.51515999999999</v>
      </c>
      <c r="U31" s="57">
        <v>950.20235000000014</v>
      </c>
      <c r="V31" s="57">
        <v>4188.2403999999997</v>
      </c>
      <c r="W31" s="57">
        <v>0</v>
      </c>
      <c r="X31" s="57">
        <v>-5.8510100000000005</v>
      </c>
      <c r="Y31" s="57">
        <v>2042.23498</v>
      </c>
      <c r="Z31" s="56">
        <v>2919.8500400000003</v>
      </c>
      <c r="AA31" s="57">
        <f t="shared" si="7"/>
        <v>67651.366290000005</v>
      </c>
    </row>
    <row r="32" spans="1:27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6">
        <v>0</v>
      </c>
      <c r="AA32" s="57">
        <f t="shared" si="7"/>
        <v>0</v>
      </c>
    </row>
    <row r="33" spans="1:27" ht="15" customHeight="1" x14ac:dyDescent="0.2">
      <c r="A33" s="60" t="s">
        <v>2946</v>
      </c>
      <c r="B33" s="57">
        <v>-4867.9413800000002</v>
      </c>
      <c r="C33" s="57">
        <v>-8899.3920500000004</v>
      </c>
      <c r="D33" s="57">
        <v>-27348</v>
      </c>
      <c r="E33" s="57">
        <v>-826.76869999999997</v>
      </c>
      <c r="F33" s="57">
        <v>-2444.5514500000004</v>
      </c>
      <c r="G33" s="57">
        <v>-26444.102070000008</v>
      </c>
      <c r="H33" s="57">
        <v>-17395.040439999997</v>
      </c>
      <c r="I33" s="57">
        <v>-522.98597999999993</v>
      </c>
      <c r="J33" s="57">
        <v>-13612.712240000001</v>
      </c>
      <c r="K33" s="57">
        <v>-19585.845029999997</v>
      </c>
      <c r="L33" s="57">
        <v>-908.84289000000001</v>
      </c>
      <c r="M33" s="57">
        <v>-1659.80987</v>
      </c>
      <c r="N33" s="57">
        <v>-9020.9930600000007</v>
      </c>
      <c r="O33" s="57">
        <v>-3967.4915699999997</v>
      </c>
      <c r="P33" s="57">
        <v>-136.05127999999999</v>
      </c>
      <c r="Q33" s="57">
        <v>-82.513410000000007</v>
      </c>
      <c r="R33" s="57">
        <v>-193.7003</v>
      </c>
      <c r="S33" s="57">
        <v>-4806.4777699999995</v>
      </c>
      <c r="T33" s="57">
        <v>-1645.4036000000001</v>
      </c>
      <c r="U33" s="57">
        <v>-2775.3591299999998</v>
      </c>
      <c r="V33" s="57">
        <v>-1891.64951</v>
      </c>
      <c r="W33" s="57">
        <v>-44.587990000000005</v>
      </c>
      <c r="X33" s="57">
        <v>-0.54600000000000004</v>
      </c>
      <c r="Y33" s="57">
        <v>-7251.5594973831849</v>
      </c>
      <c r="Z33" s="56">
        <v>-4242.1955600000001</v>
      </c>
      <c r="AA33" s="57">
        <f t="shared" si="7"/>
        <v>-160574.52077738321</v>
      </c>
    </row>
    <row r="34" spans="1:27" ht="15" customHeight="1" x14ac:dyDescent="0.2">
      <c r="A34" s="62" t="s">
        <v>2947</v>
      </c>
      <c r="B34" s="57">
        <v>2251.2993700000002</v>
      </c>
      <c r="C34" s="57">
        <v>6469.9800100000002</v>
      </c>
      <c r="D34" s="57">
        <v>14324.034329999999</v>
      </c>
      <c r="E34" s="57">
        <v>450.47058000000004</v>
      </c>
      <c r="F34" s="57">
        <v>613.9851799999999</v>
      </c>
      <c r="G34" s="57">
        <v>18249.838550000004</v>
      </c>
      <c r="H34" s="57">
        <v>13184.09231</v>
      </c>
      <c r="I34" s="57">
        <v>148.92102</v>
      </c>
      <c r="J34" s="57">
        <v>7965.7469700000001</v>
      </c>
      <c r="K34" s="57">
        <v>14966.789419999999</v>
      </c>
      <c r="L34" s="57">
        <v>335.34830999999997</v>
      </c>
      <c r="M34" s="57">
        <v>1333.5371</v>
      </c>
      <c r="N34" s="57">
        <v>6921.9194500000003</v>
      </c>
      <c r="O34" s="57">
        <v>2362.21801</v>
      </c>
      <c r="P34" s="57">
        <v>47.212949999999999</v>
      </c>
      <c r="Q34" s="57">
        <v>33.3673</v>
      </c>
      <c r="R34" s="57">
        <v>150.31181000000001</v>
      </c>
      <c r="S34" s="57">
        <v>2599.2768099999998</v>
      </c>
      <c r="T34" s="57">
        <v>1052.4811200000001</v>
      </c>
      <c r="U34" s="57">
        <v>1895.3070299999999</v>
      </c>
      <c r="V34" s="57">
        <v>1466.5294500000002</v>
      </c>
      <c r="W34" s="57">
        <v>14.648</v>
      </c>
      <c r="X34" s="57">
        <v>0</v>
      </c>
      <c r="Y34" s="57">
        <v>4385.8505400000004</v>
      </c>
      <c r="Z34" s="56">
        <v>2819.80278</v>
      </c>
      <c r="AA34" s="57">
        <f t="shared" si="7"/>
        <v>104042.96839999998</v>
      </c>
    </row>
    <row r="35" spans="1:27" ht="15" customHeight="1" x14ac:dyDescent="0.2">
      <c r="A35" s="60" t="s">
        <v>2948</v>
      </c>
      <c r="B35" s="57">
        <v>4217.9943200000007</v>
      </c>
      <c r="C35" s="57">
        <v>8422.2104299999992</v>
      </c>
      <c r="D35" s="57">
        <v>18170.298129999999</v>
      </c>
      <c r="E35" s="57">
        <v>955.69954999999993</v>
      </c>
      <c r="F35" s="57">
        <v>24.760240000000007</v>
      </c>
      <c r="G35" s="57">
        <v>29344.831910000001</v>
      </c>
      <c r="H35" s="57">
        <v>24418.24554</v>
      </c>
      <c r="I35" s="57">
        <v>147.71108000000001</v>
      </c>
      <c r="J35" s="57">
        <v>11300.081259999999</v>
      </c>
      <c r="K35" s="57">
        <v>8509.2939700000006</v>
      </c>
      <c r="L35" s="57">
        <v>1097.5822000000001</v>
      </c>
      <c r="M35" s="57">
        <v>2044.5966199999998</v>
      </c>
      <c r="N35" s="57">
        <v>5318.5124500000002</v>
      </c>
      <c r="O35" s="57">
        <v>3347.5341000000008</v>
      </c>
      <c r="P35" s="57">
        <v>213.76469999999998</v>
      </c>
      <c r="Q35" s="57">
        <v>35.207060000000006</v>
      </c>
      <c r="R35" s="57">
        <v>985.5489399999999</v>
      </c>
      <c r="S35" s="57">
        <v>4014.1681600000002</v>
      </c>
      <c r="T35" s="57">
        <v>1673.01376</v>
      </c>
      <c r="U35" s="57">
        <v>1577.4702</v>
      </c>
      <c r="V35" s="57">
        <v>4462.39912</v>
      </c>
      <c r="W35" s="57">
        <v>0</v>
      </c>
      <c r="X35" s="57">
        <v>33.883000000000003</v>
      </c>
      <c r="Y35" s="57">
        <v>4784.8152799999989</v>
      </c>
      <c r="Z35" s="56">
        <v>4082.5258499999995</v>
      </c>
      <c r="AA35" s="57">
        <f t="shared" si="7"/>
        <v>139182.14787000002</v>
      </c>
    </row>
    <row r="36" spans="1:27" ht="15" customHeight="1" x14ac:dyDescent="0.2">
      <c r="A36" s="62" t="s">
        <v>2949</v>
      </c>
      <c r="B36" s="57">
        <v>-2353.62878</v>
      </c>
      <c r="C36" s="57">
        <v>-6876.0037699999993</v>
      </c>
      <c r="D36" s="57">
        <v>-9290.7539099999995</v>
      </c>
      <c r="E36" s="57">
        <v>-573.50061999999991</v>
      </c>
      <c r="F36" s="57">
        <v>-240.38844999999998</v>
      </c>
      <c r="G36" s="57">
        <v>-19101.575439999997</v>
      </c>
      <c r="H36" s="57">
        <v>-18032.402299999998</v>
      </c>
      <c r="I36" s="57">
        <v>-2.7512399999999997</v>
      </c>
      <c r="J36" s="57">
        <v>-7313.0217599999996</v>
      </c>
      <c r="K36" s="57">
        <v>-5817.3755499999997</v>
      </c>
      <c r="L36" s="57">
        <v>-774.23599999999999</v>
      </c>
      <c r="M36" s="57">
        <v>-1744.44219</v>
      </c>
      <c r="N36" s="57">
        <v>-3597.1639799999998</v>
      </c>
      <c r="O36" s="57">
        <v>-1931.86797</v>
      </c>
      <c r="P36" s="57">
        <v>-95.385720000000006</v>
      </c>
      <c r="Q36" s="57">
        <v>-15</v>
      </c>
      <c r="R36" s="57">
        <v>-607.65521999999999</v>
      </c>
      <c r="S36" s="57">
        <v>-2876.1138999999998</v>
      </c>
      <c r="T36" s="57">
        <v>-1005.7986</v>
      </c>
      <c r="U36" s="57">
        <v>-832.58362</v>
      </c>
      <c r="V36" s="57">
        <v>-3540.2075599999998</v>
      </c>
      <c r="W36" s="57">
        <v>0</v>
      </c>
      <c r="X36" s="57">
        <v>-16.150320000000001</v>
      </c>
      <c r="Y36" s="57">
        <v>-3413.81673</v>
      </c>
      <c r="Z36" s="56">
        <v>-2772.7039500000001</v>
      </c>
      <c r="AA36" s="57">
        <f t="shared" si="7"/>
        <v>-92824.527579999994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6">
        <v>0</v>
      </c>
      <c r="AA37" s="57">
        <f t="shared" si="7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-1955.206539999999</v>
      </c>
      <c r="H38" s="57">
        <v>-3.6326900000000002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6">
        <v>0</v>
      </c>
      <c r="AA38" s="57">
        <f t="shared" si="7"/>
        <v>-1958.8392299999989</v>
      </c>
    </row>
    <row r="39" spans="1:27" ht="15" customHeight="1" x14ac:dyDescent="0.2">
      <c r="A39" s="60" t="s">
        <v>169</v>
      </c>
      <c r="B39" s="57">
        <f>SUM(B40:B46)</f>
        <v>-3128.2427515609993</v>
      </c>
      <c r="C39" s="57">
        <f>SUM(C40:C46)</f>
        <v>-4349.037440000001</v>
      </c>
      <c r="D39" s="57">
        <f t="shared" ref="D39:Z39" si="9">SUM(D40:D46)</f>
        <v>-12419.18995</v>
      </c>
      <c r="E39" s="57">
        <f t="shared" si="9"/>
        <v>-370.76625000000001</v>
      </c>
      <c r="F39" s="57">
        <f t="shared" si="9"/>
        <v>-4568.2544337500003</v>
      </c>
      <c r="G39" s="57">
        <f t="shared" si="9"/>
        <v>-8728.7509099999806</v>
      </c>
      <c r="H39" s="57">
        <f t="shared" si="9"/>
        <v>-1878.4272000000001</v>
      </c>
      <c r="I39" s="57">
        <f t="shared" si="9"/>
        <v>-246.46420000000001</v>
      </c>
      <c r="J39" s="57">
        <f t="shared" si="9"/>
        <v>-3919.00902</v>
      </c>
      <c r="K39" s="57">
        <f t="shared" si="9"/>
        <v>-2197.6664106307135</v>
      </c>
      <c r="L39" s="57">
        <f t="shared" si="9"/>
        <v>-1035.1602500000001</v>
      </c>
      <c r="M39" s="57">
        <f t="shared" si="9"/>
        <v>-557.23294156974839</v>
      </c>
      <c r="N39" s="57">
        <f t="shared" si="9"/>
        <v>-1448.6585499999994</v>
      </c>
      <c r="O39" s="57">
        <f t="shared" si="9"/>
        <v>-920.71305999999993</v>
      </c>
      <c r="P39" s="57">
        <f t="shared" si="9"/>
        <v>-309.13011000000006</v>
      </c>
      <c r="Q39" s="57">
        <f t="shared" si="9"/>
        <v>-63.520610000000005</v>
      </c>
      <c r="R39" s="57">
        <f t="shared" si="9"/>
        <v>-30.175009999999979</v>
      </c>
      <c r="S39" s="57">
        <f t="shared" si="9"/>
        <v>-5438.1786200000006</v>
      </c>
      <c r="T39" s="57">
        <f t="shared" si="9"/>
        <v>-357.6718779487644</v>
      </c>
      <c r="U39" s="57">
        <f t="shared" si="9"/>
        <v>-755.98126999999977</v>
      </c>
      <c r="V39" s="57">
        <f t="shared" si="9"/>
        <v>-1473.9346067187278</v>
      </c>
      <c r="W39" s="57">
        <f t="shared" si="9"/>
        <v>-37.579309999999992</v>
      </c>
      <c r="X39" s="57">
        <f t="shared" si="9"/>
        <v>-15.930029999999999</v>
      </c>
      <c r="Y39" s="57">
        <f t="shared" si="9"/>
        <v>-3111.9813000000004</v>
      </c>
      <c r="Z39" s="57">
        <f t="shared" si="9"/>
        <v>-3501.5175399999998</v>
      </c>
      <c r="AA39" s="57">
        <f t="shared" si="7"/>
        <v>-60863.173652178928</v>
      </c>
    </row>
    <row r="40" spans="1:27" ht="15" customHeight="1" x14ac:dyDescent="0.2">
      <c r="A40" s="58" t="s">
        <v>2950</v>
      </c>
      <c r="B40" s="57">
        <v>-5208.8446815609996</v>
      </c>
      <c r="C40" s="57">
        <v>-4056.5954900000002</v>
      </c>
      <c r="D40" s="57">
        <v>-8813.3580700000002</v>
      </c>
      <c r="E40" s="57">
        <v>-593.26221999999996</v>
      </c>
      <c r="F40" s="57">
        <v>-2821.4251637499997</v>
      </c>
      <c r="G40" s="57">
        <v>-7373.21622999998</v>
      </c>
      <c r="H40" s="57">
        <v>-2828.9640300000001</v>
      </c>
      <c r="I40" s="57">
        <v>-124.36698000000001</v>
      </c>
      <c r="J40" s="57">
        <v>-7374.9832999999999</v>
      </c>
      <c r="K40" s="57">
        <v>-3430.6680299999998</v>
      </c>
      <c r="L40" s="57">
        <v>-1443.9506700000002</v>
      </c>
      <c r="M40" s="57">
        <v>-706.68977000000018</v>
      </c>
      <c r="N40" s="57">
        <v>-3350.9560699999993</v>
      </c>
      <c r="O40" s="57">
        <v>-1000.8873399999999</v>
      </c>
      <c r="P40" s="57">
        <v>-296.49663000000004</v>
      </c>
      <c r="Q40" s="57">
        <v>-55.014220000000002</v>
      </c>
      <c r="R40" s="57">
        <v>-481.09457999999995</v>
      </c>
      <c r="S40" s="57">
        <v>-6934.2155700000003</v>
      </c>
      <c r="T40" s="57">
        <v>-242.81317000000001</v>
      </c>
      <c r="U40" s="57">
        <v>-2528.3075299999996</v>
      </c>
      <c r="V40" s="57">
        <v>-1395.45812</v>
      </c>
      <c r="W40" s="57">
        <v>-2.9880099999999992</v>
      </c>
      <c r="X40" s="57">
        <v>-2.25529</v>
      </c>
      <c r="Y40" s="57">
        <v>-3856.0507200000002</v>
      </c>
      <c r="Z40" s="56">
        <v>-2639.0934300000004</v>
      </c>
      <c r="AA40" s="57">
        <f t="shared" si="7"/>
        <v>-67561.955315310974</v>
      </c>
    </row>
    <row r="41" spans="1:27" ht="15" customHeight="1" x14ac:dyDescent="0.2">
      <c r="A41" s="58" t="s">
        <v>2951</v>
      </c>
      <c r="B41" s="57">
        <v>3837.8156899999999</v>
      </c>
      <c r="C41" s="57">
        <v>1528.9880800000001</v>
      </c>
      <c r="D41" s="57">
        <v>3887.3725599999998</v>
      </c>
      <c r="E41" s="57">
        <v>670.80274999999995</v>
      </c>
      <c r="F41" s="57">
        <v>4.5623099999999992</v>
      </c>
      <c r="G41" s="57">
        <v>494.02444000000003</v>
      </c>
      <c r="H41" s="57">
        <v>1928.98135</v>
      </c>
      <c r="I41" s="57">
        <v>0</v>
      </c>
      <c r="J41" s="57">
        <v>5691.15798</v>
      </c>
      <c r="K41" s="57">
        <v>4161.0487400000002</v>
      </c>
      <c r="L41" s="57">
        <v>985.88306999999998</v>
      </c>
      <c r="M41" s="57">
        <v>592.40950999999995</v>
      </c>
      <c r="N41" s="57">
        <v>4513.7952999999998</v>
      </c>
      <c r="O41" s="57">
        <v>539.12664000000007</v>
      </c>
      <c r="P41" s="57">
        <v>209.40392</v>
      </c>
      <c r="Q41" s="57">
        <v>34.2804</v>
      </c>
      <c r="R41" s="57">
        <v>744.26144999999997</v>
      </c>
      <c r="S41" s="57">
        <v>5462.1580199999999</v>
      </c>
      <c r="T41" s="57">
        <v>84.573970000000003</v>
      </c>
      <c r="U41" s="57">
        <v>3096.4837299999999</v>
      </c>
      <c r="V41" s="57">
        <v>1288.8721200000002</v>
      </c>
      <c r="W41" s="57">
        <v>5.9957500000000001</v>
      </c>
      <c r="X41" s="57">
        <v>2.7003600000000003</v>
      </c>
      <c r="Y41" s="57">
        <v>1986.5763899999999</v>
      </c>
      <c r="Z41" s="56">
        <v>1854.0787800000003</v>
      </c>
      <c r="AA41" s="57">
        <f t="shared" si="7"/>
        <v>43605.353310000006</v>
      </c>
    </row>
    <row r="42" spans="1:27" ht="15" customHeight="1" x14ac:dyDescent="0.2">
      <c r="A42" s="58" t="s">
        <v>2952</v>
      </c>
      <c r="B42" s="57">
        <v>-1216.3272899999999</v>
      </c>
      <c r="C42" s="57">
        <v>-1050.7072800000001</v>
      </c>
      <c r="D42" s="57">
        <v>-3635.0418999999997</v>
      </c>
      <c r="E42" s="57">
        <v>-169.14623</v>
      </c>
      <c r="F42" s="57">
        <v>-1113.72342</v>
      </c>
      <c r="G42" s="57">
        <v>-1120.2379600000008</v>
      </c>
      <c r="H42" s="57">
        <v>-451.22702999999996</v>
      </c>
      <c r="I42" s="57">
        <v>-64.520119999999991</v>
      </c>
      <c r="J42" s="57">
        <v>-1285.5962400000001</v>
      </c>
      <c r="K42" s="57">
        <v>-1296.5244801428159</v>
      </c>
      <c r="L42" s="57">
        <v>-381.45663000000002</v>
      </c>
      <c r="M42" s="57">
        <v>-265.04033917202162</v>
      </c>
      <c r="N42" s="57">
        <v>-1298.0380699999998</v>
      </c>
      <c r="O42" s="57">
        <v>-312.26160000000004</v>
      </c>
      <c r="P42" s="57">
        <v>-130.40982</v>
      </c>
      <c r="Q42" s="57">
        <v>-15.738989999999999</v>
      </c>
      <c r="R42" s="57">
        <v>-150.42604999999998</v>
      </c>
      <c r="S42" s="57">
        <v>-2335.8007499999999</v>
      </c>
      <c r="T42" s="57">
        <v>-122.23633185464894</v>
      </c>
      <c r="U42" s="57">
        <v>-748.89519000000007</v>
      </c>
      <c r="V42" s="57">
        <v>-762.4969627740486</v>
      </c>
      <c r="W42" s="57">
        <v>-25.378709999999998</v>
      </c>
      <c r="X42" s="57">
        <v>-3.2556100000000003</v>
      </c>
      <c r="Y42" s="57">
        <v>-793.13794999999993</v>
      </c>
      <c r="Z42" s="56">
        <v>-1985.7821299999998</v>
      </c>
      <c r="AA42" s="57">
        <f t="shared" si="7"/>
        <v>-20733.407083943541</v>
      </c>
    </row>
    <row r="43" spans="1:27" ht="15" customHeight="1" x14ac:dyDescent="0.2">
      <c r="A43" s="58" t="s">
        <v>2953</v>
      </c>
      <c r="B43" s="56">
        <v>-422.61716999999999</v>
      </c>
      <c r="C43" s="56">
        <v>-654.35924999999997</v>
      </c>
      <c r="D43" s="56">
        <v>-2858.8687500000001</v>
      </c>
      <c r="E43" s="56">
        <v>-162.22973999999999</v>
      </c>
      <c r="F43" s="56">
        <v>-270.34388000000001</v>
      </c>
      <c r="G43" s="56">
        <v>-480.42872999999997</v>
      </c>
      <c r="H43" s="56">
        <v>-310.97787</v>
      </c>
      <c r="I43" s="56">
        <v>-3.4254099999999998</v>
      </c>
      <c r="J43" s="56">
        <v>-946.98714000000007</v>
      </c>
      <c r="K43" s="56">
        <v>-311.48625725437427</v>
      </c>
      <c r="L43" s="56">
        <v>-145.84469000000001</v>
      </c>
      <c r="M43" s="56">
        <v>-119.24067272274024</v>
      </c>
      <c r="N43" s="56">
        <v>-702.9230500000001</v>
      </c>
      <c r="O43" s="56">
        <v>-62.857019999999999</v>
      </c>
      <c r="P43" s="56">
        <v>-24.060379999999999</v>
      </c>
      <c r="Q43" s="56">
        <v>-17.607800000000001</v>
      </c>
      <c r="R43" s="56">
        <v>-77.70262000000001</v>
      </c>
      <c r="S43" s="56">
        <v>-988.3187200000001</v>
      </c>
      <c r="T43" s="56">
        <v>-47.474452131530875</v>
      </c>
      <c r="U43" s="56">
        <v>-322.71823000000001</v>
      </c>
      <c r="V43" s="56">
        <v>-100.50128448261074</v>
      </c>
      <c r="W43" s="56">
        <v>-11.787879999999999</v>
      </c>
      <c r="X43" s="56">
        <v>-1.0988900000000001</v>
      </c>
      <c r="Y43" s="56">
        <v>-257.68052999999998</v>
      </c>
      <c r="Z43" s="56">
        <v>-657.80889999999988</v>
      </c>
      <c r="AA43" s="57">
        <f t="shared" si="7"/>
        <v>-9959.349316591255</v>
      </c>
    </row>
    <row r="44" spans="1:27" ht="15" customHeight="1" x14ac:dyDescent="0.2">
      <c r="A44" s="58" t="s">
        <v>2954</v>
      </c>
      <c r="B44" s="57">
        <v>-46.125410000000002</v>
      </c>
      <c r="C44" s="57">
        <v>0</v>
      </c>
      <c r="D44" s="57">
        <v>-1070.2937899999999</v>
      </c>
      <c r="E44" s="57">
        <v>-19.405420000000003</v>
      </c>
      <c r="F44" s="57">
        <v>-180.39885000000001</v>
      </c>
      <c r="G44" s="57">
        <v>-158.87851999999998</v>
      </c>
      <c r="H44" s="57">
        <v>-43.189699999999995</v>
      </c>
      <c r="I44" s="57">
        <v>-9.9680399999999985</v>
      </c>
      <c r="J44" s="57">
        <v>0</v>
      </c>
      <c r="K44" s="57">
        <v>-227.30017089814501</v>
      </c>
      <c r="L44" s="57">
        <v>-46.179439999999992</v>
      </c>
      <c r="M44" s="57">
        <v>-49.350079674986304</v>
      </c>
      <c r="N44" s="57">
        <v>0</v>
      </c>
      <c r="O44" s="57">
        <v>-23.66132</v>
      </c>
      <c r="P44" s="57">
        <v>-30.645859999999999</v>
      </c>
      <c r="Q44" s="57">
        <v>0</v>
      </c>
      <c r="R44" s="57">
        <v>-1.00146</v>
      </c>
      <c r="S44" s="57">
        <v>-502.93683999999996</v>
      </c>
      <c r="T44" s="57">
        <v>-8.5525503463171404</v>
      </c>
      <c r="U44" s="57">
        <v>-55.849490000000003</v>
      </c>
      <c r="V44" s="57">
        <v>0</v>
      </c>
      <c r="W44" s="57">
        <v>-1.3025</v>
      </c>
      <c r="X44" s="57">
        <v>-1.8890000000000001E-2</v>
      </c>
      <c r="Y44" s="57">
        <v>-120.47543999999999</v>
      </c>
      <c r="Z44" s="56">
        <v>-8.0110299999999999</v>
      </c>
      <c r="AA44" s="57">
        <f t="shared" si="7"/>
        <v>-2603.5448009194483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-0.38734999999999997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-0.16744837398059012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6">
        <v>0</v>
      </c>
      <c r="AA45" s="57">
        <f t="shared" si="7"/>
        <v>-0.55479837398059006</v>
      </c>
    </row>
    <row r="46" spans="1:27" ht="15" customHeight="1" x14ac:dyDescent="0.2">
      <c r="A46" s="58" t="s">
        <v>279</v>
      </c>
      <c r="B46" s="57">
        <v>-72.143889999999999</v>
      </c>
      <c r="C46" s="57">
        <v>-116.3635</v>
      </c>
      <c r="D46" s="57">
        <v>71</v>
      </c>
      <c r="E46" s="57">
        <v>-97.525389999999987</v>
      </c>
      <c r="F46" s="57">
        <v>-186.92542999999998</v>
      </c>
      <c r="G46" s="57">
        <v>-90.013909999999996</v>
      </c>
      <c r="H46" s="57">
        <v>-173.0499200000001</v>
      </c>
      <c r="I46" s="57">
        <v>-44.18365</v>
      </c>
      <c r="J46" s="57">
        <v>-2.60032</v>
      </c>
      <c r="K46" s="57">
        <v>-1092.7362123353785</v>
      </c>
      <c r="L46" s="57">
        <v>-3.2245400000000002</v>
      </c>
      <c r="M46" s="57">
        <v>-9.3215900000000005</v>
      </c>
      <c r="N46" s="57">
        <v>-610.53665999999998</v>
      </c>
      <c r="O46" s="57">
        <v>-60.172420000000002</v>
      </c>
      <c r="P46" s="57">
        <v>-36.921340000000001</v>
      </c>
      <c r="Q46" s="57">
        <v>-9.44</v>
      </c>
      <c r="R46" s="57">
        <v>-64.211750000000009</v>
      </c>
      <c r="S46" s="57">
        <v>-139.06476000000001</v>
      </c>
      <c r="T46" s="57">
        <v>-21.001895242286881</v>
      </c>
      <c r="U46" s="57">
        <v>-196.69456</v>
      </c>
      <c r="V46" s="57">
        <v>-504.35035946206852</v>
      </c>
      <c r="W46" s="57">
        <v>-2.1179600000000001</v>
      </c>
      <c r="X46" s="57">
        <v>-12.001709999999997</v>
      </c>
      <c r="Y46" s="57">
        <v>-71.21305000000001</v>
      </c>
      <c r="Z46" s="56">
        <v>-64.900829999999999</v>
      </c>
      <c r="AA46" s="57">
        <f t="shared" si="7"/>
        <v>-3609.7156470397335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767</v>
      </c>
      <c r="B48" s="201">
        <f>+B26+B37+B38+B39</f>
        <v>-6264.0521815609991</v>
      </c>
      <c r="C48" s="201">
        <f t="shared" ref="C48:Z48" si="10">+C26+C37+C38+C39</f>
        <v>-6782.4677200000006</v>
      </c>
      <c r="D48" s="201">
        <f t="shared" si="10"/>
        <v>-26272.061110000002</v>
      </c>
      <c r="E48" s="201">
        <f t="shared" si="10"/>
        <v>-653.32303000000002</v>
      </c>
      <c r="F48" s="201">
        <f t="shared" si="10"/>
        <v>-9605.4290937500009</v>
      </c>
      <c r="G48" s="201">
        <f t="shared" si="10"/>
        <v>-16513.283779999932</v>
      </c>
      <c r="H48" s="201">
        <f t="shared" si="10"/>
        <v>-3996.1961299999925</v>
      </c>
      <c r="I48" s="201">
        <f t="shared" si="10"/>
        <v>-576.41573999999991</v>
      </c>
      <c r="J48" s="201">
        <f t="shared" si="10"/>
        <v>-12059.376830000003</v>
      </c>
      <c r="K48" s="201">
        <f t="shared" si="10"/>
        <v>-6395.1491306307089</v>
      </c>
      <c r="L48" s="201">
        <f t="shared" si="10"/>
        <v>-1921.65807</v>
      </c>
      <c r="M48" s="201">
        <f t="shared" si="10"/>
        <v>-896.68435156974874</v>
      </c>
      <c r="N48" s="201">
        <f t="shared" si="10"/>
        <v>-4687.7483199999997</v>
      </c>
      <c r="O48" s="201">
        <f t="shared" si="10"/>
        <v>-1671.093069999999</v>
      </c>
      <c r="P48" s="201">
        <f t="shared" si="10"/>
        <v>-381.64114000000006</v>
      </c>
      <c r="Q48" s="201">
        <f t="shared" si="10"/>
        <v>-95.039720000000017</v>
      </c>
      <c r="R48" s="201">
        <f t="shared" si="10"/>
        <v>57.38919999999991</v>
      </c>
      <c r="S48" s="201">
        <f t="shared" si="10"/>
        <v>-9818.2628499999992</v>
      </c>
      <c r="T48" s="201">
        <f t="shared" si="10"/>
        <v>-382.54857794876432</v>
      </c>
      <c r="U48" s="201">
        <f t="shared" si="10"/>
        <v>-1775.78415</v>
      </c>
      <c r="V48" s="201">
        <f t="shared" si="10"/>
        <v>-1748.9795267187289</v>
      </c>
      <c r="W48" s="201">
        <f t="shared" si="10"/>
        <v>-80.638549999999995</v>
      </c>
      <c r="X48" s="201">
        <f t="shared" si="10"/>
        <v>31.204809999999998</v>
      </c>
      <c r="Y48" s="201">
        <f t="shared" si="10"/>
        <v>-8050.9262573831866</v>
      </c>
      <c r="Z48" s="201">
        <f t="shared" si="10"/>
        <v>-5255.943580000001</v>
      </c>
      <c r="AA48" s="201">
        <f>SUM(B48:Z48)</f>
        <v>-125796.10889956211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1736</v>
      </c>
      <c r="B50" s="205">
        <f>+B23+B48</f>
        <v>2052.2891356039981</v>
      </c>
      <c r="C50" s="205">
        <f t="shared" ref="C50:Z50" si="11">+C23+C48</f>
        <v>7858.9646099999991</v>
      </c>
      <c r="D50" s="205">
        <f t="shared" si="11"/>
        <v>9334.0534999999945</v>
      </c>
      <c r="E50" s="205">
        <f t="shared" si="11"/>
        <v>162.55830000000071</v>
      </c>
      <c r="F50" s="205">
        <f t="shared" si="11"/>
        <v>3444.0602762500021</v>
      </c>
      <c r="G50" s="205">
        <f t="shared" si="11"/>
        <v>19927.748750000232</v>
      </c>
      <c r="H50" s="205">
        <f t="shared" si="11"/>
        <v>3493.9302400000083</v>
      </c>
      <c r="I50" s="205">
        <f t="shared" si="11"/>
        <v>353.92499000000009</v>
      </c>
      <c r="J50" s="205">
        <f t="shared" si="11"/>
        <v>7582.6894299999931</v>
      </c>
      <c r="K50" s="205">
        <f t="shared" si="11"/>
        <v>-873.39922063070935</v>
      </c>
      <c r="L50" s="205">
        <f t="shared" si="11"/>
        <v>2299.6908203427934</v>
      </c>
      <c r="M50" s="205">
        <f t="shared" si="11"/>
        <v>477.67212843025004</v>
      </c>
      <c r="N50" s="205">
        <f t="shared" si="11"/>
        <v>2211.5018100000034</v>
      </c>
      <c r="O50" s="205">
        <f t="shared" si="11"/>
        <v>2156.0942200000013</v>
      </c>
      <c r="P50" s="205">
        <f t="shared" si="11"/>
        <v>318.73042999999996</v>
      </c>
      <c r="Q50" s="205">
        <f t="shared" si="11"/>
        <v>62.273069999999962</v>
      </c>
      <c r="R50" s="205">
        <f t="shared" si="11"/>
        <v>1022.64998</v>
      </c>
      <c r="S50" s="205">
        <f t="shared" si="11"/>
        <v>9251.8892699999924</v>
      </c>
      <c r="T50" s="205">
        <f t="shared" si="11"/>
        <v>305.93062205123567</v>
      </c>
      <c r="U50" s="205">
        <f t="shared" si="11"/>
        <v>5944.4691699999985</v>
      </c>
      <c r="V50" s="205">
        <f t="shared" si="11"/>
        <v>2003.5629021333277</v>
      </c>
      <c r="W50" s="205">
        <f t="shared" si="11"/>
        <v>-57.390359999999994</v>
      </c>
      <c r="X50" s="205">
        <f t="shared" si="11"/>
        <v>38.35436</v>
      </c>
      <c r="Y50" s="205">
        <f t="shared" si="11"/>
        <v>4295.0826187910252</v>
      </c>
      <c r="Z50" s="205">
        <f t="shared" si="11"/>
        <v>871.52069000000211</v>
      </c>
      <c r="AA50" s="205">
        <f>SUM(B50:Z50)</f>
        <v>84538.85174297214</v>
      </c>
    </row>
    <row r="52" spans="1:27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120" priority="1" stopIfTrue="1">
      <formula>$AV9=1</formula>
    </cfRule>
  </conditionalFormatting>
  <conditionalFormatting sqref="B8:X8 Z8:AA8">
    <cfRule type="expression" dxfId="119" priority="3" stopIfTrue="1">
      <formula>$AO8=1</formula>
    </cfRule>
  </conditionalFormatting>
  <conditionalFormatting sqref="Y8">
    <cfRule type="expression" dxfId="118" priority="4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8" top="0.63" bottom="0.98425196850393704" header="0.51181102362204722" footer="0.51181102362204722"/>
  <pageSetup paperSize="8" scale="74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B52"/>
  <sheetViews>
    <sheetView showGridLines="0" workbookViewId="0">
      <selection activeCell="A4" sqref="A4"/>
    </sheetView>
  </sheetViews>
  <sheetFormatPr defaultRowHeight="12.75" x14ac:dyDescent="0.2"/>
  <cols>
    <col min="1" max="1" width="28.42578125" bestFit="1" customWidth="1"/>
    <col min="2" max="2" width="9" customWidth="1"/>
    <col min="27" max="27" width="9.42578125" bestFit="1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1531</v>
      </c>
      <c r="AA3" s="54"/>
      <c r="AB3" s="54" t="s">
        <v>1530</v>
      </c>
    </row>
    <row r="5" spans="1:28" x14ac:dyDescent="0.2">
      <c r="A5" s="813" t="s">
        <v>2610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981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3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3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s="3" customFormat="1" ht="69" thickBot="1" x14ac:dyDescent="0.25">
      <c r="A8" s="357"/>
      <c r="B8" s="73" t="s">
        <v>282</v>
      </c>
      <c r="C8" s="73" t="s">
        <v>283</v>
      </c>
      <c r="D8" s="73" t="s">
        <v>284</v>
      </c>
      <c r="E8" s="73" t="s">
        <v>285</v>
      </c>
      <c r="F8" s="73" t="s">
        <v>2227</v>
      </c>
      <c r="G8" s="73" t="s">
        <v>2228</v>
      </c>
      <c r="H8" s="73" t="s">
        <v>1607</v>
      </c>
      <c r="I8" s="73" t="s">
        <v>2230</v>
      </c>
      <c r="J8" s="73" t="s">
        <v>1608</v>
      </c>
      <c r="K8" s="73" t="s">
        <v>2614</v>
      </c>
      <c r="L8" s="73" t="s">
        <v>2615</v>
      </c>
      <c r="M8" s="73" t="s">
        <v>2231</v>
      </c>
      <c r="N8" s="73" t="s">
        <v>2232</v>
      </c>
      <c r="O8" s="73" t="s">
        <v>2233</v>
      </c>
      <c r="P8" s="73" t="s">
        <v>1609</v>
      </c>
      <c r="Q8" s="73" t="s">
        <v>2234</v>
      </c>
      <c r="R8" s="73" t="s">
        <v>2235</v>
      </c>
      <c r="S8" s="73" t="s">
        <v>2236</v>
      </c>
      <c r="T8" s="73" t="s">
        <v>2616</v>
      </c>
      <c r="U8" s="73" t="s">
        <v>2238</v>
      </c>
      <c r="V8" s="73" t="s">
        <v>1878</v>
      </c>
      <c r="W8" s="73" t="s">
        <v>1879</v>
      </c>
      <c r="X8" s="73" t="s">
        <v>1880</v>
      </c>
      <c r="Y8" s="349" t="s">
        <v>2617</v>
      </c>
      <c r="Z8" s="73" t="s">
        <v>599</v>
      </c>
      <c r="AA8" s="73" t="s">
        <v>2618</v>
      </c>
    </row>
    <row r="9" spans="1:28" ht="15" customHeight="1" x14ac:dyDescent="0.2">
      <c r="A9" s="70" t="s">
        <v>2720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3586.4292599999999</v>
      </c>
      <c r="C10" s="56">
        <f t="shared" ref="C10:Z10" si="0">+C11+C14+C15+C16+C17+C18+C19</f>
        <v>75731.407359999997</v>
      </c>
      <c r="D10" s="56">
        <f t="shared" si="0"/>
        <v>121751.24411000001</v>
      </c>
      <c r="E10" s="56">
        <f t="shared" si="0"/>
        <v>30895.557619999996</v>
      </c>
      <c r="F10" s="56">
        <f t="shared" si="0"/>
        <v>39103.823189999996</v>
      </c>
      <c r="G10" s="56">
        <f t="shared" si="0"/>
        <v>165388.69142999905</v>
      </c>
      <c r="H10" s="56">
        <f t="shared" si="0"/>
        <v>58683.055099999983</v>
      </c>
      <c r="I10" s="56">
        <f t="shared" si="0"/>
        <v>20857.71746</v>
      </c>
      <c r="J10" s="56">
        <f t="shared" si="0"/>
        <v>141218.93738000002</v>
      </c>
      <c r="K10" s="56">
        <f t="shared" si="0"/>
        <v>9892.4951099999998</v>
      </c>
      <c r="L10" s="56">
        <f t="shared" si="0"/>
        <v>46554.392549999997</v>
      </c>
      <c r="M10" s="56">
        <f t="shared" si="0"/>
        <v>5831.9471299999996</v>
      </c>
      <c r="N10" s="56">
        <f t="shared" si="0"/>
        <v>90262.674769999998</v>
      </c>
      <c r="O10" s="56">
        <f t="shared" si="0"/>
        <v>52091.238259999998</v>
      </c>
      <c r="P10" s="56">
        <f t="shared" si="0"/>
        <v>27977.207749999994</v>
      </c>
      <c r="Q10" s="56">
        <f t="shared" si="0"/>
        <v>30308.717400000001</v>
      </c>
      <c r="R10" s="56">
        <f t="shared" si="0"/>
        <v>25187.553019999999</v>
      </c>
      <c r="S10" s="56">
        <f t="shared" si="0"/>
        <v>66911.479940000077</v>
      </c>
      <c r="T10" s="56">
        <f t="shared" si="0"/>
        <v>24697.078150000005</v>
      </c>
      <c r="U10" s="56">
        <f t="shared" si="0"/>
        <v>42573.698420000001</v>
      </c>
      <c r="V10" s="56">
        <f t="shared" si="0"/>
        <v>4553.6385899999996</v>
      </c>
      <c r="W10" s="56">
        <f t="shared" si="0"/>
        <v>145.10157999999956</v>
      </c>
      <c r="X10" s="56">
        <f t="shared" si="0"/>
        <v>1291.8041500099998</v>
      </c>
      <c r="Y10" s="56">
        <f t="shared" si="0"/>
        <v>63273.489860000009</v>
      </c>
      <c r="Z10" s="56">
        <f t="shared" si="0"/>
        <v>36210.984419999986</v>
      </c>
      <c r="AA10" s="56">
        <f>SUM(B10:Z10)</f>
        <v>1184980.3640100092</v>
      </c>
    </row>
    <row r="11" spans="1:28" ht="15" customHeight="1" x14ac:dyDescent="0.2">
      <c r="A11" s="61" t="s">
        <v>1898</v>
      </c>
      <c r="B11" s="57">
        <f>+B12+B13</f>
        <v>3279.1524899999999</v>
      </c>
      <c r="C11" s="57">
        <f>+C12+C13</f>
        <v>129329.28409</v>
      </c>
      <c r="D11" s="57">
        <f>+D12+D13</f>
        <v>152903.72449000002</v>
      </c>
      <c r="E11" s="57">
        <f>+E12+E13</f>
        <v>56564.516399999993</v>
      </c>
      <c r="F11" s="57">
        <f t="shared" ref="F11:Z11" si="1">+F12+F13</f>
        <v>52315.343679999998</v>
      </c>
      <c r="G11" s="57">
        <f t="shared" si="1"/>
        <v>179240.57818999901</v>
      </c>
      <c r="H11" s="57">
        <f t="shared" si="1"/>
        <v>70588.295609999986</v>
      </c>
      <c r="I11" s="57">
        <f t="shared" si="1"/>
        <v>21246.58654</v>
      </c>
      <c r="J11" s="57">
        <f t="shared" si="1"/>
        <v>194048.67555000001</v>
      </c>
      <c r="K11" s="57">
        <f t="shared" si="1"/>
        <v>19612.189480000001</v>
      </c>
      <c r="L11" s="57">
        <f t="shared" si="1"/>
        <v>67926.101779999997</v>
      </c>
      <c r="M11" s="57">
        <f t="shared" si="1"/>
        <v>14166.534159999999</v>
      </c>
      <c r="N11" s="57">
        <f t="shared" si="1"/>
        <v>124524.90442999998</v>
      </c>
      <c r="O11" s="57">
        <f t="shared" si="1"/>
        <v>66159.785640000002</v>
      </c>
      <c r="P11" s="57">
        <f t="shared" si="1"/>
        <v>52774.371729999999</v>
      </c>
      <c r="Q11" s="57">
        <f t="shared" si="1"/>
        <v>32817.94384</v>
      </c>
      <c r="R11" s="57">
        <f t="shared" si="1"/>
        <v>28574.992719999998</v>
      </c>
      <c r="S11" s="57">
        <f t="shared" si="1"/>
        <v>89315.629800000082</v>
      </c>
      <c r="T11" s="57">
        <f t="shared" si="1"/>
        <v>53615.262470000001</v>
      </c>
      <c r="U11" s="57">
        <f t="shared" si="1"/>
        <v>50840.612939999999</v>
      </c>
      <c r="V11" s="57">
        <f t="shared" si="1"/>
        <v>6383.3025099999995</v>
      </c>
      <c r="W11" s="57">
        <f t="shared" si="1"/>
        <v>1085.7005399999996</v>
      </c>
      <c r="X11" s="57">
        <f t="shared" si="1"/>
        <v>1893.4180500100001</v>
      </c>
      <c r="Y11" s="57">
        <f t="shared" si="1"/>
        <v>61606.375110000001</v>
      </c>
      <c r="Z11" s="57">
        <f t="shared" si="1"/>
        <v>52515.112999999983</v>
      </c>
      <c r="AA11" s="56">
        <f t="shared" ref="AA11:AA21" si="2">SUM(B11:Z11)</f>
        <v>1583328.3952400091</v>
      </c>
    </row>
    <row r="12" spans="1:28" ht="15" customHeight="1" x14ac:dyDescent="0.2">
      <c r="A12" s="60" t="s">
        <v>1899</v>
      </c>
      <c r="B12" s="56">
        <v>3279.1524899999999</v>
      </c>
      <c r="C12" s="56">
        <v>129329.28409</v>
      </c>
      <c r="D12" s="56">
        <v>145359.20206000001</v>
      </c>
      <c r="E12" s="56">
        <v>53392.916739999993</v>
      </c>
      <c r="F12" s="56">
        <v>52315.343679999998</v>
      </c>
      <c r="G12" s="56">
        <v>179230.869089999</v>
      </c>
      <c r="H12" s="56">
        <v>67894.444399999993</v>
      </c>
      <c r="I12" s="56">
        <v>21245.453010000001</v>
      </c>
      <c r="J12" s="56">
        <v>183035.16640000002</v>
      </c>
      <c r="K12" s="56">
        <v>19612.189480000001</v>
      </c>
      <c r="L12" s="56">
        <v>67926.101779999997</v>
      </c>
      <c r="M12" s="56">
        <v>14166.534159999999</v>
      </c>
      <c r="N12" s="56">
        <v>119669.40933999998</v>
      </c>
      <c r="O12" s="56">
        <v>64816.683199999999</v>
      </c>
      <c r="P12" s="56">
        <v>52761.62197</v>
      </c>
      <c r="Q12" s="56">
        <v>32817.94384</v>
      </c>
      <c r="R12" s="56">
        <v>28574.992719999998</v>
      </c>
      <c r="S12" s="56">
        <v>87359.865320000084</v>
      </c>
      <c r="T12" s="56">
        <v>53615.262470000001</v>
      </c>
      <c r="U12" s="56">
        <v>50845.611960000002</v>
      </c>
      <c r="V12" s="56">
        <v>6383.3025099999995</v>
      </c>
      <c r="W12" s="56">
        <v>1085.8054399999996</v>
      </c>
      <c r="X12" s="56">
        <v>1893.4180500100001</v>
      </c>
      <c r="Y12" s="56">
        <v>59948.528100000003</v>
      </c>
      <c r="Z12" s="56">
        <v>47401.664189999981</v>
      </c>
      <c r="AA12" s="56">
        <f t="shared" si="2"/>
        <v>1543960.7664900091</v>
      </c>
    </row>
    <row r="13" spans="1:28" ht="15" customHeight="1" x14ac:dyDescent="0.2">
      <c r="A13" s="60" t="s">
        <v>1900</v>
      </c>
      <c r="B13" s="56">
        <v>0</v>
      </c>
      <c r="C13" s="56">
        <v>0</v>
      </c>
      <c r="D13" s="56">
        <v>7544.52243</v>
      </c>
      <c r="E13" s="56">
        <v>3171.5996600000003</v>
      </c>
      <c r="F13" s="56">
        <v>0</v>
      </c>
      <c r="G13" s="56">
        <v>9.7091000000000012</v>
      </c>
      <c r="H13" s="56">
        <v>2693.8512099999998</v>
      </c>
      <c r="I13" s="56">
        <v>1.1335299999999999</v>
      </c>
      <c r="J13" s="56">
        <v>11013.50915</v>
      </c>
      <c r="K13" s="56">
        <v>0</v>
      </c>
      <c r="L13" s="56">
        <v>0</v>
      </c>
      <c r="M13" s="56">
        <v>0</v>
      </c>
      <c r="N13" s="56">
        <v>4855.4950899999994</v>
      </c>
      <c r="O13" s="56">
        <v>1343.1024399999999</v>
      </c>
      <c r="P13" s="56">
        <v>12.74976</v>
      </c>
      <c r="Q13" s="56">
        <v>0</v>
      </c>
      <c r="R13" s="56">
        <v>0</v>
      </c>
      <c r="S13" s="56">
        <v>1955.76448</v>
      </c>
      <c r="T13" s="56">
        <v>0</v>
      </c>
      <c r="U13" s="56">
        <v>-4.9990200000000007</v>
      </c>
      <c r="V13" s="56">
        <v>0</v>
      </c>
      <c r="W13" s="56">
        <v>-0.10490000000000001</v>
      </c>
      <c r="X13" s="56">
        <v>0</v>
      </c>
      <c r="Y13" s="56">
        <v>1657.84701</v>
      </c>
      <c r="Z13" s="56">
        <v>5113.4488100000008</v>
      </c>
      <c r="AA13" s="56">
        <f t="shared" si="2"/>
        <v>39367.628750000003</v>
      </c>
    </row>
    <row r="14" spans="1:28" ht="15" customHeight="1" x14ac:dyDescent="0.2">
      <c r="A14" s="60" t="s">
        <v>2937</v>
      </c>
      <c r="B14" s="57">
        <v>0</v>
      </c>
      <c r="C14" s="57">
        <v>-41548.408000000003</v>
      </c>
      <c r="D14" s="57">
        <v>-14442.29243</v>
      </c>
      <c r="E14" s="57">
        <v>-21118.083770000001</v>
      </c>
      <c r="F14" s="57">
        <v>-5238.0526600000003</v>
      </c>
      <c r="G14" s="57">
        <v>-14.91832</v>
      </c>
      <c r="H14" s="57">
        <v>-3607.81032</v>
      </c>
      <c r="I14" s="57">
        <v>-4.2277299999999958</v>
      </c>
      <c r="J14" s="57">
        <v>-36138.951730000001</v>
      </c>
      <c r="K14" s="57">
        <v>-8750.3602699999992</v>
      </c>
      <c r="L14" s="57">
        <v>-13593.35592</v>
      </c>
      <c r="M14" s="57">
        <v>-7083.4629800000002</v>
      </c>
      <c r="N14" s="57">
        <v>-25742.400229999999</v>
      </c>
      <c r="O14" s="57">
        <v>-11936.163689999999</v>
      </c>
      <c r="P14" s="57">
        <v>-18632.218350000003</v>
      </c>
      <c r="Q14" s="57">
        <v>-3287.7880299999997</v>
      </c>
      <c r="R14" s="57">
        <v>-387.05950999999999</v>
      </c>
      <c r="S14" s="57">
        <v>-16892.961759999998</v>
      </c>
      <c r="T14" s="57">
        <v>-34829.459889999998</v>
      </c>
      <c r="U14" s="57">
        <v>-7487.8396500000008</v>
      </c>
      <c r="V14" s="57">
        <v>-41.103340000000003</v>
      </c>
      <c r="W14" s="57">
        <v>-434.56556</v>
      </c>
      <c r="X14" s="57">
        <v>-499.61184000000003</v>
      </c>
      <c r="Y14" s="57">
        <v>-2568.8881299999998</v>
      </c>
      <c r="Z14" s="56">
        <v>-16086.405040000001</v>
      </c>
      <c r="AA14" s="56">
        <f t="shared" si="2"/>
        <v>-290366.38915</v>
      </c>
    </row>
    <row r="15" spans="1:28" ht="15" customHeight="1" x14ac:dyDescent="0.2">
      <c r="A15" s="60" t="s">
        <v>2938</v>
      </c>
      <c r="B15" s="57">
        <v>-1360.4859299999998</v>
      </c>
      <c r="C15" s="57">
        <v>-58348.305340000006</v>
      </c>
      <c r="D15" s="57">
        <v>-66333.260200000004</v>
      </c>
      <c r="E15" s="57">
        <v>-26041.180380000002</v>
      </c>
      <c r="F15" s="57">
        <v>-24128.01139</v>
      </c>
      <c r="G15" s="57">
        <v>-78091.015009999959</v>
      </c>
      <c r="H15" s="57">
        <v>-29869.277480000001</v>
      </c>
      <c r="I15" s="57">
        <v>-8522.6983999999993</v>
      </c>
      <c r="J15" s="57">
        <v>-83470.24420999999</v>
      </c>
      <c r="K15" s="57">
        <v>-8859.4459999999999</v>
      </c>
      <c r="L15" s="57">
        <v>-29370.249680000001</v>
      </c>
      <c r="M15" s="57">
        <v>-6340.7479400000002</v>
      </c>
      <c r="N15" s="57">
        <v>-54957.858759999996</v>
      </c>
      <c r="O15" s="57">
        <v>-31671.462629999998</v>
      </c>
      <c r="P15" s="57">
        <v>-23075.662850000001</v>
      </c>
      <c r="Q15" s="57">
        <v>-13378.12363</v>
      </c>
      <c r="R15" s="57">
        <v>-13047.890650000001</v>
      </c>
      <c r="S15" s="57">
        <v>-41760.467129999997</v>
      </c>
      <c r="T15" s="57">
        <v>-20258.883979999999</v>
      </c>
      <c r="U15" s="57">
        <v>-22580.271850000001</v>
      </c>
      <c r="V15" s="57">
        <v>-3389.5288700000001</v>
      </c>
      <c r="W15" s="57">
        <v>-851.41764999999998</v>
      </c>
      <c r="X15" s="57">
        <v>-899.53904</v>
      </c>
      <c r="Y15" s="57">
        <v>-25041.153190000001</v>
      </c>
      <c r="Z15" s="56">
        <v>-19895.386160000002</v>
      </c>
      <c r="AA15" s="56">
        <f t="shared" si="2"/>
        <v>-691542.56834999984</v>
      </c>
    </row>
    <row r="16" spans="1:28" ht="15" customHeight="1" x14ac:dyDescent="0.2">
      <c r="A16" s="62" t="s">
        <v>2939</v>
      </c>
      <c r="B16" s="57">
        <v>0</v>
      </c>
      <c r="C16" s="57">
        <v>17451.447339999999</v>
      </c>
      <c r="D16" s="57">
        <v>6847.8715099999999</v>
      </c>
      <c r="E16" s="57">
        <v>9733.1205500000015</v>
      </c>
      <c r="F16" s="57">
        <v>2369.9355099999998</v>
      </c>
      <c r="G16" s="57">
        <v>1.2999999999996822E-4</v>
      </c>
      <c r="H16" s="57">
        <v>0</v>
      </c>
      <c r="I16" s="57">
        <v>0.12136</v>
      </c>
      <c r="J16" s="57">
        <v>13727.082349999999</v>
      </c>
      <c r="K16" s="57">
        <v>3434.8290000000002</v>
      </c>
      <c r="L16" s="57">
        <v>6042.9926299999997</v>
      </c>
      <c r="M16" s="57">
        <v>2846.4915899999996</v>
      </c>
      <c r="N16" s="57">
        <v>10675.46169</v>
      </c>
      <c r="O16" s="57">
        <v>5735.6719400000002</v>
      </c>
      <c r="P16" s="57">
        <v>7027.7409200000002</v>
      </c>
      <c r="Q16" s="57">
        <v>1337.7755500000001</v>
      </c>
      <c r="R16" s="57">
        <v>1.8193499999999998</v>
      </c>
      <c r="S16" s="57">
        <v>6602.1866500000006</v>
      </c>
      <c r="T16" s="57">
        <v>10129.313990000001</v>
      </c>
      <c r="U16" s="57">
        <v>3344.28973</v>
      </c>
      <c r="V16" s="57">
        <v>0</v>
      </c>
      <c r="W16" s="57">
        <v>340.56705999999997</v>
      </c>
      <c r="X16" s="57">
        <v>179.91379000000001</v>
      </c>
      <c r="Y16" s="57">
        <v>1135.8983600000001</v>
      </c>
      <c r="Z16" s="56">
        <v>4542.7075999999997</v>
      </c>
      <c r="AA16" s="56">
        <f t="shared" si="2"/>
        <v>113507.23860000001</v>
      </c>
    </row>
    <row r="17" spans="1:27" ht="15" customHeight="1" x14ac:dyDescent="0.2">
      <c r="A17" s="60" t="s">
        <v>2940</v>
      </c>
      <c r="B17" s="57">
        <v>1667.7627</v>
      </c>
      <c r="C17" s="57">
        <v>45026.154609999998</v>
      </c>
      <c r="D17" s="57">
        <v>49677.377399999998</v>
      </c>
      <c r="E17" s="57">
        <v>21016.51137</v>
      </c>
      <c r="F17" s="57">
        <v>15306.943009999999</v>
      </c>
      <c r="G17" s="57">
        <v>64254.04667999997</v>
      </c>
      <c r="H17" s="57">
        <v>25129.451960000002</v>
      </c>
      <c r="I17" s="57">
        <v>9042.0593200000003</v>
      </c>
      <c r="J17" s="57">
        <v>67801.333259999985</v>
      </c>
      <c r="K17" s="57">
        <v>7710.8005999999996</v>
      </c>
      <c r="L17" s="57">
        <v>19540.024160000001</v>
      </c>
      <c r="M17" s="57">
        <v>5589.7629400000005</v>
      </c>
      <c r="N17" s="57">
        <v>46462.394900000007</v>
      </c>
      <c r="O17" s="57">
        <v>26926.970229999999</v>
      </c>
      <c r="P17" s="57">
        <v>15684.498869999999</v>
      </c>
      <c r="Q17" s="57">
        <v>14243.279849999999</v>
      </c>
      <c r="R17" s="57">
        <v>10045.69262</v>
      </c>
      <c r="S17" s="57">
        <v>32747.373500000002</v>
      </c>
      <c r="T17" s="57">
        <v>16040.84556</v>
      </c>
      <c r="U17" s="57">
        <v>23071.423340000001</v>
      </c>
      <c r="V17" s="57">
        <v>1600.96829</v>
      </c>
      <c r="W17" s="57">
        <v>4.9816199999999995</v>
      </c>
      <c r="X17" s="57">
        <v>772.05741</v>
      </c>
      <c r="Y17" s="57">
        <v>29035.631450000004</v>
      </c>
      <c r="Z17" s="56">
        <v>20982.464390000001</v>
      </c>
      <c r="AA17" s="56">
        <f t="shared" si="2"/>
        <v>569380.81003999978</v>
      </c>
    </row>
    <row r="18" spans="1:27" ht="15" customHeight="1" x14ac:dyDescent="0.2">
      <c r="A18" s="60" t="s">
        <v>2941</v>
      </c>
      <c r="B18" s="57">
        <v>0</v>
      </c>
      <c r="C18" s="57">
        <v>-16178.76534</v>
      </c>
      <c r="D18" s="57">
        <v>-6902.1766600000001</v>
      </c>
      <c r="E18" s="57">
        <v>-9259.3265500000016</v>
      </c>
      <c r="F18" s="57">
        <v>-1522.3349599999999</v>
      </c>
      <c r="G18" s="57">
        <v>-2.3999999999994314E-4</v>
      </c>
      <c r="H18" s="57">
        <v>-3557.6046699999997</v>
      </c>
      <c r="I18" s="57">
        <v>-904.12363000000005</v>
      </c>
      <c r="J18" s="57">
        <v>-14748.957839999999</v>
      </c>
      <c r="K18" s="57">
        <v>-3255.5177000000003</v>
      </c>
      <c r="L18" s="57">
        <v>-3991.1204199999997</v>
      </c>
      <c r="M18" s="57">
        <v>-3346.6306400000003</v>
      </c>
      <c r="N18" s="57">
        <v>-10699.82726</v>
      </c>
      <c r="O18" s="57">
        <v>-3123.5632300000002</v>
      </c>
      <c r="P18" s="57">
        <v>-5801.5225700000001</v>
      </c>
      <c r="Q18" s="57">
        <v>-1424.3701799999999</v>
      </c>
      <c r="R18" s="57">
        <v>-1.5100000000000001E-3</v>
      </c>
      <c r="S18" s="57">
        <v>-3100.2811200000001</v>
      </c>
      <c r="T18" s="57">
        <v>0</v>
      </c>
      <c r="U18" s="57">
        <v>-4614.5160900000001</v>
      </c>
      <c r="V18" s="57">
        <v>0</v>
      </c>
      <c r="W18" s="57">
        <v>-0.16443000000000002</v>
      </c>
      <c r="X18" s="57">
        <v>-154.43422000000001</v>
      </c>
      <c r="Y18" s="57">
        <v>-894.37374</v>
      </c>
      <c r="Z18" s="56">
        <v>-5847.5093699999989</v>
      </c>
      <c r="AA18" s="56">
        <f t="shared" si="2"/>
        <v>-99327.122369999997</v>
      </c>
    </row>
    <row r="19" spans="1:27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7" ht="15" customHeight="1" x14ac:dyDescent="0.2">
      <c r="A20" s="63" t="s">
        <v>2942</v>
      </c>
      <c r="B20" s="57">
        <v>0</v>
      </c>
      <c r="C20" s="57">
        <v>3205.9019900000003</v>
      </c>
      <c r="D20" s="57">
        <v>4447.179430000001</v>
      </c>
      <c r="E20" s="57">
        <v>0</v>
      </c>
      <c r="F20" s="57">
        <v>1939.78016</v>
      </c>
      <c r="G20" s="57">
        <v>0</v>
      </c>
      <c r="H20" s="57">
        <v>0</v>
      </c>
      <c r="I20" s="57">
        <v>728.12107000000003</v>
      </c>
      <c r="J20" s="57">
        <v>3269.5383299999999</v>
      </c>
      <c r="K20" s="57">
        <v>1238.9901800000002</v>
      </c>
      <c r="L20" s="57">
        <v>3600.5828395501053</v>
      </c>
      <c r="M20" s="57">
        <v>0</v>
      </c>
      <c r="N20" s="57">
        <v>0</v>
      </c>
      <c r="O20" s="57">
        <v>0</v>
      </c>
      <c r="P20" s="57">
        <v>1237.0740600000001</v>
      </c>
      <c r="Q20" s="57">
        <v>367.26731000000001</v>
      </c>
      <c r="R20" s="57">
        <v>698.39158999999995</v>
      </c>
      <c r="S20" s="57">
        <v>4311.7671799999998</v>
      </c>
      <c r="T20" s="57">
        <v>0</v>
      </c>
      <c r="U20" s="57">
        <v>0</v>
      </c>
      <c r="V20" s="57">
        <v>655.54050331164672</v>
      </c>
      <c r="W20" s="57">
        <v>171.43098000000001</v>
      </c>
      <c r="X20" s="57">
        <v>0</v>
      </c>
      <c r="Y20" s="57">
        <v>1072.34204</v>
      </c>
      <c r="Z20" s="56">
        <v>684.16512</v>
      </c>
      <c r="AA20" s="56">
        <f t="shared" si="2"/>
        <v>27628.072782861753</v>
      </c>
    </row>
    <row r="21" spans="1:27" ht="15" customHeight="1" x14ac:dyDescent="0.2">
      <c r="A21" s="62" t="s">
        <v>1902</v>
      </c>
      <c r="B21" s="57">
        <v>0</v>
      </c>
      <c r="C21" s="57">
        <v>2267.0573999999997</v>
      </c>
      <c r="D21" s="57">
        <v>1523.8251299999999</v>
      </c>
      <c r="E21" s="57">
        <v>31.06099</v>
      </c>
      <c r="F21" s="57">
        <v>485.08948000000004</v>
      </c>
      <c r="G21" s="57">
        <v>4841.3813200000086</v>
      </c>
      <c r="H21" s="57">
        <v>703.58816999999999</v>
      </c>
      <c r="I21" s="57">
        <v>0</v>
      </c>
      <c r="J21" s="57">
        <v>295.37522999999999</v>
      </c>
      <c r="K21" s="57">
        <v>12.53979</v>
      </c>
      <c r="L21" s="57">
        <v>525.64111000000003</v>
      </c>
      <c r="M21" s="57">
        <v>0</v>
      </c>
      <c r="N21" s="57">
        <v>4516.9830400000001</v>
      </c>
      <c r="O21" s="57">
        <v>345.25840999999997</v>
      </c>
      <c r="P21" s="57">
        <v>52.869259999999997</v>
      </c>
      <c r="Q21" s="57">
        <v>38.728910000000006</v>
      </c>
      <c r="R21" s="57">
        <v>457.19329999999997</v>
      </c>
      <c r="S21" s="57">
        <v>-185.50387000000001</v>
      </c>
      <c r="T21" s="57">
        <v>984.29088000000002</v>
      </c>
      <c r="U21" s="57">
        <v>0</v>
      </c>
      <c r="V21" s="57">
        <v>141.82580999999999</v>
      </c>
      <c r="W21" s="57">
        <v>58.158300000000004</v>
      </c>
      <c r="X21" s="57">
        <v>69.701340000000002</v>
      </c>
      <c r="Y21" s="57">
        <v>0</v>
      </c>
      <c r="Z21" s="56">
        <v>-21.556630000000002</v>
      </c>
      <c r="AA21" s="56">
        <f t="shared" si="2"/>
        <v>17143.507370000003</v>
      </c>
    </row>
    <row r="22" spans="1:27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200" t="s">
        <v>1618</v>
      </c>
      <c r="B23" s="201">
        <f>+B10+B20+B21</f>
        <v>3586.4292599999999</v>
      </c>
      <c r="C23" s="201">
        <f t="shared" ref="C23:AA23" si="3">+C10+C20+C21</f>
        <v>81204.366750000001</v>
      </c>
      <c r="D23" s="201">
        <f t="shared" si="3"/>
        <v>127722.24867000002</v>
      </c>
      <c r="E23" s="201">
        <f t="shared" si="3"/>
        <v>30926.618609999998</v>
      </c>
      <c r="F23" s="201">
        <f t="shared" si="3"/>
        <v>41528.69283</v>
      </c>
      <c r="G23" s="201">
        <f t="shared" si="3"/>
        <v>170230.07274999906</v>
      </c>
      <c r="H23" s="201">
        <f t="shared" si="3"/>
        <v>59386.643269999986</v>
      </c>
      <c r="I23" s="201">
        <f t="shared" si="3"/>
        <v>21585.838530000001</v>
      </c>
      <c r="J23" s="201">
        <f t="shared" si="3"/>
        <v>144783.85094000003</v>
      </c>
      <c r="K23" s="201">
        <f t="shared" si="3"/>
        <v>11144.025080000001</v>
      </c>
      <c r="L23" s="201">
        <f t="shared" si="3"/>
        <v>50680.616499550102</v>
      </c>
      <c r="M23" s="201">
        <f t="shared" si="3"/>
        <v>5831.9471299999996</v>
      </c>
      <c r="N23" s="201">
        <f t="shared" si="3"/>
        <v>94779.657810000004</v>
      </c>
      <c r="O23" s="201">
        <f t="shared" si="3"/>
        <v>52436.49667</v>
      </c>
      <c r="P23" s="201">
        <f t="shared" si="3"/>
        <v>29267.151069999993</v>
      </c>
      <c r="Q23" s="201">
        <f t="shared" si="3"/>
        <v>30714.713620000002</v>
      </c>
      <c r="R23" s="201">
        <f t="shared" si="3"/>
        <v>26343.137909999998</v>
      </c>
      <c r="S23" s="201">
        <f t="shared" si="3"/>
        <v>71037.743250000072</v>
      </c>
      <c r="T23" s="201">
        <f t="shared" si="3"/>
        <v>25681.369030000005</v>
      </c>
      <c r="U23" s="201">
        <f t="shared" si="3"/>
        <v>42573.698420000001</v>
      </c>
      <c r="V23" s="201">
        <f t="shared" si="3"/>
        <v>5351.0049033116466</v>
      </c>
      <c r="W23" s="201">
        <f t="shared" si="3"/>
        <v>374.69085999999953</v>
      </c>
      <c r="X23" s="201">
        <f t="shared" si="3"/>
        <v>1361.5054900099999</v>
      </c>
      <c r="Y23" s="201">
        <f t="shared" si="3"/>
        <v>64345.831900000012</v>
      </c>
      <c r="Z23" s="201">
        <f t="shared" si="3"/>
        <v>36873.592909999985</v>
      </c>
      <c r="AA23" s="201">
        <f t="shared" si="3"/>
        <v>1229751.944162871</v>
      </c>
    </row>
    <row r="24" spans="1:27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66" t="s">
        <v>1735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60" t="s">
        <v>1903</v>
      </c>
      <c r="B26" s="57">
        <f>+B27+B30+B33+B34+B35+B36</f>
        <v>-3375.9999500000004</v>
      </c>
      <c r="C26" s="57">
        <f>+C27+C30+C33+C34+C35+C36</f>
        <v>-83274.229759999987</v>
      </c>
      <c r="D26" s="57">
        <f t="shared" ref="D26:J26" si="4">+D27+D30+D33+D34+D35+D36</f>
        <v>-117796.30912999999</v>
      </c>
      <c r="E26" s="57">
        <f t="shared" si="4"/>
        <v>-26357.925440000006</v>
      </c>
      <c r="F26" s="57">
        <f t="shared" si="4"/>
        <v>-28665.053830000001</v>
      </c>
      <c r="G26" s="57">
        <f t="shared" si="4"/>
        <v>-192993.03531997636</v>
      </c>
      <c r="H26" s="57">
        <f t="shared" si="4"/>
        <v>-45206.907850000003</v>
      </c>
      <c r="I26" s="57">
        <f t="shared" si="4"/>
        <v>-17158.991239999996</v>
      </c>
      <c r="J26" s="57">
        <f t="shared" si="4"/>
        <v>-117598.1845</v>
      </c>
      <c r="K26" s="57">
        <f t="shared" ref="K26:Z26" si="5">+K27+K30+K33+K34+K35+K36</f>
        <v>-9179.5392499999998</v>
      </c>
      <c r="L26" s="57">
        <f t="shared" si="5"/>
        <v>-34222.417170000001</v>
      </c>
      <c r="M26" s="57">
        <f t="shared" si="5"/>
        <v>-5994.0596500000001</v>
      </c>
      <c r="N26" s="57">
        <f t="shared" si="5"/>
        <v>-81914.514209999965</v>
      </c>
      <c r="O26" s="57">
        <f t="shared" si="5"/>
        <v>-38512.709809999993</v>
      </c>
      <c r="P26" s="57">
        <f t="shared" si="5"/>
        <v>-25726.999679999994</v>
      </c>
      <c r="Q26" s="57">
        <f t="shared" si="5"/>
        <v>-23184.149900000008</v>
      </c>
      <c r="R26" s="57">
        <f t="shared" si="5"/>
        <v>-18286.400460000001</v>
      </c>
      <c r="S26" s="57">
        <f t="shared" si="5"/>
        <v>-78997.416729999997</v>
      </c>
      <c r="T26" s="57">
        <f t="shared" si="5"/>
        <v>-23401.346839999998</v>
      </c>
      <c r="U26" s="57">
        <f t="shared" si="5"/>
        <v>-44488.280259999992</v>
      </c>
      <c r="V26" s="57">
        <f t="shared" si="5"/>
        <v>-4428.6938600000003</v>
      </c>
      <c r="W26" s="57">
        <f t="shared" si="5"/>
        <v>-196.7239099999999</v>
      </c>
      <c r="X26" s="57">
        <f t="shared" si="5"/>
        <v>-1817.1844400000004</v>
      </c>
      <c r="Y26" s="57">
        <f t="shared" si="5"/>
        <v>-53250.100178385066</v>
      </c>
      <c r="Z26" s="57">
        <f t="shared" si="5"/>
        <v>-34940.62574000001</v>
      </c>
      <c r="AA26" s="57">
        <f>SUM(B26:Z26)</f>
        <v>-1110967.7991083614</v>
      </c>
    </row>
    <row r="27" spans="1:27" ht="15" customHeight="1" x14ac:dyDescent="0.2">
      <c r="A27" s="60" t="s">
        <v>2944</v>
      </c>
      <c r="B27" s="56">
        <f>+B28+B29</f>
        <v>-3421.3882400000002</v>
      </c>
      <c r="C27" s="56">
        <f>+C28+C29</f>
        <v>-91901.705519999989</v>
      </c>
      <c r="D27" s="56">
        <f>+D28+D29</f>
        <v>-109328.52475</v>
      </c>
      <c r="E27" s="56">
        <f>+E28+E29</f>
        <v>-37706.836820000004</v>
      </c>
      <c r="F27" s="56">
        <f t="shared" ref="F27:Z27" si="6">+F28+F29</f>
        <v>-25376.691050000001</v>
      </c>
      <c r="G27" s="56">
        <f t="shared" si="6"/>
        <v>-141970.84843997634</v>
      </c>
      <c r="H27" s="56">
        <f t="shared" si="6"/>
        <v>-49776.155369999993</v>
      </c>
      <c r="I27" s="56">
        <f t="shared" si="6"/>
        <v>-16354.07957</v>
      </c>
      <c r="J27" s="56">
        <f t="shared" si="6"/>
        <v>-123124.91506</v>
      </c>
      <c r="K27" s="56">
        <f t="shared" si="6"/>
        <v>-10680.000760000001</v>
      </c>
      <c r="L27" s="56">
        <f t="shared" si="6"/>
        <v>-33891.296000000002</v>
      </c>
      <c r="M27" s="56">
        <f t="shared" si="6"/>
        <v>-11394.32439</v>
      </c>
      <c r="N27" s="56">
        <f t="shared" si="6"/>
        <v>-89709.099449999994</v>
      </c>
      <c r="O27" s="56">
        <f t="shared" si="6"/>
        <v>-44473.803389999994</v>
      </c>
      <c r="P27" s="56">
        <f t="shared" si="6"/>
        <v>-27897.174429999999</v>
      </c>
      <c r="Q27" s="56">
        <f t="shared" si="6"/>
        <v>-19501.736370000002</v>
      </c>
      <c r="R27" s="56">
        <f t="shared" si="6"/>
        <v>-16056.70883</v>
      </c>
      <c r="S27" s="56">
        <f t="shared" si="6"/>
        <v>-73675.156690000003</v>
      </c>
      <c r="T27" s="56">
        <f t="shared" si="6"/>
        <v>-32928.166499999999</v>
      </c>
      <c r="U27" s="56">
        <f t="shared" si="6"/>
        <v>-48425.794630000004</v>
      </c>
      <c r="V27" s="56">
        <f t="shared" si="6"/>
        <v>-4188.6432800000002</v>
      </c>
      <c r="W27" s="56">
        <f t="shared" si="6"/>
        <v>-359.65231</v>
      </c>
      <c r="X27" s="56">
        <f t="shared" si="6"/>
        <v>-1704.7237500000001</v>
      </c>
      <c r="Y27" s="56">
        <f t="shared" si="6"/>
        <v>-45112.268080000002</v>
      </c>
      <c r="Z27" s="56">
        <f t="shared" si="6"/>
        <v>-44374.436600000001</v>
      </c>
      <c r="AA27" s="57">
        <f t="shared" ref="AA27:AA46" si="7">SUM(B27:Z27)</f>
        <v>-1103334.1302799762</v>
      </c>
    </row>
    <row r="28" spans="1:27" ht="15" customHeight="1" x14ac:dyDescent="0.2">
      <c r="A28" s="60" t="s">
        <v>1899</v>
      </c>
      <c r="B28" s="57">
        <v>-3421.3882400000002</v>
      </c>
      <c r="C28" s="57">
        <v>-91901.705519999989</v>
      </c>
      <c r="D28" s="57">
        <v>-105554.53654999999</v>
      </c>
      <c r="E28" s="57">
        <v>-36185.481110000001</v>
      </c>
      <c r="F28" s="57">
        <v>-25376.691050000001</v>
      </c>
      <c r="G28" s="57">
        <v>-141804.37669997633</v>
      </c>
      <c r="H28" s="57">
        <v>-47716.208789999997</v>
      </c>
      <c r="I28" s="57">
        <v>-16351.22056</v>
      </c>
      <c r="J28" s="57">
        <v>-118103.42069</v>
      </c>
      <c r="K28" s="57">
        <v>-8653.8817600000002</v>
      </c>
      <c r="L28" s="57">
        <v>-33891.296000000002</v>
      </c>
      <c r="M28" s="57">
        <v>-11394.32439</v>
      </c>
      <c r="N28" s="57">
        <v>-87152.04466</v>
      </c>
      <c r="O28" s="57">
        <v>-43798.007119999995</v>
      </c>
      <c r="P28" s="57">
        <v>-27833.66534</v>
      </c>
      <c r="Q28" s="57">
        <v>-19501.736370000002</v>
      </c>
      <c r="R28" s="57">
        <v>-16056.70883</v>
      </c>
      <c r="S28" s="57">
        <v>-72667.67254</v>
      </c>
      <c r="T28" s="57">
        <v>-32925.833359999997</v>
      </c>
      <c r="U28" s="57">
        <v>-48153.842680000002</v>
      </c>
      <c r="V28" s="57">
        <v>-4188.6432800000002</v>
      </c>
      <c r="W28" s="57">
        <v>-352.60473999999999</v>
      </c>
      <c r="X28" s="57">
        <v>-1704.7237500000001</v>
      </c>
      <c r="Y28" s="57">
        <v>-44184.752919999999</v>
      </c>
      <c r="Z28" s="58">
        <v>-41940.138610000002</v>
      </c>
      <c r="AA28" s="57">
        <f t="shared" si="7"/>
        <v>-1080814.9055599761</v>
      </c>
    </row>
    <row r="29" spans="1:27" ht="15" customHeight="1" x14ac:dyDescent="0.2">
      <c r="A29" s="60" t="s">
        <v>1900</v>
      </c>
      <c r="B29" s="57">
        <v>0</v>
      </c>
      <c r="C29" s="57">
        <v>0</v>
      </c>
      <c r="D29" s="57">
        <v>-3773.9882000000002</v>
      </c>
      <c r="E29" s="57">
        <v>-1521.35571</v>
      </c>
      <c r="F29" s="57">
        <v>0</v>
      </c>
      <c r="G29" s="57">
        <v>-166.47173999999998</v>
      </c>
      <c r="H29" s="57">
        <v>-2059.9465799999998</v>
      </c>
      <c r="I29" s="57">
        <v>-2.8590100000000001</v>
      </c>
      <c r="J29" s="57">
        <v>-5021.4943700000003</v>
      </c>
      <c r="K29" s="57">
        <v>-2026.1189999999999</v>
      </c>
      <c r="L29" s="57">
        <v>0</v>
      </c>
      <c r="M29" s="57">
        <v>0</v>
      </c>
      <c r="N29" s="57">
        <v>-2557.0547900000001</v>
      </c>
      <c r="O29" s="57">
        <v>-675.79627000000005</v>
      </c>
      <c r="P29" s="57">
        <v>-63.509089999999993</v>
      </c>
      <c r="Q29" s="57">
        <v>0</v>
      </c>
      <c r="R29" s="57">
        <v>0</v>
      </c>
      <c r="S29" s="57">
        <v>-1007.48415</v>
      </c>
      <c r="T29" s="57">
        <v>-2.3331399999999998</v>
      </c>
      <c r="U29" s="57">
        <v>-271.95195000000001</v>
      </c>
      <c r="V29" s="57">
        <v>0</v>
      </c>
      <c r="W29" s="57">
        <v>-7.0475699999999994</v>
      </c>
      <c r="X29" s="57">
        <v>0</v>
      </c>
      <c r="Y29" s="57">
        <v>-927.51516000000004</v>
      </c>
      <c r="Z29" s="58">
        <v>-2434.29799</v>
      </c>
      <c r="AA29" s="57">
        <f t="shared" si="7"/>
        <v>-22519.224719999995</v>
      </c>
    </row>
    <row r="30" spans="1:27" ht="15" customHeight="1" x14ac:dyDescent="0.2">
      <c r="A30" s="60" t="s">
        <v>2945</v>
      </c>
      <c r="B30" s="56">
        <f>+B31+B32</f>
        <v>1.5</v>
      </c>
      <c r="C30" s="56">
        <f t="shared" ref="C30:Z30" si="8">+C31+C32</f>
        <v>30968.861710000001</v>
      </c>
      <c r="D30" s="56">
        <f t="shared" si="8"/>
        <v>7578.0125100000005</v>
      </c>
      <c r="E30" s="56">
        <f t="shared" si="8"/>
        <v>12867.520140000001</v>
      </c>
      <c r="F30" s="56">
        <f t="shared" si="8"/>
        <v>2537.6692699999999</v>
      </c>
      <c r="G30" s="56">
        <f t="shared" si="8"/>
        <v>336.80392999999992</v>
      </c>
      <c r="H30" s="56">
        <f t="shared" si="8"/>
        <v>5105.0910199999998</v>
      </c>
      <c r="I30" s="56">
        <f t="shared" si="8"/>
        <v>1515.60852</v>
      </c>
      <c r="J30" s="56">
        <f t="shared" si="8"/>
        <v>19826.202570000001</v>
      </c>
      <c r="K30" s="56">
        <f t="shared" si="8"/>
        <v>3016.6770300000003</v>
      </c>
      <c r="L30" s="56">
        <f t="shared" si="8"/>
        <v>6803.6834400000007</v>
      </c>
      <c r="M30" s="56">
        <f t="shared" si="8"/>
        <v>5699.6632899999995</v>
      </c>
      <c r="N30" s="56">
        <f t="shared" si="8"/>
        <v>15387.413689999999</v>
      </c>
      <c r="O30" s="56">
        <f t="shared" si="8"/>
        <v>7222.4123499999996</v>
      </c>
      <c r="P30" s="56">
        <f t="shared" si="8"/>
        <v>9876.7911900000017</v>
      </c>
      <c r="Q30" s="56">
        <f t="shared" si="8"/>
        <v>2238.24091</v>
      </c>
      <c r="R30" s="56">
        <f t="shared" si="8"/>
        <v>722.28319999999997</v>
      </c>
      <c r="S30" s="56">
        <f t="shared" si="8"/>
        <v>10844.969630000001</v>
      </c>
      <c r="T30" s="56">
        <f t="shared" si="8"/>
        <v>9924.8256500000007</v>
      </c>
      <c r="U30" s="56">
        <f t="shared" si="8"/>
        <v>9040.4475000000002</v>
      </c>
      <c r="V30" s="56">
        <f t="shared" si="8"/>
        <v>190.03625</v>
      </c>
      <c r="W30" s="56">
        <f t="shared" si="8"/>
        <v>177.70457999999999</v>
      </c>
      <c r="X30" s="56">
        <f t="shared" si="8"/>
        <v>302.25653000000005</v>
      </c>
      <c r="Y30" s="56">
        <f t="shared" si="8"/>
        <v>18.827099999999998</v>
      </c>
      <c r="Z30" s="56">
        <f t="shared" si="8"/>
        <v>14211.528890000003</v>
      </c>
      <c r="AA30" s="57">
        <f t="shared" si="7"/>
        <v>176415.03090000007</v>
      </c>
    </row>
    <row r="31" spans="1:27" ht="15" customHeight="1" x14ac:dyDescent="0.2">
      <c r="A31" s="60" t="s">
        <v>1899</v>
      </c>
      <c r="B31" s="57">
        <v>1.5</v>
      </c>
      <c r="C31" s="57">
        <v>30968.861710000001</v>
      </c>
      <c r="D31" s="57">
        <v>7578.0125100000005</v>
      </c>
      <c r="E31" s="57">
        <v>12867.520140000001</v>
      </c>
      <c r="F31" s="57">
        <v>2537.6692699999999</v>
      </c>
      <c r="G31" s="57">
        <v>336.80392999999992</v>
      </c>
      <c r="H31" s="57">
        <v>5105.0910199999998</v>
      </c>
      <c r="I31" s="57">
        <v>1515.60852</v>
      </c>
      <c r="J31" s="57">
        <v>19826.202570000001</v>
      </c>
      <c r="K31" s="57">
        <v>3016.6770300000003</v>
      </c>
      <c r="L31" s="57">
        <v>6803.6834400000007</v>
      </c>
      <c r="M31" s="57">
        <v>5699.6632899999995</v>
      </c>
      <c r="N31" s="57">
        <v>15387.413689999999</v>
      </c>
      <c r="O31" s="57">
        <v>7222.4123499999996</v>
      </c>
      <c r="P31" s="57">
        <v>9876.7911900000017</v>
      </c>
      <c r="Q31" s="57">
        <v>2238.24091</v>
      </c>
      <c r="R31" s="57">
        <v>722.28319999999997</v>
      </c>
      <c r="S31" s="57">
        <v>10844.969630000001</v>
      </c>
      <c r="T31" s="57">
        <v>9924.8256500000007</v>
      </c>
      <c r="U31" s="57">
        <v>9040.4475000000002</v>
      </c>
      <c r="V31" s="57">
        <v>190.03625</v>
      </c>
      <c r="W31" s="57">
        <v>177.70457999999999</v>
      </c>
      <c r="X31" s="57">
        <v>302.25653000000005</v>
      </c>
      <c r="Y31" s="57">
        <v>18.827099999999998</v>
      </c>
      <c r="Z31" s="58">
        <v>14211.528890000003</v>
      </c>
      <c r="AA31" s="57">
        <f t="shared" si="7"/>
        <v>176415.03090000007</v>
      </c>
    </row>
    <row r="32" spans="1:27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8">
        <v>0</v>
      </c>
      <c r="AA32" s="57">
        <f t="shared" si="7"/>
        <v>0</v>
      </c>
    </row>
    <row r="33" spans="1:27" ht="15" customHeight="1" x14ac:dyDescent="0.2">
      <c r="A33" s="60" t="s">
        <v>2946</v>
      </c>
      <c r="B33" s="57">
        <v>-920.78743000000009</v>
      </c>
      <c r="C33" s="57">
        <v>-50754.073600000003</v>
      </c>
      <c r="D33" s="57">
        <v>-54242.15713</v>
      </c>
      <c r="E33" s="57">
        <v>-27033.466080000002</v>
      </c>
      <c r="F33" s="57">
        <v>-17898.87601</v>
      </c>
      <c r="G33" s="57">
        <v>-119774</v>
      </c>
      <c r="H33" s="57">
        <v>-41355.192310000006</v>
      </c>
      <c r="I33" s="57">
        <v>-8977.4506299999994</v>
      </c>
      <c r="J33" s="57">
        <v>-85392.054619999995</v>
      </c>
      <c r="K33" s="57">
        <v>-8950.4402200000004</v>
      </c>
      <c r="L33" s="57">
        <v>-22802.067329999998</v>
      </c>
      <c r="M33" s="57">
        <v>-6163.3954100000001</v>
      </c>
      <c r="N33" s="57">
        <v>-43465.720059999992</v>
      </c>
      <c r="O33" s="57">
        <v>-21020.483469999999</v>
      </c>
      <c r="P33" s="57">
        <v>-21298.577129999998</v>
      </c>
      <c r="Q33" s="57">
        <v>-19890.403260000003</v>
      </c>
      <c r="R33" s="57">
        <v>-9645.656210000001</v>
      </c>
      <c r="S33" s="57">
        <v>-52160.593609999996</v>
      </c>
      <c r="T33" s="57">
        <v>-27706.495139999999</v>
      </c>
      <c r="U33" s="57">
        <v>-26311.351269999999</v>
      </c>
      <c r="V33" s="57">
        <v>-2422.0969700000001</v>
      </c>
      <c r="W33" s="57">
        <v>-585.45465999999999</v>
      </c>
      <c r="X33" s="57">
        <v>-2670.8645299999998</v>
      </c>
      <c r="Y33" s="57">
        <v>-60384.215668385084</v>
      </c>
      <c r="Z33" s="58">
        <v>-24854.457330000001</v>
      </c>
      <c r="AA33" s="57">
        <f t="shared" si="7"/>
        <v>-756680.33007838507</v>
      </c>
    </row>
    <row r="34" spans="1:27" ht="15" customHeight="1" x14ac:dyDescent="0.2">
      <c r="A34" s="62" t="s">
        <v>2947</v>
      </c>
      <c r="B34" s="57">
        <v>5.4636700000000005</v>
      </c>
      <c r="C34" s="57">
        <v>14856.76708</v>
      </c>
      <c r="D34" s="57">
        <v>1778.91454</v>
      </c>
      <c r="E34" s="57">
        <v>6074.66849</v>
      </c>
      <c r="F34" s="57">
        <v>1076.5288</v>
      </c>
      <c r="G34" s="57">
        <v>556</v>
      </c>
      <c r="H34" s="57">
        <v>3479.7516900000001</v>
      </c>
      <c r="I34" s="57">
        <v>802.04446999999993</v>
      </c>
      <c r="J34" s="57">
        <v>6884.3059199999998</v>
      </c>
      <c r="K34" s="57">
        <v>1534.78703</v>
      </c>
      <c r="L34" s="57">
        <v>2551.59791</v>
      </c>
      <c r="M34" s="57">
        <v>2636.0717799999998</v>
      </c>
      <c r="N34" s="57">
        <v>5785.4073399999997</v>
      </c>
      <c r="O34" s="57">
        <v>2175.6882099999998</v>
      </c>
      <c r="P34" s="57">
        <v>5743.9461999999994</v>
      </c>
      <c r="Q34" s="57">
        <v>2345.8316400000003</v>
      </c>
      <c r="R34" s="57">
        <v>739.46346999999992</v>
      </c>
      <c r="S34" s="57">
        <v>2581.55537</v>
      </c>
      <c r="T34" s="57">
        <v>9239.4567399999996</v>
      </c>
      <c r="U34" s="57">
        <v>3545.5329700000002</v>
      </c>
      <c r="V34" s="57">
        <v>93.39703999999999</v>
      </c>
      <c r="W34" s="57">
        <v>287.27103000000005</v>
      </c>
      <c r="X34" s="57">
        <v>352.98577</v>
      </c>
      <c r="Y34" s="57">
        <v>334.73699000000209</v>
      </c>
      <c r="Z34" s="58">
        <v>5088.1073499999993</v>
      </c>
      <c r="AA34" s="57">
        <f t="shared" si="7"/>
        <v>80550.281499999997</v>
      </c>
    </row>
    <row r="35" spans="1:27" ht="15" customHeight="1" x14ac:dyDescent="0.2">
      <c r="A35" s="60" t="s">
        <v>2948</v>
      </c>
      <c r="B35" s="57">
        <v>961.41205000000002</v>
      </c>
      <c r="C35" s="57">
        <v>20916.960289999999</v>
      </c>
      <c r="D35" s="57">
        <v>38168.923009999999</v>
      </c>
      <c r="E35" s="57">
        <v>27733.234410000001</v>
      </c>
      <c r="F35" s="57">
        <v>11683.342119999999</v>
      </c>
      <c r="G35" s="57">
        <v>68466.697230000005</v>
      </c>
      <c r="H35" s="57">
        <v>41340.549589999995</v>
      </c>
      <c r="I35" s="57">
        <v>6257.8938099999996</v>
      </c>
      <c r="J35" s="57">
        <v>70754.354019999999</v>
      </c>
      <c r="K35" s="57">
        <v>6534.6406799999995</v>
      </c>
      <c r="L35" s="57">
        <v>14764.45118</v>
      </c>
      <c r="M35" s="57">
        <v>5475.0021200000001</v>
      </c>
      <c r="N35" s="57">
        <v>35148.433530000002</v>
      </c>
      <c r="O35" s="57">
        <v>18787.485149999997</v>
      </c>
      <c r="P35" s="57">
        <v>10586.517380000001</v>
      </c>
      <c r="Q35" s="57">
        <v>13577.525949999999</v>
      </c>
      <c r="R35" s="57">
        <v>6463.2579100000003</v>
      </c>
      <c r="S35" s="57">
        <v>34840.236210000003</v>
      </c>
      <c r="T35" s="57">
        <v>18069.03241</v>
      </c>
      <c r="U35" s="57">
        <v>20475.208910000001</v>
      </c>
      <c r="V35" s="57">
        <v>2128.0854199999999</v>
      </c>
      <c r="W35" s="57">
        <v>288.84706</v>
      </c>
      <c r="X35" s="57">
        <v>2175.5085299999996</v>
      </c>
      <c r="Y35" s="57">
        <v>52260.99629000001</v>
      </c>
      <c r="Z35" s="58">
        <v>18281.216359999999</v>
      </c>
      <c r="AA35" s="57">
        <f t="shared" si="7"/>
        <v>546139.81161999993</v>
      </c>
    </row>
    <row r="36" spans="1:27" ht="15" customHeight="1" x14ac:dyDescent="0.2">
      <c r="A36" s="62" t="s">
        <v>2949</v>
      </c>
      <c r="B36" s="57">
        <v>-2.2000000000000002</v>
      </c>
      <c r="C36" s="57">
        <v>-7361.0397199999998</v>
      </c>
      <c r="D36" s="57">
        <v>-1751.47731</v>
      </c>
      <c r="E36" s="57">
        <v>-8293.04558</v>
      </c>
      <c r="F36" s="57">
        <v>-687.02695999999992</v>
      </c>
      <c r="G36" s="57">
        <v>-607.68804</v>
      </c>
      <c r="H36" s="57">
        <v>-4000.9524700000002</v>
      </c>
      <c r="I36" s="57">
        <v>-403.00784000000004</v>
      </c>
      <c r="J36" s="57">
        <v>-6546.0773300000001</v>
      </c>
      <c r="K36" s="57">
        <v>-635.20301000000006</v>
      </c>
      <c r="L36" s="57">
        <v>-1648.78637</v>
      </c>
      <c r="M36" s="57">
        <v>-2247.0770400000001</v>
      </c>
      <c r="N36" s="57">
        <v>-5060.9492599999994</v>
      </c>
      <c r="O36" s="57">
        <v>-1204.00866</v>
      </c>
      <c r="P36" s="57">
        <v>-2738.5028900000002</v>
      </c>
      <c r="Q36" s="57">
        <v>-1953.60877</v>
      </c>
      <c r="R36" s="57">
        <v>-509.04</v>
      </c>
      <c r="S36" s="57">
        <v>-1428.4276399999999</v>
      </c>
      <c r="T36" s="57">
        <v>0</v>
      </c>
      <c r="U36" s="57">
        <v>-2812.3237400000003</v>
      </c>
      <c r="V36" s="57">
        <v>-229.47232</v>
      </c>
      <c r="W36" s="57">
        <v>-5.4396100000000001</v>
      </c>
      <c r="X36" s="57">
        <v>-272.34699000000001</v>
      </c>
      <c r="Y36" s="57">
        <v>-368.17681000000238</v>
      </c>
      <c r="Z36" s="58">
        <v>-3292.5844099999999</v>
      </c>
      <c r="AA36" s="57">
        <f t="shared" si="7"/>
        <v>-54058.462770000013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8">
        <v>0</v>
      </c>
      <c r="AA37" s="57">
        <f t="shared" si="7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-4771.3452400000015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8">
        <v>0</v>
      </c>
      <c r="AA38" s="57">
        <f t="shared" si="7"/>
        <v>-4771.3452400000015</v>
      </c>
    </row>
    <row r="39" spans="1:27" ht="15" customHeight="1" x14ac:dyDescent="0.2">
      <c r="A39" s="60" t="s">
        <v>169</v>
      </c>
      <c r="B39" s="57">
        <f>SUM(B40:B46)</f>
        <v>-1280.62649895</v>
      </c>
      <c r="C39" s="57">
        <f t="shared" ref="C39:H39" si="9">SUM(C40:C46)</f>
        <v>-24052.099579999998</v>
      </c>
      <c r="D39" s="57">
        <f t="shared" si="9"/>
        <v>-34849.385300000002</v>
      </c>
      <c r="E39" s="57">
        <f t="shared" si="9"/>
        <v>-13322.567299999999</v>
      </c>
      <c r="F39" s="57">
        <f t="shared" si="9"/>
        <v>-15180.744350000001</v>
      </c>
      <c r="G39" s="57">
        <f t="shared" si="9"/>
        <v>-38192.082719999999</v>
      </c>
      <c r="H39" s="57">
        <f t="shared" si="9"/>
        <v>-19978.040079999999</v>
      </c>
      <c r="I39" s="57">
        <f t="shared" ref="I39:Z39" si="10">SUM(I40:I46)</f>
        <v>-5492.0587799999994</v>
      </c>
      <c r="J39" s="57">
        <f t="shared" si="10"/>
        <v>-38859.182040000007</v>
      </c>
      <c r="K39" s="57">
        <f t="shared" si="10"/>
        <v>-2558.7592234151784</v>
      </c>
      <c r="L39" s="57">
        <f t="shared" si="10"/>
        <v>-14253.505590000001</v>
      </c>
      <c r="M39" s="57">
        <f t="shared" si="10"/>
        <v>-2274.7063207791098</v>
      </c>
      <c r="N39" s="57">
        <f t="shared" si="10"/>
        <v>-25935.783179999999</v>
      </c>
      <c r="O39" s="57">
        <f t="shared" si="10"/>
        <v>-18020.304340000002</v>
      </c>
      <c r="P39" s="57">
        <f t="shared" si="10"/>
        <v>-8778.064870000002</v>
      </c>
      <c r="Q39" s="57">
        <f t="shared" si="10"/>
        <v>-10192.869360000001</v>
      </c>
      <c r="R39" s="57">
        <f t="shared" si="10"/>
        <v>-9171.207669999998</v>
      </c>
      <c r="S39" s="57">
        <f t="shared" si="10"/>
        <v>-19341.49453</v>
      </c>
      <c r="T39" s="57">
        <f t="shared" si="10"/>
        <v>-6317.0845884939572</v>
      </c>
      <c r="U39" s="57">
        <f t="shared" si="10"/>
        <v>-12788.768330000001</v>
      </c>
      <c r="V39" s="57">
        <f t="shared" si="10"/>
        <v>-2733.0935812190701</v>
      </c>
      <c r="W39" s="57">
        <f t="shared" si="10"/>
        <v>-870.00585000000012</v>
      </c>
      <c r="X39" s="57">
        <f t="shared" si="10"/>
        <v>-1056.8381000000002</v>
      </c>
      <c r="Y39" s="57">
        <f t="shared" si="10"/>
        <v>-14220.27917</v>
      </c>
      <c r="Z39" s="57">
        <f t="shared" si="10"/>
        <v>-17777.864279999998</v>
      </c>
      <c r="AA39" s="57">
        <f t="shared" si="7"/>
        <v>-357497.41563285736</v>
      </c>
    </row>
    <row r="40" spans="1:27" ht="15" customHeight="1" x14ac:dyDescent="0.2">
      <c r="A40" s="58" t="s">
        <v>2950</v>
      </c>
      <c r="B40" s="57">
        <v>-473.38386894999996</v>
      </c>
      <c r="C40" s="57">
        <v>-22262.214909999999</v>
      </c>
      <c r="D40" s="57">
        <v>-27919.26298</v>
      </c>
      <c r="E40" s="57">
        <v>-9242.6630399999995</v>
      </c>
      <c r="F40" s="57">
        <v>-12004.906179999998</v>
      </c>
      <c r="G40" s="57">
        <v>-27517.275989999998</v>
      </c>
      <c r="H40" s="57">
        <v>-10911.387199999999</v>
      </c>
      <c r="I40" s="57">
        <v>-3510.0384199999999</v>
      </c>
      <c r="J40" s="57">
        <v>-32262.962650000001</v>
      </c>
      <c r="K40" s="57">
        <v>-2750.9941100000001</v>
      </c>
      <c r="L40" s="57">
        <v>-13060.6908</v>
      </c>
      <c r="M40" s="57">
        <v>-2350.40879</v>
      </c>
      <c r="N40" s="57">
        <v>-20473.056540000001</v>
      </c>
      <c r="O40" s="57">
        <v>-12988.31214</v>
      </c>
      <c r="P40" s="57">
        <v>-9376.062460000001</v>
      </c>
      <c r="Q40" s="57">
        <v>-5512.49712</v>
      </c>
      <c r="R40" s="57">
        <v>-5620.8041299999986</v>
      </c>
      <c r="S40" s="57">
        <v>-12763.344439999999</v>
      </c>
      <c r="T40" s="57">
        <v>-9738.4423699999988</v>
      </c>
      <c r="U40" s="57">
        <v>-8807.0497400000004</v>
      </c>
      <c r="V40" s="57">
        <v>-1197.5232900000001</v>
      </c>
      <c r="W40" s="57">
        <v>-184.10288999999997</v>
      </c>
      <c r="X40" s="57">
        <v>-318.08529999999996</v>
      </c>
      <c r="Y40" s="57">
        <v>-11931.660539999999</v>
      </c>
      <c r="Z40" s="58">
        <v>-8337.9103999999988</v>
      </c>
      <c r="AA40" s="57">
        <f t="shared" si="7"/>
        <v>-271515.04029894999</v>
      </c>
    </row>
    <row r="41" spans="1:27" ht="15" customHeight="1" x14ac:dyDescent="0.2">
      <c r="A41" s="58" t="s">
        <v>2951</v>
      </c>
      <c r="B41" s="57">
        <v>0</v>
      </c>
      <c r="C41" s="57">
        <v>6673.1559400000006</v>
      </c>
      <c r="D41" s="57">
        <v>2925.6593599999997</v>
      </c>
      <c r="E41" s="57">
        <v>3191.3668299999999</v>
      </c>
      <c r="F41" s="57">
        <v>1561.2028400000002</v>
      </c>
      <c r="G41" s="57">
        <v>0</v>
      </c>
      <c r="H41" s="57">
        <v>-822.96193999999991</v>
      </c>
      <c r="I41" s="57">
        <v>0</v>
      </c>
      <c r="J41" s="57">
        <v>5754.9492300000002</v>
      </c>
      <c r="K41" s="57">
        <v>1798.8231899999998</v>
      </c>
      <c r="L41" s="57">
        <v>3639.8774500000004</v>
      </c>
      <c r="M41" s="57">
        <v>1770.99801</v>
      </c>
      <c r="N41" s="57">
        <v>6059.6964800000005</v>
      </c>
      <c r="O41" s="57">
        <v>2707.1974</v>
      </c>
      <c r="P41" s="57">
        <v>6093.8723499999996</v>
      </c>
      <c r="Q41" s="57">
        <v>657.55759999999998</v>
      </c>
      <c r="R41" s="57">
        <v>0</v>
      </c>
      <c r="S41" s="57">
        <v>2550.3975800000003</v>
      </c>
      <c r="T41" s="57">
        <v>10436.387070000001</v>
      </c>
      <c r="U41" s="57">
        <v>276.34669000000008</v>
      </c>
      <c r="V41" s="57">
        <v>-36.8962</v>
      </c>
      <c r="W41" s="57">
        <v>193.35852</v>
      </c>
      <c r="X41" s="57">
        <v>67.550039999999996</v>
      </c>
      <c r="Y41" s="57">
        <v>500.43029999999999</v>
      </c>
      <c r="Z41" s="58">
        <v>1057.5432900000001</v>
      </c>
      <c r="AA41" s="57">
        <f t="shared" si="7"/>
        <v>57056.512029999991</v>
      </c>
    </row>
    <row r="42" spans="1:27" ht="15" customHeight="1" x14ac:dyDescent="0.2">
      <c r="A42" s="58" t="s">
        <v>2952</v>
      </c>
      <c r="B42" s="57">
        <v>-541.64543000000003</v>
      </c>
      <c r="C42" s="57">
        <v>-4506.7131200000003</v>
      </c>
      <c r="D42" s="57">
        <v>-4418.41381</v>
      </c>
      <c r="E42" s="57">
        <v>-3081.5733</v>
      </c>
      <c r="F42" s="57">
        <v>-1434.01703</v>
      </c>
      <c r="G42" s="57">
        <v>-5237.6302500000002</v>
      </c>
      <c r="H42" s="57">
        <v>-3838.79504</v>
      </c>
      <c r="I42" s="57">
        <v>-927.15089999999998</v>
      </c>
      <c r="J42" s="57">
        <v>-5874.0250800000003</v>
      </c>
      <c r="K42" s="57">
        <v>-984.97348100502472</v>
      </c>
      <c r="L42" s="57">
        <v>-2677.37122</v>
      </c>
      <c r="M42" s="57">
        <v>-901.68762220567066</v>
      </c>
      <c r="N42" s="57">
        <v>-5755.59094</v>
      </c>
      <c r="O42" s="57">
        <v>-3522.7383500000001</v>
      </c>
      <c r="P42" s="57">
        <v>-2737.6407000000004</v>
      </c>
      <c r="Q42" s="57">
        <v>-2408.73225</v>
      </c>
      <c r="R42" s="57">
        <v>-1891.9348400000001</v>
      </c>
      <c r="S42" s="57">
        <v>-4828.0663600000007</v>
      </c>
      <c r="T42" s="57">
        <v>-3872.0096687993255</v>
      </c>
      <c r="U42" s="57">
        <v>-2198.0634700000001</v>
      </c>
      <c r="V42" s="57">
        <v>-786.81073835057589</v>
      </c>
      <c r="W42" s="57">
        <v>-545.40588000000002</v>
      </c>
      <c r="X42" s="57">
        <v>-497.07090000000005</v>
      </c>
      <c r="Y42" s="57">
        <v>-1247.0547099999999</v>
      </c>
      <c r="Z42" s="58">
        <v>-6917.8484100000005</v>
      </c>
      <c r="AA42" s="57">
        <f t="shared" si="7"/>
        <v>-71632.963500360609</v>
      </c>
    </row>
    <row r="43" spans="1:27" ht="15" customHeight="1" x14ac:dyDescent="0.2">
      <c r="A43" s="58" t="s">
        <v>2953</v>
      </c>
      <c r="B43" s="56">
        <v>-234.43529000000001</v>
      </c>
      <c r="C43" s="56">
        <v>-3583.5565699999997</v>
      </c>
      <c r="D43" s="56">
        <v>-3474.9709900000003</v>
      </c>
      <c r="E43" s="56">
        <v>-2955.5658900000003</v>
      </c>
      <c r="F43" s="56">
        <v>-692.96037999999999</v>
      </c>
      <c r="G43" s="56">
        <v>-2246.2256400000001</v>
      </c>
      <c r="H43" s="56">
        <v>-2645.63123</v>
      </c>
      <c r="I43" s="56">
        <v>-49.222919999999995</v>
      </c>
      <c r="J43" s="56">
        <v>-4326.88429</v>
      </c>
      <c r="K43" s="56">
        <v>-236.63703060914983</v>
      </c>
      <c r="L43" s="56">
        <v>-1023.6560400000001</v>
      </c>
      <c r="M43" s="56">
        <v>-405.66594124296267</v>
      </c>
      <c r="N43" s="56">
        <v>-3760.8350099999998</v>
      </c>
      <c r="O43" s="56">
        <v>-709.11324999999999</v>
      </c>
      <c r="P43" s="56">
        <v>-505.97800000000001</v>
      </c>
      <c r="Q43" s="56">
        <v>-2456.8160600000001</v>
      </c>
      <c r="R43" s="56">
        <v>-983.33593000000008</v>
      </c>
      <c r="S43" s="56">
        <v>-2042.8405</v>
      </c>
      <c r="T43" s="56">
        <v>-1503.8207944003118</v>
      </c>
      <c r="U43" s="56">
        <v>-1236.3261299999999</v>
      </c>
      <c r="V43" s="56">
        <v>-103.70597354415528</v>
      </c>
      <c r="W43" s="56">
        <v>-253.3297</v>
      </c>
      <c r="X43" s="56">
        <v>-167.77913000000001</v>
      </c>
      <c r="Y43" s="56">
        <v>-405.15235999999999</v>
      </c>
      <c r="Z43" s="58">
        <v>-2858.1327099999999</v>
      </c>
      <c r="AA43" s="57">
        <f t="shared" si="7"/>
        <v>-38862.577759796586</v>
      </c>
    </row>
    <row r="44" spans="1:27" ht="15" customHeight="1" x14ac:dyDescent="0.2">
      <c r="A44" s="58" t="s">
        <v>2954</v>
      </c>
      <c r="B44" s="57">
        <v>-15.30918</v>
      </c>
      <c r="C44" s="57">
        <v>0</v>
      </c>
      <c r="D44" s="57">
        <v>-1300.94811</v>
      </c>
      <c r="E44" s="57">
        <v>-353.53546</v>
      </c>
      <c r="F44" s="57">
        <v>-1341.1905800000002</v>
      </c>
      <c r="G44" s="57">
        <v>-742.83028000000002</v>
      </c>
      <c r="H44" s="57">
        <v>-367.43455</v>
      </c>
      <c r="I44" s="57">
        <v>-143.24009000000001</v>
      </c>
      <c r="J44" s="57">
        <v>0</v>
      </c>
      <c r="K44" s="57">
        <v>-172.68061189089258</v>
      </c>
      <c r="L44" s="57">
        <v>-324.12464</v>
      </c>
      <c r="M44" s="57">
        <v>-167.89276733047646</v>
      </c>
      <c r="N44" s="57">
        <v>0</v>
      </c>
      <c r="O44" s="57">
        <v>-266.93210999999997</v>
      </c>
      <c r="P44" s="57">
        <v>-708.21532999999999</v>
      </c>
      <c r="Q44" s="57">
        <v>0</v>
      </c>
      <c r="R44" s="57">
        <v>-9.5253999999999994</v>
      </c>
      <c r="S44" s="57">
        <v>-1039.5631700000001</v>
      </c>
      <c r="T44" s="57">
        <v>-270.9141965517311</v>
      </c>
      <c r="U44" s="57">
        <v>-182.65004999999999</v>
      </c>
      <c r="V44" s="57">
        <v>0</v>
      </c>
      <c r="W44" s="57">
        <v>-27.99165</v>
      </c>
      <c r="X44" s="57">
        <v>-2.88449</v>
      </c>
      <c r="Y44" s="57">
        <v>-189.42411999999999</v>
      </c>
      <c r="Z44" s="58">
        <v>-34.577390000000001</v>
      </c>
      <c r="AA44" s="57">
        <f t="shared" si="7"/>
        <v>-7661.8641757731011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-2.71875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-5.3041654084363108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8">
        <v>0</v>
      </c>
      <c r="AA45" s="57">
        <f t="shared" si="7"/>
        <v>-8.0229154084363117</v>
      </c>
    </row>
    <row r="46" spans="1:27" ht="15" customHeight="1" x14ac:dyDescent="0.2">
      <c r="A46" s="58" t="s">
        <v>279</v>
      </c>
      <c r="B46" s="57">
        <v>-15.852729999999999</v>
      </c>
      <c r="C46" s="57">
        <v>-372.77091999999999</v>
      </c>
      <c r="D46" s="57">
        <v>-661.44876999999997</v>
      </c>
      <c r="E46" s="57">
        <v>-880.59644000000003</v>
      </c>
      <c r="F46" s="57">
        <v>-1268.87302</v>
      </c>
      <c r="G46" s="57">
        <v>-2448.1205600000003</v>
      </c>
      <c r="H46" s="57">
        <v>-1391.8301200000001</v>
      </c>
      <c r="I46" s="57">
        <v>-862.40644999999995</v>
      </c>
      <c r="J46" s="57">
        <v>-2150.2592500000001</v>
      </c>
      <c r="K46" s="57">
        <v>-212.29717991011111</v>
      </c>
      <c r="L46" s="57">
        <v>-804.82159000000001</v>
      </c>
      <c r="M46" s="57">
        <v>-220.04920999999999</v>
      </c>
      <c r="N46" s="57">
        <v>-2005.9971700000001</v>
      </c>
      <c r="O46" s="57">
        <v>-3240.40589</v>
      </c>
      <c r="P46" s="57">
        <v>-1544.0407299999999</v>
      </c>
      <c r="Q46" s="57">
        <v>-472.38153000000005</v>
      </c>
      <c r="R46" s="57">
        <v>-665.60736999999995</v>
      </c>
      <c r="S46" s="57">
        <v>-1218.07764</v>
      </c>
      <c r="T46" s="57">
        <v>-1362.9804633341546</v>
      </c>
      <c r="U46" s="57">
        <v>-641.02562999999998</v>
      </c>
      <c r="V46" s="57">
        <v>-608.15737932433876</v>
      </c>
      <c r="W46" s="57">
        <v>-52.53425</v>
      </c>
      <c r="X46" s="57">
        <v>-138.56832</v>
      </c>
      <c r="Y46" s="57">
        <v>-947.41773999999998</v>
      </c>
      <c r="Z46" s="58">
        <v>-686.93866000000003</v>
      </c>
      <c r="AA46" s="57">
        <f t="shared" si="7"/>
        <v>-24873.459012568608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1616</v>
      </c>
      <c r="B48" s="201">
        <f>+B26+B37+B38+B39</f>
        <v>-4656.6264489500008</v>
      </c>
      <c r="C48" s="201">
        <f t="shared" ref="C48:AA48" si="11">+C26+C37+C38+C39</f>
        <v>-107326.32933999998</v>
      </c>
      <c r="D48" s="201">
        <f t="shared" si="11"/>
        <v>-152645.69443</v>
      </c>
      <c r="E48" s="201">
        <f t="shared" si="11"/>
        <v>-39680.492740000002</v>
      </c>
      <c r="F48" s="201">
        <f t="shared" si="11"/>
        <v>-43845.798179999998</v>
      </c>
      <c r="G48" s="201">
        <f t="shared" si="11"/>
        <v>-235956.46327997636</v>
      </c>
      <c r="H48" s="201">
        <f t="shared" si="11"/>
        <v>-65184.947930000002</v>
      </c>
      <c r="I48" s="201">
        <f t="shared" si="11"/>
        <v>-22651.050019999995</v>
      </c>
      <c r="J48" s="201">
        <f t="shared" si="11"/>
        <v>-156457.36654000002</v>
      </c>
      <c r="K48" s="201">
        <f t="shared" si="11"/>
        <v>-11738.298473415178</v>
      </c>
      <c r="L48" s="201">
        <f t="shared" si="11"/>
        <v>-48475.922760000001</v>
      </c>
      <c r="M48" s="201">
        <f t="shared" si="11"/>
        <v>-8268.7659707791099</v>
      </c>
      <c r="N48" s="201">
        <f t="shared" si="11"/>
        <v>-107850.29738999996</v>
      </c>
      <c r="O48" s="201">
        <f t="shared" si="11"/>
        <v>-56533.014149999995</v>
      </c>
      <c r="P48" s="201">
        <f t="shared" si="11"/>
        <v>-34505.064549999996</v>
      </c>
      <c r="Q48" s="201">
        <f t="shared" si="11"/>
        <v>-33377.019260000008</v>
      </c>
      <c r="R48" s="201">
        <f t="shared" si="11"/>
        <v>-27457.608130000001</v>
      </c>
      <c r="S48" s="201">
        <f t="shared" si="11"/>
        <v>-98338.911259999993</v>
      </c>
      <c r="T48" s="201">
        <f t="shared" si="11"/>
        <v>-29718.431428493954</v>
      </c>
      <c r="U48" s="201">
        <f t="shared" si="11"/>
        <v>-57277.048589999991</v>
      </c>
      <c r="V48" s="201">
        <f t="shared" si="11"/>
        <v>-7161.7874412190704</v>
      </c>
      <c r="W48" s="201">
        <f t="shared" si="11"/>
        <v>-1066.7297599999999</v>
      </c>
      <c r="X48" s="201">
        <f t="shared" si="11"/>
        <v>-2874.0225400000008</v>
      </c>
      <c r="Y48" s="201">
        <f t="shared" si="11"/>
        <v>-67470.37934838506</v>
      </c>
      <c r="Z48" s="201">
        <f t="shared" si="11"/>
        <v>-52718.490020000012</v>
      </c>
      <c r="AA48" s="201">
        <f t="shared" si="11"/>
        <v>-1473236.5599812185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1615</v>
      </c>
      <c r="B50" s="205">
        <f>+B23+B48</f>
        <v>-1070.197188950001</v>
      </c>
      <c r="C50" s="205">
        <f t="shared" ref="C50:AA50" si="12">+C23+C48</f>
        <v>-26121.962589999981</v>
      </c>
      <c r="D50" s="205">
        <f t="shared" si="12"/>
        <v>-24923.445759999988</v>
      </c>
      <c r="E50" s="205">
        <f t="shared" si="12"/>
        <v>-8753.8741300000038</v>
      </c>
      <c r="F50" s="205">
        <f t="shared" si="12"/>
        <v>-2317.105349999998</v>
      </c>
      <c r="G50" s="205">
        <f t="shared" si="12"/>
        <v>-65726.390529977303</v>
      </c>
      <c r="H50" s="205">
        <f t="shared" si="12"/>
        <v>-5798.3046600000162</v>
      </c>
      <c r="I50" s="205">
        <f t="shared" si="12"/>
        <v>-1065.2114899999942</v>
      </c>
      <c r="J50" s="205">
        <f t="shared" si="12"/>
        <v>-11673.515599999984</v>
      </c>
      <c r="K50" s="205">
        <f t="shared" si="12"/>
        <v>-594.27339341517654</v>
      </c>
      <c r="L50" s="205">
        <f t="shared" si="12"/>
        <v>2204.6937395501009</v>
      </c>
      <c r="M50" s="205">
        <f t="shared" si="12"/>
        <v>-2436.8188407791104</v>
      </c>
      <c r="N50" s="205">
        <f t="shared" si="12"/>
        <v>-13070.639579999959</v>
      </c>
      <c r="O50" s="205">
        <f t="shared" si="12"/>
        <v>-4096.517479999995</v>
      </c>
      <c r="P50" s="205">
        <f t="shared" si="12"/>
        <v>-5237.9134800000029</v>
      </c>
      <c r="Q50" s="205">
        <f t="shared" si="12"/>
        <v>-2662.305640000006</v>
      </c>
      <c r="R50" s="205">
        <f t="shared" si="12"/>
        <v>-1114.4702200000029</v>
      </c>
      <c r="S50" s="205">
        <f t="shared" si="12"/>
        <v>-27301.168009999921</v>
      </c>
      <c r="T50" s="205">
        <f t="shared" si="12"/>
        <v>-4037.0623984939484</v>
      </c>
      <c r="U50" s="205">
        <f t="shared" si="12"/>
        <v>-14703.350169999991</v>
      </c>
      <c r="V50" s="205">
        <f t="shared" si="12"/>
        <v>-1810.7825379074238</v>
      </c>
      <c r="W50" s="205">
        <f t="shared" si="12"/>
        <v>-692.03890000000047</v>
      </c>
      <c r="X50" s="205">
        <f t="shared" si="12"/>
        <v>-1512.5170499900009</v>
      </c>
      <c r="Y50" s="205">
        <f t="shared" si="12"/>
        <v>-3124.5474483850485</v>
      </c>
      <c r="Z50" s="205">
        <f t="shared" si="12"/>
        <v>-15844.897110000027</v>
      </c>
      <c r="AA50" s="205">
        <f t="shared" si="12"/>
        <v>-243484.61581834755</v>
      </c>
    </row>
    <row r="52" spans="1:27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117" priority="1" stopIfTrue="1">
      <formula>$AV9=1</formula>
    </cfRule>
  </conditionalFormatting>
  <conditionalFormatting sqref="AA8">
    <cfRule type="expression" dxfId="116" priority="5" stopIfTrue="1">
      <formula>$AW8=1</formula>
    </cfRule>
  </conditionalFormatting>
  <conditionalFormatting sqref="B8:X8 Z8">
    <cfRule type="expression" dxfId="115" priority="8" stopIfTrue="1">
      <formula>$AI8=1</formula>
    </cfRule>
  </conditionalFormatting>
  <conditionalFormatting sqref="Y8">
    <cfRule type="expression" dxfId="114" priority="9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9" top="0.68" bottom="0.98425196850393704" header="0.51181102362204722" footer="0.51181102362204722"/>
  <pageSetup paperSize="8" scale="74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B52"/>
  <sheetViews>
    <sheetView showGridLines="0" workbookViewId="0">
      <selection activeCell="A8" sqref="A8"/>
    </sheetView>
  </sheetViews>
  <sheetFormatPr defaultRowHeight="12.75" x14ac:dyDescent="0.2"/>
  <cols>
    <col min="1" max="1" width="28.42578125" bestFit="1" customWidth="1"/>
    <col min="2" max="2" width="10.140625" customWidth="1"/>
    <col min="3" max="5" width="8" bestFit="1" customWidth="1"/>
    <col min="6" max="6" width="7" bestFit="1" customWidth="1"/>
    <col min="7" max="8" width="8" bestFit="1" customWidth="1"/>
    <col min="11" max="11" width="7" bestFit="1" customWidth="1"/>
    <col min="22" max="22" width="7" bestFit="1" customWidth="1"/>
    <col min="23" max="23" width="6" bestFit="1" customWidth="1"/>
    <col min="24" max="24" width="7" bestFit="1" customWidth="1"/>
    <col min="25" max="25" width="8" bestFit="1" customWidth="1"/>
    <col min="26" max="27" width="9.42578125" bestFit="1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1532</v>
      </c>
      <c r="AA3" s="54"/>
      <c r="AB3" s="54" t="s">
        <v>1533</v>
      </c>
    </row>
    <row r="5" spans="1:28" x14ac:dyDescent="0.2">
      <c r="A5" s="813" t="s">
        <v>327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540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3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3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s="601" customFormat="1" ht="69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1608</v>
      </c>
      <c r="K8" s="602" t="s">
        <v>2614</v>
      </c>
      <c r="L8" s="602" t="s">
        <v>2615</v>
      </c>
      <c r="M8" s="602" t="s">
        <v>2231</v>
      </c>
      <c r="N8" s="602" t="s">
        <v>2232</v>
      </c>
      <c r="O8" s="602" t="s">
        <v>2233</v>
      </c>
      <c r="P8" s="602" t="s">
        <v>1609</v>
      </c>
      <c r="Q8" s="602" t="s">
        <v>2234</v>
      </c>
      <c r="R8" s="602" t="s">
        <v>2235</v>
      </c>
      <c r="S8" s="602" t="s">
        <v>2236</v>
      </c>
      <c r="T8" s="602" t="s">
        <v>2616</v>
      </c>
      <c r="U8" s="602" t="s">
        <v>2238</v>
      </c>
      <c r="V8" s="602" t="s">
        <v>1878</v>
      </c>
      <c r="W8" s="602" t="s">
        <v>1879</v>
      </c>
      <c r="X8" s="603" t="s">
        <v>1880</v>
      </c>
      <c r="Y8" s="602" t="s">
        <v>2617</v>
      </c>
      <c r="Z8" s="604" t="s">
        <v>599</v>
      </c>
      <c r="AA8" s="73" t="s">
        <v>2618</v>
      </c>
      <c r="AB8" s="600"/>
    </row>
    <row r="9" spans="1:28" ht="15" customHeight="1" x14ac:dyDescent="0.2">
      <c r="A9" s="70" t="s">
        <v>768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16871.686029999997</v>
      </c>
      <c r="C10" s="56">
        <f>+C11+C14+C15+C16+C17+C18+C19</f>
        <v>213542.40214000005</v>
      </c>
      <c r="D10" s="56">
        <f t="shared" ref="D10:Z10" si="0">+D11+D14+D15+D16+D17+D18+D19</f>
        <v>446981.15611000004</v>
      </c>
      <c r="E10" s="56">
        <f t="shared" si="0"/>
        <v>49592.970949999988</v>
      </c>
      <c r="F10" s="56">
        <f t="shared" si="0"/>
        <v>52513.545002799998</v>
      </c>
      <c r="G10" s="56">
        <f t="shared" si="0"/>
        <v>516457.76411999919</v>
      </c>
      <c r="H10" s="56">
        <f t="shared" si="0"/>
        <v>160359.56644000002</v>
      </c>
      <c r="I10" s="56">
        <f t="shared" si="0"/>
        <v>50038.828780000011</v>
      </c>
      <c r="J10" s="56">
        <f t="shared" si="0"/>
        <v>184357.76795000001</v>
      </c>
      <c r="K10" s="56">
        <f t="shared" si="0"/>
        <v>75662.030270000061</v>
      </c>
      <c r="L10" s="56">
        <f t="shared" si="0"/>
        <v>78068.307409999979</v>
      </c>
      <c r="M10" s="56">
        <f t="shared" si="0"/>
        <v>10522.385719999995</v>
      </c>
      <c r="N10" s="56">
        <f t="shared" si="0"/>
        <v>146800.85553999996</v>
      </c>
      <c r="O10" s="56">
        <f t="shared" si="0"/>
        <v>73781.273300000001</v>
      </c>
      <c r="P10" s="56">
        <f t="shared" si="0"/>
        <v>45395.824519999987</v>
      </c>
      <c r="Q10" s="56">
        <f t="shared" si="0"/>
        <v>6934.0331300000007</v>
      </c>
      <c r="R10" s="56">
        <f t="shared" si="0"/>
        <v>28318.132049999997</v>
      </c>
      <c r="S10" s="56">
        <f t="shared" si="0"/>
        <v>188528.55544999996</v>
      </c>
      <c r="T10" s="56">
        <f t="shared" si="0"/>
        <v>40272.644510000027</v>
      </c>
      <c r="U10" s="56">
        <f t="shared" si="0"/>
        <v>80875.176369999986</v>
      </c>
      <c r="V10" s="56">
        <f t="shared" si="0"/>
        <v>32690.769229999991</v>
      </c>
      <c r="W10" s="56">
        <f t="shared" si="0"/>
        <v>244.03111000000015</v>
      </c>
      <c r="X10" s="56">
        <f t="shared" si="0"/>
        <v>1675.0174100000004</v>
      </c>
      <c r="Y10" s="56">
        <f t="shared" si="0"/>
        <v>88715.786114500006</v>
      </c>
      <c r="Z10" s="56">
        <f t="shared" si="0"/>
        <v>113981.86046999999</v>
      </c>
      <c r="AA10" s="56">
        <f>SUM(B10:Z10)</f>
        <v>2703182.3701272989</v>
      </c>
    </row>
    <row r="11" spans="1:28" ht="15" customHeight="1" x14ac:dyDescent="0.2">
      <c r="A11" s="61" t="s">
        <v>1898</v>
      </c>
      <c r="B11" s="57">
        <f>+B12+B13</f>
        <v>39650.25445</v>
      </c>
      <c r="C11" s="57">
        <f t="shared" ref="C11:Z11" si="1">+C12+C13</f>
        <v>359385.07145000005</v>
      </c>
      <c r="D11" s="57">
        <f t="shared" si="1"/>
        <v>513482.62871000002</v>
      </c>
      <c r="E11" s="57">
        <f t="shared" si="1"/>
        <v>79523.505829999995</v>
      </c>
      <c r="F11" s="57">
        <f t="shared" si="1"/>
        <v>60510.7855528</v>
      </c>
      <c r="G11" s="57">
        <f t="shared" si="1"/>
        <v>585529.18573999894</v>
      </c>
      <c r="H11" s="57">
        <f t="shared" si="1"/>
        <v>184962.97061000002</v>
      </c>
      <c r="I11" s="57">
        <f t="shared" si="1"/>
        <v>53959.142000000007</v>
      </c>
      <c r="J11" s="57">
        <f t="shared" si="1"/>
        <v>262193.64464000007</v>
      </c>
      <c r="K11" s="57">
        <f t="shared" si="1"/>
        <v>148705.63979000004</v>
      </c>
      <c r="L11" s="57">
        <f t="shared" si="1"/>
        <v>114440.17604999999</v>
      </c>
      <c r="M11" s="57">
        <f t="shared" si="1"/>
        <v>26865.83625</v>
      </c>
      <c r="N11" s="57">
        <f t="shared" si="1"/>
        <v>237481.89184999996</v>
      </c>
      <c r="O11" s="57">
        <f t="shared" si="1"/>
        <v>94131.981840000022</v>
      </c>
      <c r="P11" s="57">
        <f t="shared" si="1"/>
        <v>84316.364130000002</v>
      </c>
      <c r="Q11" s="57">
        <f t="shared" si="1"/>
        <v>5837.758530000001</v>
      </c>
      <c r="R11" s="57">
        <f t="shared" si="1"/>
        <v>38028.319819999997</v>
      </c>
      <c r="S11" s="57">
        <f t="shared" si="1"/>
        <v>247101.27626999997</v>
      </c>
      <c r="T11" s="57">
        <f t="shared" si="1"/>
        <v>70956.426350000009</v>
      </c>
      <c r="U11" s="57">
        <f t="shared" si="1"/>
        <v>125921.71359999999</v>
      </c>
      <c r="V11" s="57">
        <f t="shared" si="1"/>
        <v>45540.253299999997</v>
      </c>
      <c r="W11" s="57">
        <f t="shared" si="1"/>
        <v>1395.1516300000001</v>
      </c>
      <c r="X11" s="57">
        <f t="shared" si="1"/>
        <v>2004.2355500000003</v>
      </c>
      <c r="Y11" s="57">
        <f t="shared" si="1"/>
        <v>111027.32027</v>
      </c>
      <c r="Z11" s="57">
        <f t="shared" si="1"/>
        <v>161755.87245999996</v>
      </c>
      <c r="AA11" s="56">
        <f t="shared" ref="AA11:AA21" si="2">SUM(B11:Z11)</f>
        <v>3654707.4066727986</v>
      </c>
    </row>
    <row r="12" spans="1:28" ht="15" customHeight="1" x14ac:dyDescent="0.2">
      <c r="A12" s="60" t="s">
        <v>1899</v>
      </c>
      <c r="B12" s="56">
        <v>31603.212810000001</v>
      </c>
      <c r="C12" s="56">
        <v>359385.06463000004</v>
      </c>
      <c r="D12" s="56">
        <v>498648</v>
      </c>
      <c r="E12" s="56">
        <v>79073.955849999998</v>
      </c>
      <c r="F12" s="56">
        <v>60510.7855528</v>
      </c>
      <c r="G12" s="56">
        <v>582466.50620999897</v>
      </c>
      <c r="H12" s="56">
        <v>183782.69138000003</v>
      </c>
      <c r="I12" s="56">
        <v>53821.337670000008</v>
      </c>
      <c r="J12" s="56">
        <v>261508.87810000006</v>
      </c>
      <c r="K12" s="56">
        <v>148629.03889000005</v>
      </c>
      <c r="L12" s="56">
        <v>114440.17604999999</v>
      </c>
      <c r="M12" s="56">
        <v>26865.83625</v>
      </c>
      <c r="N12" s="56">
        <v>236337.59829999995</v>
      </c>
      <c r="O12" s="56">
        <v>92776.103800000026</v>
      </c>
      <c r="P12" s="56">
        <v>83937.092080000002</v>
      </c>
      <c r="Q12" s="56">
        <v>5837.758530000001</v>
      </c>
      <c r="R12" s="56">
        <v>38028.319819999997</v>
      </c>
      <c r="S12" s="56">
        <v>246184.68853999997</v>
      </c>
      <c r="T12" s="56">
        <v>70840.768820000012</v>
      </c>
      <c r="U12" s="56">
        <v>125129.81541</v>
      </c>
      <c r="V12" s="56">
        <v>45531.291419999994</v>
      </c>
      <c r="W12" s="56">
        <v>1394.1888900000001</v>
      </c>
      <c r="X12" s="56">
        <v>2004.2355500000003</v>
      </c>
      <c r="Y12" s="56">
        <v>110002.76363</v>
      </c>
      <c r="Z12" s="56">
        <v>161755.87037999995</v>
      </c>
      <c r="AA12" s="56">
        <f t="shared" si="2"/>
        <v>3620495.9785627984</v>
      </c>
    </row>
    <row r="13" spans="1:28" ht="15" customHeight="1" x14ac:dyDescent="0.2">
      <c r="A13" s="60" t="s">
        <v>1900</v>
      </c>
      <c r="B13" s="56">
        <v>8047.0416399999995</v>
      </c>
      <c r="C13" s="56">
        <v>6.8200000000000005E-3</v>
      </c>
      <c r="D13" s="56">
        <v>14834.628710000001</v>
      </c>
      <c r="E13" s="56">
        <v>449.54998000000001</v>
      </c>
      <c r="F13" s="56">
        <v>0</v>
      </c>
      <c r="G13" s="56">
        <v>3062.6795300000008</v>
      </c>
      <c r="H13" s="56">
        <v>1180.2792299999999</v>
      </c>
      <c r="I13" s="56">
        <v>137.80433000000002</v>
      </c>
      <c r="J13" s="56">
        <v>684.76653999999996</v>
      </c>
      <c r="K13" s="56">
        <v>76.600899999999996</v>
      </c>
      <c r="L13" s="56">
        <v>0</v>
      </c>
      <c r="M13" s="56">
        <v>0</v>
      </c>
      <c r="N13" s="56">
        <v>1144.2935500000001</v>
      </c>
      <c r="O13" s="56">
        <v>1355.8780400000001</v>
      </c>
      <c r="P13" s="56">
        <v>379.27204999999998</v>
      </c>
      <c r="Q13" s="56">
        <v>0</v>
      </c>
      <c r="R13" s="56">
        <v>0</v>
      </c>
      <c r="S13" s="56">
        <v>916.58773000000008</v>
      </c>
      <c r="T13" s="56">
        <v>115.65752999999999</v>
      </c>
      <c r="U13" s="56">
        <v>791.89818999999977</v>
      </c>
      <c r="V13" s="56">
        <v>8.961879999999999</v>
      </c>
      <c r="W13" s="56">
        <v>0.96274000000000004</v>
      </c>
      <c r="X13" s="56">
        <v>0</v>
      </c>
      <c r="Y13" s="56">
        <v>1024.55664</v>
      </c>
      <c r="Z13" s="56">
        <v>2.0800000000000003E-3</v>
      </c>
      <c r="AA13" s="56">
        <f t="shared" si="2"/>
        <v>34211.428110000001</v>
      </c>
    </row>
    <row r="14" spans="1:28" ht="15" customHeight="1" x14ac:dyDescent="0.2">
      <c r="A14" s="60" t="s">
        <v>2937</v>
      </c>
      <c r="B14" s="57">
        <v>-19929.062490000004</v>
      </c>
      <c r="C14" s="57">
        <v>-122617.58052999998</v>
      </c>
      <c r="D14" s="57">
        <v>-47518.070359999998</v>
      </c>
      <c r="E14" s="57">
        <v>-26748.947830000001</v>
      </c>
      <c r="F14" s="57">
        <v>-7511.1399199999996</v>
      </c>
      <c r="G14" s="57">
        <v>-22213.272880000004</v>
      </c>
      <c r="H14" s="57">
        <v>-9720.6422800000018</v>
      </c>
      <c r="I14" s="57">
        <v>-8038.6095100000011</v>
      </c>
      <c r="J14" s="57">
        <v>-60237.081869999995</v>
      </c>
      <c r="K14" s="57">
        <v>-57465.57974999999</v>
      </c>
      <c r="L14" s="57">
        <v>-24318.235069999999</v>
      </c>
      <c r="M14" s="57">
        <v>-14273.818530000002</v>
      </c>
      <c r="N14" s="57">
        <v>-71040.624130000011</v>
      </c>
      <c r="O14" s="57">
        <v>-18495.789520000002</v>
      </c>
      <c r="P14" s="57">
        <v>-29987.668490000007</v>
      </c>
      <c r="Q14" s="57">
        <v>-806.38050999999996</v>
      </c>
      <c r="R14" s="57">
        <v>-8203.3126799999991</v>
      </c>
      <c r="S14" s="57">
        <v>-59108.901599999997</v>
      </c>
      <c r="T14" s="57">
        <v>-44848.401729999983</v>
      </c>
      <c r="U14" s="57">
        <v>-46769.387869999999</v>
      </c>
      <c r="V14" s="57">
        <v>-6885.4476499999992</v>
      </c>
      <c r="W14" s="57">
        <v>-560.00481000000002</v>
      </c>
      <c r="X14" s="57">
        <v>-440.19199999999995</v>
      </c>
      <c r="Y14" s="57">
        <v>-9187.1376400000008</v>
      </c>
      <c r="Z14" s="56">
        <v>-46566.697980000004</v>
      </c>
      <c r="AA14" s="56">
        <f t="shared" si="2"/>
        <v>-763491.98762999976</v>
      </c>
    </row>
    <row r="15" spans="1:28" ht="15" customHeight="1" x14ac:dyDescent="0.2">
      <c r="A15" s="60" t="s">
        <v>2938</v>
      </c>
      <c r="B15" s="57">
        <v>-15772.86462</v>
      </c>
      <c r="C15" s="57">
        <v>-145038.49356</v>
      </c>
      <c r="D15" s="57">
        <v>-238527.33035999999</v>
      </c>
      <c r="E15" s="57">
        <v>-38340.269849999997</v>
      </c>
      <c r="F15" s="57">
        <v>-28341.0121</v>
      </c>
      <c r="G15" s="57">
        <v>-253167.68624999968</v>
      </c>
      <c r="H15" s="57">
        <v>-83808.432019999993</v>
      </c>
      <c r="I15" s="57">
        <v>-23584.469679999995</v>
      </c>
      <c r="J15" s="57">
        <v>-116904.13807000002</v>
      </c>
      <c r="K15" s="57">
        <v>-68979.236000000004</v>
      </c>
      <c r="L15" s="57">
        <v>-51946.583540000007</v>
      </c>
      <c r="M15" s="57">
        <v>-12705.909280000002</v>
      </c>
      <c r="N15" s="57">
        <v>-109092.63209</v>
      </c>
      <c r="O15" s="57">
        <v>-42015.935480000007</v>
      </c>
      <c r="P15" s="57">
        <v>-39418.09317</v>
      </c>
      <c r="Q15" s="57">
        <v>-2207.2667699999997</v>
      </c>
      <c r="R15" s="57">
        <v>-15630.35536</v>
      </c>
      <c r="S15" s="57">
        <v>-106985.40814</v>
      </c>
      <c r="T15" s="57">
        <v>-24142.724819999999</v>
      </c>
      <c r="U15" s="57">
        <v>-44424.931310000007</v>
      </c>
      <c r="V15" s="57">
        <v>-22258.636039999998</v>
      </c>
      <c r="W15" s="57">
        <v>-1094.27134</v>
      </c>
      <c r="X15" s="57">
        <v>-897.15276000000006</v>
      </c>
      <c r="Y15" s="57">
        <v>-50163.60914</v>
      </c>
      <c r="Z15" s="56">
        <v>-76985.935729999968</v>
      </c>
      <c r="AA15" s="56">
        <f t="shared" si="2"/>
        <v>-1612433.3774799993</v>
      </c>
    </row>
    <row r="16" spans="1:28" ht="15" customHeight="1" x14ac:dyDescent="0.2">
      <c r="A16" s="62" t="s">
        <v>2939</v>
      </c>
      <c r="B16" s="57">
        <v>7294.6199800000004</v>
      </c>
      <c r="C16" s="57">
        <v>45032.42880999999</v>
      </c>
      <c r="D16" s="57">
        <v>20646.845799999999</v>
      </c>
      <c r="E16" s="57">
        <v>12181.144719999998</v>
      </c>
      <c r="F16" s="57">
        <v>3013.0451900000003</v>
      </c>
      <c r="G16" s="57">
        <v>4716.2698600000003</v>
      </c>
      <c r="H16" s="57">
        <v>1112.4618199999998</v>
      </c>
      <c r="I16" s="57">
        <v>3863.7223799999997</v>
      </c>
      <c r="J16" s="57">
        <v>23236.787480000006</v>
      </c>
      <c r="K16" s="57">
        <v>21979.929</v>
      </c>
      <c r="L16" s="57">
        <v>10090.392999999998</v>
      </c>
      <c r="M16" s="57">
        <v>5825.7558599999993</v>
      </c>
      <c r="N16" s="57">
        <v>26774.387839999996</v>
      </c>
      <c r="O16" s="57">
        <v>7296.7874799999981</v>
      </c>
      <c r="P16" s="57">
        <v>11306.191699999998</v>
      </c>
      <c r="Q16" s="57">
        <v>254.70274999999998</v>
      </c>
      <c r="R16" s="57">
        <v>2556.2379900000001</v>
      </c>
      <c r="S16" s="57">
        <v>21895.945720000003</v>
      </c>
      <c r="T16" s="57">
        <v>12108.645520000002</v>
      </c>
      <c r="U16" s="57">
        <v>8359.4887599999984</v>
      </c>
      <c r="V16" s="57">
        <v>2401.3319000000001</v>
      </c>
      <c r="W16" s="57">
        <v>459.37637000000012</v>
      </c>
      <c r="X16" s="57">
        <v>199.29450999999995</v>
      </c>
      <c r="Y16" s="57">
        <v>3975.3205945000004</v>
      </c>
      <c r="Z16" s="56">
        <v>23977.813959999992</v>
      </c>
      <c r="AA16" s="56">
        <f t="shared" si="2"/>
        <v>280558.92899449996</v>
      </c>
    </row>
    <row r="17" spans="1:27" ht="15" customHeight="1" x14ac:dyDescent="0.2">
      <c r="A17" s="60" t="s">
        <v>2940</v>
      </c>
      <c r="B17" s="57">
        <v>11943.505150000001</v>
      </c>
      <c r="C17" s="57">
        <v>125828.34801</v>
      </c>
      <c r="D17" s="57">
        <v>226953</v>
      </c>
      <c r="E17" s="57">
        <v>38440.653890000001</v>
      </c>
      <c r="F17" s="57">
        <v>27715.036039999999</v>
      </c>
      <c r="G17" s="57">
        <v>205535.56213999999</v>
      </c>
      <c r="H17" s="57">
        <v>80248.701109999995</v>
      </c>
      <c r="I17" s="57">
        <v>29561.683040000004</v>
      </c>
      <c r="J17" s="57">
        <v>99703.631839999973</v>
      </c>
      <c r="K17" s="57">
        <v>66742.786850000004</v>
      </c>
      <c r="L17" s="57">
        <v>38044.095120000005</v>
      </c>
      <c r="M17" s="57">
        <v>12269.836539999998</v>
      </c>
      <c r="N17" s="57">
        <v>88252.342180000021</v>
      </c>
      <c r="O17" s="57">
        <v>37067.471169999997</v>
      </c>
      <c r="P17" s="57">
        <v>31110.17294</v>
      </c>
      <c r="Q17" s="57">
        <v>4319.2206699999997</v>
      </c>
      <c r="R17" s="57">
        <v>12767.023029999997</v>
      </c>
      <c r="S17" s="57">
        <v>100366.99254999998</v>
      </c>
      <c r="T17" s="57">
        <v>27256.962009999999</v>
      </c>
      <c r="U17" s="57">
        <v>49643.758020000001</v>
      </c>
      <c r="V17" s="57">
        <v>16196.775669999995</v>
      </c>
      <c r="W17" s="57">
        <v>43.779259999999987</v>
      </c>
      <c r="X17" s="57">
        <v>1035.74416</v>
      </c>
      <c r="Y17" s="57">
        <v>36861.111290000001</v>
      </c>
      <c r="Z17" s="56">
        <v>76070.631800000017</v>
      </c>
      <c r="AA17" s="56">
        <f t="shared" si="2"/>
        <v>1443978.82448</v>
      </c>
    </row>
    <row r="18" spans="1:27" ht="15" customHeight="1" x14ac:dyDescent="0.2">
      <c r="A18" s="60" t="s">
        <v>2941</v>
      </c>
      <c r="B18" s="57">
        <v>-6314.7664400000003</v>
      </c>
      <c r="C18" s="57">
        <v>-49047.372040000009</v>
      </c>
      <c r="D18" s="57">
        <v>-28055.917679999999</v>
      </c>
      <c r="E18" s="57">
        <v>-15463.115810000001</v>
      </c>
      <c r="F18" s="57">
        <v>-2873.1697600000002</v>
      </c>
      <c r="G18" s="57">
        <v>-3942.2944900000007</v>
      </c>
      <c r="H18" s="57">
        <v>-12435.492800000002</v>
      </c>
      <c r="I18" s="57">
        <v>-5722.6394500000006</v>
      </c>
      <c r="J18" s="57">
        <v>-23635.076069999999</v>
      </c>
      <c r="K18" s="57">
        <v>-35321.509619999997</v>
      </c>
      <c r="L18" s="57">
        <v>-8241.5381500000003</v>
      </c>
      <c r="M18" s="57">
        <v>-7459.3151200000002</v>
      </c>
      <c r="N18" s="57">
        <v>-25574.510109999999</v>
      </c>
      <c r="O18" s="57">
        <v>-4203.242189999999</v>
      </c>
      <c r="P18" s="57">
        <v>-11931.142589999998</v>
      </c>
      <c r="Q18" s="57">
        <v>-464.00153999999998</v>
      </c>
      <c r="R18" s="57">
        <v>-1199.7807499999997</v>
      </c>
      <c r="S18" s="57">
        <v>-14741.34935</v>
      </c>
      <c r="T18" s="57">
        <v>-1058.2628199999999</v>
      </c>
      <c r="U18" s="57">
        <v>-11855.464830000001</v>
      </c>
      <c r="V18" s="57">
        <v>-2303.5079500000002</v>
      </c>
      <c r="W18" s="57">
        <v>0</v>
      </c>
      <c r="X18" s="57">
        <v>-226.91204999999999</v>
      </c>
      <c r="Y18" s="57">
        <v>-3797.2192600000003</v>
      </c>
      <c r="Z18" s="56">
        <v>-24269.82404</v>
      </c>
      <c r="AA18" s="56">
        <f t="shared" si="2"/>
        <v>-300137.42491</v>
      </c>
    </row>
    <row r="19" spans="1:27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7" ht="15" customHeight="1" x14ac:dyDescent="0.2">
      <c r="A20" s="63" t="s">
        <v>2942</v>
      </c>
      <c r="B20" s="57">
        <v>0</v>
      </c>
      <c r="C20" s="57">
        <v>8908.6808500000006</v>
      </c>
      <c r="D20" s="57">
        <v>14934.563930000002</v>
      </c>
      <c r="E20" s="57">
        <v>0</v>
      </c>
      <c r="F20" s="57">
        <v>3371.1223100000002</v>
      </c>
      <c r="G20" s="57">
        <v>19332.438040000005</v>
      </c>
      <c r="H20" s="57">
        <v>0</v>
      </c>
      <c r="I20" s="57">
        <v>1849.1805299999999</v>
      </c>
      <c r="J20" s="57">
        <v>5147.4867099999992</v>
      </c>
      <c r="K20" s="57">
        <v>9394.4037599999974</v>
      </c>
      <c r="L20" s="57">
        <v>4413.5414943112792</v>
      </c>
      <c r="M20" s="57">
        <v>0</v>
      </c>
      <c r="N20" s="57">
        <v>0</v>
      </c>
      <c r="O20" s="57">
        <v>0</v>
      </c>
      <c r="P20" s="57">
        <v>2228.5611899999999</v>
      </c>
      <c r="Q20" s="57">
        <v>108.44033000000002</v>
      </c>
      <c r="R20" s="57">
        <v>817.63856000000021</v>
      </c>
      <c r="S20" s="57">
        <v>11409.725349999995</v>
      </c>
      <c r="T20" s="57">
        <v>0</v>
      </c>
      <c r="U20" s="57">
        <v>0</v>
      </c>
      <c r="V20" s="57">
        <v>2388.859789519362</v>
      </c>
      <c r="W20" s="57">
        <v>283.03759000000008</v>
      </c>
      <c r="X20" s="57">
        <v>0</v>
      </c>
      <c r="Y20" s="57">
        <v>2411.9166799999998</v>
      </c>
      <c r="Z20" s="56">
        <v>2107.3500399999994</v>
      </c>
      <c r="AA20" s="56">
        <f t="shared" si="2"/>
        <v>89106.947153830653</v>
      </c>
    </row>
    <row r="21" spans="1:27" ht="15" customHeight="1" x14ac:dyDescent="0.2">
      <c r="A21" s="62" t="s">
        <v>1902</v>
      </c>
      <c r="B21" s="57">
        <v>0</v>
      </c>
      <c r="C21" s="57">
        <v>4053.3239000000003</v>
      </c>
      <c r="D21" s="57">
        <v>3269.2428100000006</v>
      </c>
      <c r="E21" s="57">
        <v>8134.6413900000007</v>
      </c>
      <c r="F21" s="57">
        <v>3112.1292299999996</v>
      </c>
      <c r="G21" s="57">
        <v>9785.0338399999291</v>
      </c>
      <c r="H21" s="57">
        <v>2004.9109699999997</v>
      </c>
      <c r="I21" s="57">
        <v>1216.7141299999998</v>
      </c>
      <c r="J21" s="57">
        <v>-863.06346999999994</v>
      </c>
      <c r="K21" s="57">
        <v>-1038.9194100000002</v>
      </c>
      <c r="L21" s="57">
        <v>262.35400000000004</v>
      </c>
      <c r="M21" s="57">
        <v>0</v>
      </c>
      <c r="N21" s="57">
        <v>5368.0309499999994</v>
      </c>
      <c r="O21" s="57">
        <v>3495.9666899999997</v>
      </c>
      <c r="P21" s="57">
        <v>776.22621000000004</v>
      </c>
      <c r="Q21" s="57">
        <v>0</v>
      </c>
      <c r="R21" s="57">
        <v>613.31720999999993</v>
      </c>
      <c r="S21" s="57">
        <v>-4263.9823500000002</v>
      </c>
      <c r="T21" s="57">
        <v>331.01056</v>
      </c>
      <c r="U21" s="57">
        <v>748.26724999999908</v>
      </c>
      <c r="V21" s="57">
        <v>259.74518999999998</v>
      </c>
      <c r="W21" s="57">
        <v>80.11630000000001</v>
      </c>
      <c r="X21" s="57">
        <v>83.838660000000004</v>
      </c>
      <c r="Y21" s="57">
        <v>525.92177000000004</v>
      </c>
      <c r="Z21" s="56">
        <v>-3765.3662399999998</v>
      </c>
      <c r="AA21" s="56">
        <f t="shared" si="2"/>
        <v>34189.45958999994</v>
      </c>
    </row>
    <row r="22" spans="1:27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200" t="s">
        <v>1618</v>
      </c>
      <c r="B23" s="201">
        <f>+B10+B20+B21</f>
        <v>16871.686029999997</v>
      </c>
      <c r="C23" s="201">
        <f t="shared" ref="C23:Z23" si="3">+C10+C20+C21</f>
        <v>226504.40689000004</v>
      </c>
      <c r="D23" s="201">
        <f t="shared" si="3"/>
        <v>465184.96285000007</v>
      </c>
      <c r="E23" s="201">
        <f t="shared" si="3"/>
        <v>57727.612339999992</v>
      </c>
      <c r="F23" s="201">
        <f t="shared" si="3"/>
        <v>58996.796542799995</v>
      </c>
      <c r="G23" s="201">
        <f t="shared" si="3"/>
        <v>545575.2359999991</v>
      </c>
      <c r="H23" s="201">
        <f t="shared" si="3"/>
        <v>162364.47741000002</v>
      </c>
      <c r="I23" s="201">
        <f t="shared" si="3"/>
        <v>53104.723440000009</v>
      </c>
      <c r="J23" s="201">
        <f t="shared" si="3"/>
        <v>188642.19119000001</v>
      </c>
      <c r="K23" s="201">
        <f t="shared" si="3"/>
        <v>84017.51462000006</v>
      </c>
      <c r="L23" s="201">
        <f t="shared" si="3"/>
        <v>82744.202904311271</v>
      </c>
      <c r="M23" s="201">
        <f t="shared" si="3"/>
        <v>10522.385719999995</v>
      </c>
      <c r="N23" s="201">
        <f t="shared" si="3"/>
        <v>152168.88648999995</v>
      </c>
      <c r="O23" s="201">
        <f t="shared" si="3"/>
        <v>77277.239990000002</v>
      </c>
      <c r="P23" s="201">
        <f t="shared" si="3"/>
        <v>48400.611919999988</v>
      </c>
      <c r="Q23" s="201">
        <f t="shared" si="3"/>
        <v>7042.4734600000011</v>
      </c>
      <c r="R23" s="201">
        <f t="shared" si="3"/>
        <v>29749.087819999997</v>
      </c>
      <c r="S23" s="201">
        <f t="shared" si="3"/>
        <v>195674.29844999994</v>
      </c>
      <c r="T23" s="201">
        <f t="shared" si="3"/>
        <v>40603.65507000003</v>
      </c>
      <c r="U23" s="201">
        <f t="shared" si="3"/>
        <v>81623.443619999991</v>
      </c>
      <c r="V23" s="201">
        <f t="shared" si="3"/>
        <v>35339.374209519352</v>
      </c>
      <c r="W23" s="201">
        <f t="shared" si="3"/>
        <v>607.18500000000029</v>
      </c>
      <c r="X23" s="201">
        <f t="shared" si="3"/>
        <v>1758.8560700000003</v>
      </c>
      <c r="Y23" s="201">
        <f t="shared" si="3"/>
        <v>91653.624564500002</v>
      </c>
      <c r="Z23" s="201">
        <f t="shared" si="3"/>
        <v>112323.84426999999</v>
      </c>
      <c r="AA23" s="201">
        <f>SUM(B23:Z23)</f>
        <v>2826478.7768711303</v>
      </c>
    </row>
    <row r="24" spans="1:27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66" t="s">
        <v>1735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60" t="s">
        <v>1903</v>
      </c>
      <c r="B26" s="57">
        <f>+B27+B30+B33+B34+B35+B36</f>
        <v>-10138.977199999998</v>
      </c>
      <c r="C26" s="57">
        <f>+C27+C30+C33+C34+C35+C36</f>
        <v>-156017.40783000001</v>
      </c>
      <c r="D26" s="57">
        <f t="shared" ref="D26:Z26" si="4">+D27+D30+D33+D34+D35+D36</f>
        <v>-332761.46059000009</v>
      </c>
      <c r="E26" s="57">
        <f t="shared" si="4"/>
        <v>-35629.680520000024</v>
      </c>
      <c r="F26" s="57">
        <f t="shared" si="4"/>
        <v>-39343.396549999998</v>
      </c>
      <c r="G26" s="57">
        <f t="shared" si="4"/>
        <v>-352923.78993016563</v>
      </c>
      <c r="H26" s="57">
        <f t="shared" si="4"/>
        <v>-116016.91047</v>
      </c>
      <c r="I26" s="57">
        <f t="shared" si="4"/>
        <v>-46904.658289999992</v>
      </c>
      <c r="J26" s="57">
        <f t="shared" si="4"/>
        <v>-133734.96244000006</v>
      </c>
      <c r="K26" s="57">
        <f t="shared" si="4"/>
        <v>-55014.725229999996</v>
      </c>
      <c r="L26" s="57">
        <f t="shared" si="4"/>
        <v>-51360.585730000006</v>
      </c>
      <c r="M26" s="57">
        <f t="shared" si="4"/>
        <v>-9813.559784999994</v>
      </c>
      <c r="N26" s="57">
        <f t="shared" si="4"/>
        <v>-115674.70690999998</v>
      </c>
      <c r="O26" s="57">
        <f t="shared" si="4"/>
        <v>-50246.266339999987</v>
      </c>
      <c r="P26" s="57">
        <f t="shared" si="4"/>
        <v>-40768.509930000015</v>
      </c>
      <c r="Q26" s="57">
        <f t="shared" si="4"/>
        <v>-3568.9666699999998</v>
      </c>
      <c r="R26" s="57">
        <f t="shared" si="4"/>
        <v>-21207.929969999994</v>
      </c>
      <c r="S26" s="57">
        <f t="shared" si="4"/>
        <v>-137779.25720999998</v>
      </c>
      <c r="T26" s="57">
        <f t="shared" si="4"/>
        <v>-40191.440669999996</v>
      </c>
      <c r="U26" s="57">
        <f t="shared" si="4"/>
        <v>-63760.630410000027</v>
      </c>
      <c r="V26" s="57">
        <f t="shared" si="4"/>
        <v>-26652.174359999997</v>
      </c>
      <c r="W26" s="57">
        <f t="shared" si="4"/>
        <v>-254.50815000000011</v>
      </c>
      <c r="X26" s="57">
        <f t="shared" si="4"/>
        <v>-1691.6826899999996</v>
      </c>
      <c r="Y26" s="57">
        <f t="shared" si="4"/>
        <v>-62532.014326288481</v>
      </c>
      <c r="Z26" s="57">
        <f t="shared" si="4"/>
        <v>-74619.032819999993</v>
      </c>
      <c r="AA26" s="57">
        <f>SUM(B26:Z26)</f>
        <v>-1978607.235021454</v>
      </c>
    </row>
    <row r="27" spans="1:27" ht="15" customHeight="1" x14ac:dyDescent="0.2">
      <c r="A27" s="60" t="s">
        <v>2944</v>
      </c>
      <c r="B27" s="56">
        <f>+B28+B29</f>
        <v>-13331.97113</v>
      </c>
      <c r="C27" s="56">
        <f>+C28+C29</f>
        <v>-226242.07591000001</v>
      </c>
      <c r="D27" s="56">
        <f t="shared" ref="D27:Z27" si="5">+D28+D29</f>
        <v>-345499.26045000012</v>
      </c>
      <c r="E27" s="56">
        <f t="shared" si="5"/>
        <v>-82178.010030000005</v>
      </c>
      <c r="F27" s="56">
        <f t="shared" si="5"/>
        <v>-39167.314709999999</v>
      </c>
      <c r="G27" s="56">
        <f t="shared" si="5"/>
        <v>-341277.34027016565</v>
      </c>
      <c r="H27" s="56">
        <f t="shared" si="5"/>
        <v>-123178.31364000002</v>
      </c>
      <c r="I27" s="56">
        <f t="shared" si="5"/>
        <v>-46061.323079999995</v>
      </c>
      <c r="J27" s="56">
        <f t="shared" si="5"/>
        <v>-172056.55038000003</v>
      </c>
      <c r="K27" s="56">
        <f t="shared" si="5"/>
        <v>-78391.254079999984</v>
      </c>
      <c r="L27" s="56">
        <f t="shared" si="5"/>
        <v>-63099.462610000002</v>
      </c>
      <c r="M27" s="56">
        <f t="shared" si="5"/>
        <v>-20388.951729999997</v>
      </c>
      <c r="N27" s="56">
        <f t="shared" si="5"/>
        <v>-137764.64404999997</v>
      </c>
      <c r="O27" s="56">
        <f t="shared" si="5"/>
        <v>-60461.01339</v>
      </c>
      <c r="P27" s="56">
        <f t="shared" si="5"/>
        <v>-53701.793410000013</v>
      </c>
      <c r="Q27" s="56">
        <f t="shared" si="5"/>
        <v>-5711.20381</v>
      </c>
      <c r="R27" s="56">
        <f t="shared" si="5"/>
        <v>-22206.761109999999</v>
      </c>
      <c r="S27" s="56">
        <f t="shared" si="5"/>
        <v>-150686.63005999994</v>
      </c>
      <c r="T27" s="56">
        <f t="shared" si="5"/>
        <v>-65599.109259999997</v>
      </c>
      <c r="U27" s="56">
        <f t="shared" si="5"/>
        <v>-78776.957620000016</v>
      </c>
      <c r="V27" s="56">
        <f t="shared" si="5"/>
        <v>-25716.842039999996</v>
      </c>
      <c r="W27" s="56">
        <f t="shared" si="5"/>
        <v>-177.94778000000002</v>
      </c>
      <c r="X27" s="56">
        <f t="shared" si="5"/>
        <v>-2288.6422499999999</v>
      </c>
      <c r="Y27" s="56">
        <f t="shared" si="5"/>
        <v>-58224.279019999994</v>
      </c>
      <c r="Z27" s="56">
        <f t="shared" si="5"/>
        <v>-109373.34937</v>
      </c>
      <c r="AA27" s="57">
        <f t="shared" ref="AA27:AA46" si="6">SUM(B27:Z27)</f>
        <v>-2321561.0011901655</v>
      </c>
    </row>
    <row r="28" spans="1:27" ht="15" customHeight="1" x14ac:dyDescent="0.2">
      <c r="A28" s="60" t="s">
        <v>1899</v>
      </c>
      <c r="B28" s="57">
        <v>-13297.63841</v>
      </c>
      <c r="C28" s="57">
        <v>-226242.07591000001</v>
      </c>
      <c r="D28" s="57">
        <v>-333512.95451000013</v>
      </c>
      <c r="E28" s="57">
        <v>-81597.101280000003</v>
      </c>
      <c r="F28" s="57">
        <v>-39167.314709999999</v>
      </c>
      <c r="G28" s="57">
        <v>-339198.14206016564</v>
      </c>
      <c r="H28" s="57">
        <v>-121296.61276000002</v>
      </c>
      <c r="I28" s="57">
        <v>-45822.920029999994</v>
      </c>
      <c r="J28" s="57">
        <v>-171134.73838000002</v>
      </c>
      <c r="K28" s="57">
        <v>-78391.254079999984</v>
      </c>
      <c r="L28" s="57">
        <v>-63099.462610000002</v>
      </c>
      <c r="M28" s="57">
        <v>-20388.951729999997</v>
      </c>
      <c r="N28" s="57">
        <v>-135987.50429999997</v>
      </c>
      <c r="O28" s="57">
        <v>-59706.505969999998</v>
      </c>
      <c r="P28" s="57">
        <v>-53414.031350000012</v>
      </c>
      <c r="Q28" s="57">
        <v>-5711.20381</v>
      </c>
      <c r="R28" s="57">
        <v>-22206.761109999999</v>
      </c>
      <c r="S28" s="57">
        <v>-150676.75414999994</v>
      </c>
      <c r="T28" s="57">
        <v>-65574.851439999999</v>
      </c>
      <c r="U28" s="57">
        <v>-77471.103560000018</v>
      </c>
      <c r="V28" s="57">
        <v>-25716.842039999996</v>
      </c>
      <c r="W28" s="57">
        <v>-70.329950000000011</v>
      </c>
      <c r="X28" s="57">
        <v>-2288.6422499999999</v>
      </c>
      <c r="Y28" s="57">
        <v>-57112.874599999996</v>
      </c>
      <c r="Z28" s="56">
        <v>-109371.10105</v>
      </c>
      <c r="AA28" s="57">
        <f t="shared" si="6"/>
        <v>-2298457.6720501669</v>
      </c>
    </row>
    <row r="29" spans="1:27" ht="15" customHeight="1" x14ac:dyDescent="0.2">
      <c r="A29" s="60" t="s">
        <v>1900</v>
      </c>
      <c r="B29" s="57">
        <v>-34.332720000000002</v>
      </c>
      <c r="C29" s="57">
        <v>0</v>
      </c>
      <c r="D29" s="57">
        <v>-11986.305939999998</v>
      </c>
      <c r="E29" s="57">
        <v>-580.90875000000005</v>
      </c>
      <c r="F29" s="57">
        <v>0</v>
      </c>
      <c r="G29" s="57">
        <v>-2079.19821</v>
      </c>
      <c r="H29" s="57">
        <v>-1881.7008799999996</v>
      </c>
      <c r="I29" s="57">
        <v>-238.40305000000001</v>
      </c>
      <c r="J29" s="57">
        <v>-921.81200000000001</v>
      </c>
      <c r="K29" s="57">
        <v>0</v>
      </c>
      <c r="L29" s="57">
        <v>0</v>
      </c>
      <c r="M29" s="57">
        <v>0</v>
      </c>
      <c r="N29" s="57">
        <v>-1777.13975</v>
      </c>
      <c r="O29" s="57">
        <v>-754.50741999999991</v>
      </c>
      <c r="P29" s="57">
        <v>-287.76205999999996</v>
      </c>
      <c r="Q29" s="57">
        <v>0</v>
      </c>
      <c r="R29" s="57">
        <v>0</v>
      </c>
      <c r="S29" s="57">
        <v>-9.8759099999999993</v>
      </c>
      <c r="T29" s="57">
        <v>-24.257819999999995</v>
      </c>
      <c r="U29" s="57">
        <v>-1305.8540599999999</v>
      </c>
      <c r="V29" s="57">
        <v>0</v>
      </c>
      <c r="W29" s="57">
        <v>-107.61783</v>
      </c>
      <c r="X29" s="57">
        <v>0</v>
      </c>
      <c r="Y29" s="57">
        <v>-1111.4044199999998</v>
      </c>
      <c r="Z29" s="56">
        <v>-2.2483199999999997</v>
      </c>
      <c r="AA29" s="57">
        <f t="shared" si="6"/>
        <v>-23103.329139999998</v>
      </c>
    </row>
    <row r="30" spans="1:27" ht="15" customHeight="1" x14ac:dyDescent="0.2">
      <c r="A30" s="60" t="s">
        <v>2945</v>
      </c>
      <c r="B30" s="56">
        <f>+B31+B32</f>
        <v>4114.23236</v>
      </c>
      <c r="C30" s="56">
        <f>+C31+C32</f>
        <v>82635.535389999975</v>
      </c>
      <c r="D30" s="56">
        <f t="shared" ref="D30:Z30" si="7">+D31+D32</f>
        <v>23013.343069999995</v>
      </c>
      <c r="E30" s="56">
        <f t="shared" si="7"/>
        <v>29628.503239999995</v>
      </c>
      <c r="F30" s="56">
        <f t="shared" si="7"/>
        <v>3696.6668599999998</v>
      </c>
      <c r="G30" s="56">
        <f t="shared" si="7"/>
        <v>2914.5503399999993</v>
      </c>
      <c r="H30" s="56">
        <f t="shared" si="7"/>
        <v>14368.883519999998</v>
      </c>
      <c r="I30" s="56">
        <f t="shared" si="7"/>
        <v>4628.0506100000011</v>
      </c>
      <c r="J30" s="56">
        <f t="shared" si="7"/>
        <v>41198.255440000001</v>
      </c>
      <c r="K30" s="56">
        <f t="shared" si="7"/>
        <v>28271.552449999996</v>
      </c>
      <c r="L30" s="56">
        <f t="shared" si="7"/>
        <v>14801.526539999999</v>
      </c>
      <c r="M30" s="56">
        <f t="shared" si="7"/>
        <v>10326.599355</v>
      </c>
      <c r="N30" s="56">
        <f t="shared" si="7"/>
        <v>30514.946520000009</v>
      </c>
      <c r="O30" s="56">
        <f t="shared" si="7"/>
        <v>11157.226910000001</v>
      </c>
      <c r="P30" s="56">
        <f t="shared" si="7"/>
        <v>18901.189489999997</v>
      </c>
      <c r="Q30" s="56">
        <f t="shared" si="7"/>
        <v>772.39343999999994</v>
      </c>
      <c r="R30" s="56">
        <f t="shared" si="7"/>
        <v>1836.1036800000002</v>
      </c>
      <c r="S30" s="56">
        <f t="shared" si="7"/>
        <v>23413.517319999992</v>
      </c>
      <c r="T30" s="56">
        <f t="shared" si="7"/>
        <v>24009.127519999998</v>
      </c>
      <c r="U30" s="56">
        <f t="shared" si="7"/>
        <v>15105.66948</v>
      </c>
      <c r="V30" s="56">
        <f t="shared" si="7"/>
        <v>497.17078000000004</v>
      </c>
      <c r="W30" s="56">
        <f t="shared" si="7"/>
        <v>22.587119999999999</v>
      </c>
      <c r="X30" s="56">
        <f t="shared" si="7"/>
        <v>594.66774000000009</v>
      </c>
      <c r="Y30" s="56">
        <f t="shared" si="7"/>
        <v>2238.2669799999999</v>
      </c>
      <c r="Z30" s="56">
        <f t="shared" si="7"/>
        <v>36420.294540000003</v>
      </c>
      <c r="AA30" s="57">
        <f t="shared" si="6"/>
        <v>425080.86069499992</v>
      </c>
    </row>
    <row r="31" spans="1:27" ht="15" customHeight="1" x14ac:dyDescent="0.2">
      <c r="A31" s="60" t="s">
        <v>1899</v>
      </c>
      <c r="B31" s="57">
        <v>4114.23236</v>
      </c>
      <c r="C31" s="57">
        <v>82635.535389999975</v>
      </c>
      <c r="D31" s="57">
        <v>23013.343069999995</v>
      </c>
      <c r="E31" s="57">
        <v>29628.503239999995</v>
      </c>
      <c r="F31" s="57">
        <v>3696.6668599999998</v>
      </c>
      <c r="G31" s="57">
        <v>2914.5503399999993</v>
      </c>
      <c r="H31" s="57">
        <v>14368.883519999998</v>
      </c>
      <c r="I31" s="57">
        <v>4628.0506100000011</v>
      </c>
      <c r="J31" s="57">
        <v>41198.255440000001</v>
      </c>
      <c r="K31" s="57">
        <v>28271.552449999996</v>
      </c>
      <c r="L31" s="57">
        <v>14801.526539999999</v>
      </c>
      <c r="M31" s="57">
        <v>10326.599355</v>
      </c>
      <c r="N31" s="57">
        <v>30514.946520000009</v>
      </c>
      <c r="O31" s="57">
        <v>11157.226910000001</v>
      </c>
      <c r="P31" s="57">
        <v>18901.189489999997</v>
      </c>
      <c r="Q31" s="57">
        <v>772.39343999999994</v>
      </c>
      <c r="R31" s="57">
        <v>1836.1036800000002</v>
      </c>
      <c r="S31" s="57">
        <v>23413.517319999992</v>
      </c>
      <c r="T31" s="57">
        <v>24009.127519999998</v>
      </c>
      <c r="U31" s="57">
        <v>15105.66948</v>
      </c>
      <c r="V31" s="57">
        <v>497.17078000000004</v>
      </c>
      <c r="W31" s="57">
        <v>22.587119999999999</v>
      </c>
      <c r="X31" s="57">
        <v>594.66774000000009</v>
      </c>
      <c r="Y31" s="57">
        <v>2238.2669799999999</v>
      </c>
      <c r="Z31" s="56">
        <v>36420.294540000003</v>
      </c>
      <c r="AA31" s="57">
        <f t="shared" si="6"/>
        <v>425080.86069499992</v>
      </c>
    </row>
    <row r="32" spans="1:27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6">
        <v>0</v>
      </c>
      <c r="AA32" s="57">
        <f t="shared" si="6"/>
        <v>0</v>
      </c>
    </row>
    <row r="33" spans="1:27" ht="15" customHeight="1" x14ac:dyDescent="0.2">
      <c r="A33" s="60" t="s">
        <v>2946</v>
      </c>
      <c r="B33" s="57">
        <v>-15723.396779999997</v>
      </c>
      <c r="C33" s="57">
        <v>-78375.411339999991</v>
      </c>
      <c r="D33" s="57">
        <v>-97814</v>
      </c>
      <c r="E33" s="57">
        <v>-15821.699199999997</v>
      </c>
      <c r="F33" s="57">
        <v>-18478.057080000002</v>
      </c>
      <c r="G33" s="57">
        <v>-109967</v>
      </c>
      <c r="H33" s="57">
        <v>-48697.743180000012</v>
      </c>
      <c r="I33" s="57">
        <v>-22667.875250000001</v>
      </c>
      <c r="J33" s="57">
        <v>-56768.624510000009</v>
      </c>
      <c r="K33" s="57">
        <v>-106216.76928000001</v>
      </c>
      <c r="L33" s="57">
        <v>-14565.626190000003</v>
      </c>
      <c r="M33" s="57">
        <v>-6033.6494399999992</v>
      </c>
      <c r="N33" s="57">
        <v>-56414.924320000013</v>
      </c>
      <c r="O33" s="57">
        <v>-18627.174939999997</v>
      </c>
      <c r="P33" s="57">
        <v>-50165.006099999991</v>
      </c>
      <c r="Q33" s="57">
        <v>-2364.2834400000002</v>
      </c>
      <c r="R33" s="57">
        <v>-25920.836449999999</v>
      </c>
      <c r="S33" s="57">
        <v>-79267.688090000011</v>
      </c>
      <c r="T33" s="57">
        <v>-35912.882260000006</v>
      </c>
      <c r="U33" s="57">
        <v>-43986.364490000007</v>
      </c>
      <c r="V33" s="57">
        <v>-11277.324000000001</v>
      </c>
      <c r="W33" s="57">
        <v>-363.38909000000001</v>
      </c>
      <c r="X33" s="57">
        <v>-7340.9512500000001</v>
      </c>
      <c r="Y33" s="57">
        <v>-35061.755556288488</v>
      </c>
      <c r="Z33" s="56">
        <v>-44782.195740000003</v>
      </c>
      <c r="AA33" s="57">
        <f t="shared" si="6"/>
        <v>-1002614.6279762882</v>
      </c>
    </row>
    <row r="34" spans="1:27" ht="15" customHeight="1" x14ac:dyDescent="0.2">
      <c r="A34" s="62" t="s">
        <v>2947</v>
      </c>
      <c r="B34" s="57">
        <v>6833.3619000000008</v>
      </c>
      <c r="C34" s="57">
        <v>31218.613340000004</v>
      </c>
      <c r="D34" s="57">
        <v>8166.5595999999996</v>
      </c>
      <c r="E34" s="57">
        <v>5145.5691499999994</v>
      </c>
      <c r="F34" s="57">
        <v>1023.8918799999999</v>
      </c>
      <c r="G34" s="57">
        <v>6387</v>
      </c>
      <c r="H34" s="57">
        <v>9073.3118400000003</v>
      </c>
      <c r="I34" s="57">
        <v>1655.3160300000002</v>
      </c>
      <c r="J34" s="57">
        <v>16418.069520000001</v>
      </c>
      <c r="K34" s="57">
        <v>86617.61209000001</v>
      </c>
      <c r="L34" s="57">
        <v>3004.8804799999998</v>
      </c>
      <c r="M34" s="57">
        <v>3442.5693999999994</v>
      </c>
      <c r="N34" s="57">
        <v>19508.723959999999</v>
      </c>
      <c r="O34" s="57">
        <v>2813.0462299999999</v>
      </c>
      <c r="P34" s="57">
        <v>38380.451329999996</v>
      </c>
      <c r="Q34" s="57">
        <v>592.56521999999995</v>
      </c>
      <c r="R34" s="57">
        <v>18705.468370000002</v>
      </c>
      <c r="S34" s="57">
        <v>25727.629229999999</v>
      </c>
      <c r="T34" s="57">
        <v>17892.66115</v>
      </c>
      <c r="U34" s="57">
        <v>19825.706839999999</v>
      </c>
      <c r="V34" s="57">
        <v>2928.9558099999999</v>
      </c>
      <c r="W34" s="57">
        <v>101.87079999999999</v>
      </c>
      <c r="X34" s="57">
        <v>6548.8627999999999</v>
      </c>
      <c r="Y34" s="57">
        <v>11356.007569999998</v>
      </c>
      <c r="Z34" s="56">
        <v>16795.442879999999</v>
      </c>
      <c r="AA34" s="57">
        <f t="shared" si="6"/>
        <v>360164.14742000005</v>
      </c>
    </row>
    <row r="35" spans="1:27" ht="15" customHeight="1" x14ac:dyDescent="0.2">
      <c r="A35" s="60" t="s">
        <v>2948</v>
      </c>
      <c r="B35" s="57">
        <v>11678.631520000001</v>
      </c>
      <c r="C35" s="57">
        <v>62270.709880000002</v>
      </c>
      <c r="D35" s="57">
        <v>88710.805339999992</v>
      </c>
      <c r="E35" s="57">
        <v>43083.50346</v>
      </c>
      <c r="F35" s="57">
        <v>14145.22278</v>
      </c>
      <c r="G35" s="57">
        <v>96769</v>
      </c>
      <c r="H35" s="57">
        <v>42985.18705</v>
      </c>
      <c r="I35" s="57">
        <v>17713.51569</v>
      </c>
      <c r="J35" s="57">
        <v>56660.957310000005</v>
      </c>
      <c r="K35" s="57">
        <v>38414.004280000001</v>
      </c>
      <c r="L35" s="57">
        <v>11668.393309999999</v>
      </c>
      <c r="M35" s="57">
        <v>6288.7074500000008</v>
      </c>
      <c r="N35" s="57">
        <v>42277.662059999988</v>
      </c>
      <c r="O35" s="57">
        <v>16462.271349999999</v>
      </c>
      <c r="P35" s="57">
        <v>9081.011239999998</v>
      </c>
      <c r="Q35" s="57">
        <v>3668.4108200000001</v>
      </c>
      <c r="R35" s="57">
        <v>7018.8152599999994</v>
      </c>
      <c r="S35" s="57">
        <v>66980.010630000004</v>
      </c>
      <c r="T35" s="57">
        <v>23094.871380000004</v>
      </c>
      <c r="U35" s="57">
        <v>44030.128489999996</v>
      </c>
      <c r="V35" s="57">
        <v>9445.5740299999998</v>
      </c>
      <c r="W35" s="57">
        <v>275.39684999999997</v>
      </c>
      <c r="X35" s="57">
        <v>8457.6040599999997</v>
      </c>
      <c r="Y35" s="57">
        <v>25959.856990000004</v>
      </c>
      <c r="Z35" s="56">
        <v>41126.536360000006</v>
      </c>
      <c r="AA35" s="57">
        <f t="shared" si="6"/>
        <v>788266.7875900002</v>
      </c>
    </row>
    <row r="36" spans="1:27" ht="15" customHeight="1" x14ac:dyDescent="0.2">
      <c r="A36" s="62" t="s">
        <v>2949</v>
      </c>
      <c r="B36" s="57">
        <v>-3709.8350699999992</v>
      </c>
      <c r="C36" s="57">
        <v>-27524.779189999997</v>
      </c>
      <c r="D36" s="57">
        <v>-9338.9081500000011</v>
      </c>
      <c r="E36" s="57">
        <v>-15487.547139999999</v>
      </c>
      <c r="F36" s="57">
        <v>-563.80628000000002</v>
      </c>
      <c r="G36" s="57">
        <v>-7750</v>
      </c>
      <c r="H36" s="57">
        <v>-10568.236060000001</v>
      </c>
      <c r="I36" s="57">
        <v>-2172.34229</v>
      </c>
      <c r="J36" s="57">
        <v>-19187.069819999997</v>
      </c>
      <c r="K36" s="57">
        <v>-23709.87069</v>
      </c>
      <c r="L36" s="57">
        <v>-3170.2972599999998</v>
      </c>
      <c r="M36" s="57">
        <v>-3448.8348199999996</v>
      </c>
      <c r="N36" s="57">
        <v>-13796.471079999998</v>
      </c>
      <c r="O36" s="57">
        <v>-1590.6224999999997</v>
      </c>
      <c r="P36" s="57">
        <v>-3264.3624799999998</v>
      </c>
      <c r="Q36" s="57">
        <v>-526.84890000000007</v>
      </c>
      <c r="R36" s="57">
        <v>-640.71971999999994</v>
      </c>
      <c r="S36" s="57">
        <v>-23946.096240000003</v>
      </c>
      <c r="T36" s="57">
        <v>-3676.1091999999999</v>
      </c>
      <c r="U36" s="57">
        <v>-19958.813109999999</v>
      </c>
      <c r="V36" s="57">
        <v>-2529.70894</v>
      </c>
      <c r="W36" s="57">
        <v>-113.02605</v>
      </c>
      <c r="X36" s="57">
        <v>-7663.2237899999991</v>
      </c>
      <c r="Y36" s="57">
        <v>-8800.1112899999989</v>
      </c>
      <c r="Z36" s="56">
        <v>-14805.761489999999</v>
      </c>
      <c r="AA36" s="57">
        <f t="shared" si="6"/>
        <v>-227943.40156000003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6">
        <v>0</v>
      </c>
      <c r="AA37" s="57">
        <f t="shared" si="6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-10945.044590000003</v>
      </c>
      <c r="H38" s="57">
        <v>-25.43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6">
        <v>0</v>
      </c>
      <c r="AA38" s="57">
        <f t="shared" si="6"/>
        <v>-10970.474590000003</v>
      </c>
    </row>
    <row r="39" spans="1:27" ht="15" customHeight="1" x14ac:dyDescent="0.2">
      <c r="A39" s="60" t="s">
        <v>169</v>
      </c>
      <c r="B39" s="57">
        <f>SUM(B40:B46)</f>
        <v>-9372.8484013960006</v>
      </c>
      <c r="C39" s="57">
        <f>SUM(C40:C46)</f>
        <v>-59448.104789999998</v>
      </c>
      <c r="D39" s="57">
        <f t="shared" ref="D39:Z39" si="8">SUM(D40:D46)</f>
        <v>-124399.78070999999</v>
      </c>
      <c r="E39" s="57">
        <f t="shared" si="8"/>
        <v>-20961.321970000001</v>
      </c>
      <c r="F39" s="57">
        <f t="shared" si="8"/>
        <v>-16903.782664671995</v>
      </c>
      <c r="G39" s="57">
        <f t="shared" si="8"/>
        <v>-116502.27458999977</v>
      </c>
      <c r="H39" s="57">
        <f t="shared" si="8"/>
        <v>-52887.962350000002</v>
      </c>
      <c r="I39" s="57">
        <f t="shared" si="8"/>
        <v>-11851.640800000001</v>
      </c>
      <c r="J39" s="57">
        <f t="shared" si="8"/>
        <v>-44828.20852</v>
      </c>
      <c r="K39" s="57">
        <f t="shared" si="8"/>
        <v>-18885.819361018712</v>
      </c>
      <c r="L39" s="57">
        <f t="shared" si="8"/>
        <v>-20200.714509999994</v>
      </c>
      <c r="M39" s="57">
        <f t="shared" si="8"/>
        <v>-2695.2017093050372</v>
      </c>
      <c r="N39" s="57">
        <f t="shared" si="8"/>
        <v>-31294.759450000005</v>
      </c>
      <c r="O39" s="57">
        <f t="shared" si="8"/>
        <v>-26109.949589999997</v>
      </c>
      <c r="P39" s="57">
        <f t="shared" si="8"/>
        <v>-12151.455689999999</v>
      </c>
      <c r="Q39" s="57">
        <f t="shared" si="8"/>
        <v>-2466.0482400000001</v>
      </c>
      <c r="R39" s="57">
        <f t="shared" si="8"/>
        <v>-9156.8249500000002</v>
      </c>
      <c r="S39" s="57">
        <f t="shared" si="8"/>
        <v>-55201.699990000001</v>
      </c>
      <c r="T39" s="57">
        <f t="shared" si="8"/>
        <v>-12754.898754481563</v>
      </c>
      <c r="U39" s="57">
        <f t="shared" si="8"/>
        <v>-20364.243579999998</v>
      </c>
      <c r="V39" s="57">
        <f t="shared" si="8"/>
        <v>-10788.60017272283</v>
      </c>
      <c r="W39" s="57">
        <f t="shared" si="8"/>
        <v>-1090.0176199999999</v>
      </c>
      <c r="X39" s="57">
        <f t="shared" si="8"/>
        <v>-1070.3653200000001</v>
      </c>
      <c r="Y39" s="57">
        <f t="shared" si="8"/>
        <v>-18781.664420000001</v>
      </c>
      <c r="Z39" s="57">
        <f t="shared" si="8"/>
        <v>-28867.033249999997</v>
      </c>
      <c r="AA39" s="57">
        <f t="shared" si="6"/>
        <v>-729035.22140359599</v>
      </c>
    </row>
    <row r="40" spans="1:27" ht="15" customHeight="1" x14ac:dyDescent="0.2">
      <c r="A40" s="58" t="s">
        <v>2950</v>
      </c>
      <c r="B40" s="57">
        <v>-10037.431671396002</v>
      </c>
      <c r="C40" s="57">
        <v>-54602.615939999996</v>
      </c>
      <c r="D40" s="57">
        <v>-86806.598489999989</v>
      </c>
      <c r="E40" s="57">
        <v>-12278.67431</v>
      </c>
      <c r="F40" s="57">
        <v>-9654.3359146719977</v>
      </c>
      <c r="G40" s="57">
        <v>-93123.494789999779</v>
      </c>
      <c r="H40" s="57">
        <v>-30075.559200000003</v>
      </c>
      <c r="I40" s="57">
        <v>-4735.2732600000018</v>
      </c>
      <c r="J40" s="57">
        <v>-40329.357920000002</v>
      </c>
      <c r="K40" s="57">
        <v>-17676.937619999997</v>
      </c>
      <c r="L40" s="57">
        <v>-18810.98588</v>
      </c>
      <c r="M40" s="57">
        <v>-4479.0491500000016</v>
      </c>
      <c r="N40" s="57">
        <v>-32968.011610000001</v>
      </c>
      <c r="O40" s="57">
        <v>-15353.152499999998</v>
      </c>
      <c r="P40" s="57">
        <v>-12093.973379999998</v>
      </c>
      <c r="Q40" s="57">
        <v>-1186.85104</v>
      </c>
      <c r="R40" s="57">
        <v>-5672.5678600000001</v>
      </c>
      <c r="S40" s="57">
        <v>-36112.518690000004</v>
      </c>
      <c r="T40" s="57">
        <v>-14315.653799999998</v>
      </c>
      <c r="U40" s="57">
        <v>-14648.218270000001</v>
      </c>
      <c r="V40" s="57">
        <v>-5485.5549500000016</v>
      </c>
      <c r="W40" s="57">
        <v>-297.19790999999998</v>
      </c>
      <c r="X40" s="57">
        <v>-261.35332</v>
      </c>
      <c r="Y40" s="57">
        <v>-16004.798919999999</v>
      </c>
      <c r="Z40" s="56">
        <v>-21384.63048</v>
      </c>
      <c r="AA40" s="57">
        <f t="shared" si="6"/>
        <v>-558394.79687606776</v>
      </c>
    </row>
    <row r="41" spans="1:27" ht="15" customHeight="1" x14ac:dyDescent="0.2">
      <c r="A41" s="58" t="s">
        <v>2951</v>
      </c>
      <c r="B41" s="57">
        <v>4988.2965600000007</v>
      </c>
      <c r="C41" s="57">
        <v>18788.373599999999</v>
      </c>
      <c r="D41" s="57">
        <v>5802.3234399999974</v>
      </c>
      <c r="E41" s="57">
        <v>7555.7010699999992</v>
      </c>
      <c r="F41" s="57">
        <v>1241.9794899999999</v>
      </c>
      <c r="G41" s="57">
        <v>1566.8867700000003</v>
      </c>
      <c r="H41" s="57">
        <v>-201.00701999999993</v>
      </c>
      <c r="I41" s="57">
        <v>0</v>
      </c>
      <c r="J41" s="57">
        <v>13517.96009</v>
      </c>
      <c r="K41" s="57">
        <v>10272.142570000002</v>
      </c>
      <c r="L41" s="57">
        <v>5811.605050000001</v>
      </c>
      <c r="M41" s="57">
        <v>4731.8572700000004</v>
      </c>
      <c r="N41" s="57">
        <v>17715.616109999999</v>
      </c>
      <c r="O41" s="57">
        <v>3073.4205400000001</v>
      </c>
      <c r="P41" s="57">
        <v>10284.930119999999</v>
      </c>
      <c r="Q41" s="57">
        <v>157.43586999999997</v>
      </c>
      <c r="R41" s="57">
        <v>746.45888999999988</v>
      </c>
      <c r="S41" s="57">
        <v>9720.7809200000011</v>
      </c>
      <c r="T41" s="57">
        <v>12584.110959999998</v>
      </c>
      <c r="U41" s="57">
        <v>3160.1259000000009</v>
      </c>
      <c r="V41" s="57">
        <v>1154.9937199999999</v>
      </c>
      <c r="W41" s="57">
        <v>244.35751999999999</v>
      </c>
      <c r="X41" s="57">
        <v>41.570840000000004</v>
      </c>
      <c r="Y41" s="57">
        <v>3409.0983400000009</v>
      </c>
      <c r="Z41" s="56">
        <v>6337.4302400000006</v>
      </c>
      <c r="AA41" s="57">
        <f t="shared" si="6"/>
        <v>142706.44886</v>
      </c>
    </row>
    <row r="42" spans="1:27" ht="15" customHeight="1" x14ac:dyDescent="0.2">
      <c r="A42" s="58" t="s">
        <v>2952</v>
      </c>
      <c r="B42" s="57">
        <v>-3016.8846399999998</v>
      </c>
      <c r="C42" s="57">
        <v>-12320.731200000002</v>
      </c>
      <c r="D42" s="57">
        <v>-14837.962860000001</v>
      </c>
      <c r="E42" s="57">
        <v>-4161.2011499999999</v>
      </c>
      <c r="F42" s="57">
        <v>-4850.427349999999</v>
      </c>
      <c r="G42" s="57">
        <v>-15420.262619999994</v>
      </c>
      <c r="H42" s="57">
        <v>-10654.262760000003</v>
      </c>
      <c r="I42" s="57">
        <v>-2354.6487900000002</v>
      </c>
      <c r="J42" s="57">
        <v>-9247.9312900000004</v>
      </c>
      <c r="K42" s="57">
        <v>-7468.3712299640492</v>
      </c>
      <c r="L42" s="57">
        <v>-4780.9957499999982</v>
      </c>
      <c r="M42" s="57">
        <v>-1709.9871946964211</v>
      </c>
      <c r="N42" s="57">
        <v>-8745.2461300000014</v>
      </c>
      <c r="O42" s="57">
        <v>-5012.8080099999997</v>
      </c>
      <c r="P42" s="57">
        <v>-4687.1386700000003</v>
      </c>
      <c r="Q42" s="57">
        <v>-711.20908999999983</v>
      </c>
      <c r="R42" s="57">
        <v>-2214.1438200000002</v>
      </c>
      <c r="S42" s="57">
        <v>-13492.767199999998</v>
      </c>
      <c r="T42" s="57">
        <v>-5388.4293962865831</v>
      </c>
      <c r="U42" s="57">
        <v>-4252.0868</v>
      </c>
      <c r="V42" s="57">
        <v>-2867.2225824529573</v>
      </c>
      <c r="W42" s="57">
        <v>-627.53201999999999</v>
      </c>
      <c r="X42" s="57">
        <v>-526.16335000000004</v>
      </c>
      <c r="Y42" s="57">
        <v>-2783.9742200000001</v>
      </c>
      <c r="Z42" s="56">
        <v>-8394.1308499999996</v>
      </c>
      <c r="AA42" s="57">
        <f t="shared" si="6"/>
        <v>-150526.5189734</v>
      </c>
    </row>
    <row r="43" spans="1:27" ht="15" customHeight="1" x14ac:dyDescent="0.2">
      <c r="A43" s="58" t="s">
        <v>2953</v>
      </c>
      <c r="B43" s="56">
        <v>-1041.95595</v>
      </c>
      <c r="C43" s="56">
        <v>-9840.1541099999959</v>
      </c>
      <c r="D43" s="56">
        <v>-11669.683439999999</v>
      </c>
      <c r="E43" s="56">
        <v>-3991.04709</v>
      </c>
      <c r="F43" s="56">
        <v>-1193.65562</v>
      </c>
      <c r="G43" s="56">
        <v>-6613.1823499999919</v>
      </c>
      <c r="H43" s="56">
        <v>-7342.7338699999991</v>
      </c>
      <c r="I43" s="56">
        <v>-125.00952000000002</v>
      </c>
      <c r="J43" s="56">
        <v>-6812.1480600000004</v>
      </c>
      <c r="K43" s="56">
        <v>-1794.2545920548312</v>
      </c>
      <c r="L43" s="56">
        <v>-1827.9479399999998</v>
      </c>
      <c r="M43" s="56">
        <v>-769.31694277124143</v>
      </c>
      <c r="N43" s="56">
        <v>-5641.6131399999995</v>
      </c>
      <c r="O43" s="56">
        <v>-1009.05836</v>
      </c>
      <c r="P43" s="56">
        <v>-859.0622800000001</v>
      </c>
      <c r="Q43" s="56">
        <v>-725.42398000000003</v>
      </c>
      <c r="R43" s="56">
        <v>-1151.7846999999997</v>
      </c>
      <c r="S43" s="56">
        <v>-5709.0291200000011</v>
      </c>
      <c r="T43" s="56">
        <v>-2092.7716789009005</v>
      </c>
      <c r="U43" s="56">
        <v>-2225.1766599999996</v>
      </c>
      <c r="V43" s="56">
        <v>-377.91567245817487</v>
      </c>
      <c r="W43" s="56">
        <v>-291.4755899999999</v>
      </c>
      <c r="X43" s="56">
        <v>-177.59888000000004</v>
      </c>
      <c r="Y43" s="56">
        <v>-904.47816000000012</v>
      </c>
      <c r="Z43" s="56">
        <v>-3468.06385</v>
      </c>
      <c r="AA43" s="57">
        <f t="shared" si="6"/>
        <v>-77654.541556185126</v>
      </c>
    </row>
    <row r="44" spans="1:27" ht="15" customHeight="1" x14ac:dyDescent="0.2">
      <c r="A44" s="58" t="s">
        <v>2954</v>
      </c>
      <c r="B44" s="57">
        <v>-107.85587999999998</v>
      </c>
      <c r="C44" s="57">
        <v>0</v>
      </c>
      <c r="D44" s="57">
        <v>-4368.8573699999997</v>
      </c>
      <c r="E44" s="57">
        <v>-477.39645999999988</v>
      </c>
      <c r="F44" s="57">
        <v>-1334.1453600000002</v>
      </c>
      <c r="G44" s="57">
        <v>-2186.9895200000005</v>
      </c>
      <c r="H44" s="57">
        <v>-1019.7846499999999</v>
      </c>
      <c r="I44" s="57">
        <v>-363.78122999999999</v>
      </c>
      <c r="J44" s="57">
        <v>0</v>
      </c>
      <c r="K44" s="57">
        <v>-1309.317396548214</v>
      </c>
      <c r="L44" s="57">
        <v>-578.79106000000002</v>
      </c>
      <c r="M44" s="57">
        <v>-318.39683183737384</v>
      </c>
      <c r="N44" s="57">
        <v>0</v>
      </c>
      <c r="O44" s="57">
        <v>-379.84074999999996</v>
      </c>
      <c r="P44" s="57">
        <v>-1086.6619900000003</v>
      </c>
      <c r="Q44" s="57">
        <v>0</v>
      </c>
      <c r="R44" s="57">
        <v>-15.660510000000002</v>
      </c>
      <c r="S44" s="57">
        <v>-2905.2177099999999</v>
      </c>
      <c r="T44" s="57">
        <v>-377.01404320702039</v>
      </c>
      <c r="U44" s="57">
        <v>-490.37947999999994</v>
      </c>
      <c r="V44" s="57">
        <v>0</v>
      </c>
      <c r="W44" s="57">
        <v>-32.206490000000002</v>
      </c>
      <c r="X44" s="57">
        <v>-3.0533000000000001</v>
      </c>
      <c r="Y44" s="57">
        <v>-422.87788</v>
      </c>
      <c r="Z44" s="56">
        <v>-106.50449999999999</v>
      </c>
      <c r="AA44" s="57">
        <f t="shared" si="6"/>
        <v>-17884.732411592609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-4.8548900000000001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-7.3814693800719251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6">
        <v>0</v>
      </c>
      <c r="AA45" s="57">
        <f t="shared" si="6"/>
        <v>-12.236359380071924</v>
      </c>
    </row>
    <row r="46" spans="1:27" ht="15" customHeight="1" x14ac:dyDescent="0.2">
      <c r="A46" s="58" t="s">
        <v>279</v>
      </c>
      <c r="B46" s="57">
        <v>-157.01682</v>
      </c>
      <c r="C46" s="57">
        <v>-1472.9771400000002</v>
      </c>
      <c r="D46" s="57">
        <v>-12519.001989999997</v>
      </c>
      <c r="E46" s="57">
        <v>-7608.7040299999999</v>
      </c>
      <c r="F46" s="57">
        <v>-1113.1979099999999</v>
      </c>
      <c r="G46" s="57">
        <v>-725.23208</v>
      </c>
      <c r="H46" s="57">
        <v>-3594.6148500000004</v>
      </c>
      <c r="I46" s="57">
        <v>-4272.9280000000008</v>
      </c>
      <c r="J46" s="57">
        <v>-1956.7313400000003</v>
      </c>
      <c r="K46" s="57">
        <v>-909.08109245162302</v>
      </c>
      <c r="L46" s="57">
        <v>-8.74404</v>
      </c>
      <c r="M46" s="57">
        <v>-150.30886000000001</v>
      </c>
      <c r="N46" s="57">
        <v>-1655.50468</v>
      </c>
      <c r="O46" s="57">
        <v>-7428.5105099999982</v>
      </c>
      <c r="P46" s="57">
        <v>-3709.5494899999999</v>
      </c>
      <c r="Q46" s="57">
        <v>0</v>
      </c>
      <c r="R46" s="57">
        <v>-849.12694999999985</v>
      </c>
      <c r="S46" s="57">
        <v>-6702.9481900000001</v>
      </c>
      <c r="T46" s="57">
        <v>-3157.759326706986</v>
      </c>
      <c r="U46" s="57">
        <v>-1908.5082699999998</v>
      </c>
      <c r="V46" s="57">
        <v>-3212.9006878116966</v>
      </c>
      <c r="W46" s="57">
        <v>-85.963130000000007</v>
      </c>
      <c r="X46" s="57">
        <v>-143.76730999999998</v>
      </c>
      <c r="Y46" s="57">
        <v>-2074.6335800000002</v>
      </c>
      <c r="Z46" s="56">
        <v>-1851.1338100000003</v>
      </c>
      <c r="AA46" s="57">
        <f t="shared" si="6"/>
        <v>-67268.844086970304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767</v>
      </c>
      <c r="B48" s="201">
        <f>+B26+B37+B38+B39</f>
        <v>-19511.825601395998</v>
      </c>
      <c r="C48" s="201">
        <f t="shared" ref="C48:Z48" si="9">+C26+C37+C38+C39</f>
        <v>-215465.51261999999</v>
      </c>
      <c r="D48" s="201">
        <f t="shared" si="9"/>
        <v>-457161.24130000011</v>
      </c>
      <c r="E48" s="201">
        <f t="shared" si="9"/>
        <v>-56591.002490000028</v>
      </c>
      <c r="F48" s="201">
        <f t="shared" si="9"/>
        <v>-56247.179214671996</v>
      </c>
      <c r="G48" s="201">
        <f t="shared" si="9"/>
        <v>-480371.10911016539</v>
      </c>
      <c r="H48" s="201">
        <f t="shared" si="9"/>
        <v>-168930.30281999998</v>
      </c>
      <c r="I48" s="201">
        <f t="shared" si="9"/>
        <v>-58756.299089999993</v>
      </c>
      <c r="J48" s="201">
        <f t="shared" si="9"/>
        <v>-178563.17096000008</v>
      </c>
      <c r="K48" s="201">
        <f t="shared" si="9"/>
        <v>-73900.544591018712</v>
      </c>
      <c r="L48" s="201">
        <f t="shared" si="9"/>
        <v>-71561.300239999997</v>
      </c>
      <c r="M48" s="201">
        <f t="shared" si="9"/>
        <v>-12508.761494305032</v>
      </c>
      <c r="N48" s="201">
        <f t="shared" si="9"/>
        <v>-146969.46635999999</v>
      </c>
      <c r="O48" s="201">
        <f t="shared" si="9"/>
        <v>-76356.215929999977</v>
      </c>
      <c r="P48" s="201">
        <f t="shared" si="9"/>
        <v>-52919.965620000017</v>
      </c>
      <c r="Q48" s="201">
        <f t="shared" si="9"/>
        <v>-6035.0149099999999</v>
      </c>
      <c r="R48" s="201">
        <f t="shared" si="9"/>
        <v>-30364.754919999992</v>
      </c>
      <c r="S48" s="201">
        <f t="shared" si="9"/>
        <v>-192980.95719999998</v>
      </c>
      <c r="T48" s="201">
        <f t="shared" si="9"/>
        <v>-52946.339424481557</v>
      </c>
      <c r="U48" s="201">
        <f t="shared" si="9"/>
        <v>-84124.873990000022</v>
      </c>
      <c r="V48" s="201">
        <f t="shared" si="9"/>
        <v>-37440.774532722826</v>
      </c>
      <c r="W48" s="201">
        <f t="shared" si="9"/>
        <v>-1344.52577</v>
      </c>
      <c r="X48" s="201">
        <f t="shared" si="9"/>
        <v>-2762.0480099999995</v>
      </c>
      <c r="Y48" s="201">
        <f t="shared" si="9"/>
        <v>-81313.678746288482</v>
      </c>
      <c r="Z48" s="201">
        <f t="shared" si="9"/>
        <v>-103486.06606999999</v>
      </c>
      <c r="AA48" s="201">
        <f>SUM(B48:Z48)</f>
        <v>-2718612.931015051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1736</v>
      </c>
      <c r="B50" s="205">
        <f>+B23+B48</f>
        <v>-2640.139571396001</v>
      </c>
      <c r="C50" s="205">
        <f t="shared" ref="C50:Z50" si="10">+C23+C48</f>
        <v>11038.894270000048</v>
      </c>
      <c r="D50" s="205">
        <f t="shared" si="10"/>
        <v>8023.7215499999584</v>
      </c>
      <c r="E50" s="205">
        <f t="shared" si="10"/>
        <v>1136.6098499999644</v>
      </c>
      <c r="F50" s="205">
        <f t="shared" si="10"/>
        <v>2749.6173281279989</v>
      </c>
      <c r="G50" s="205">
        <f t="shared" si="10"/>
        <v>65204.126889833715</v>
      </c>
      <c r="H50" s="205">
        <f t="shared" si="10"/>
        <v>-6565.8254099999613</v>
      </c>
      <c r="I50" s="205">
        <f t="shared" si="10"/>
        <v>-5651.5756499999843</v>
      </c>
      <c r="J50" s="205">
        <f t="shared" si="10"/>
        <v>10079.020229999936</v>
      </c>
      <c r="K50" s="205">
        <f t="shared" si="10"/>
        <v>10116.970028981348</v>
      </c>
      <c r="L50" s="205">
        <f t="shared" si="10"/>
        <v>11182.902664311274</v>
      </c>
      <c r="M50" s="205">
        <f t="shared" si="10"/>
        <v>-1986.3757743050373</v>
      </c>
      <c r="N50" s="205">
        <f t="shared" si="10"/>
        <v>5199.420129999955</v>
      </c>
      <c r="O50" s="205">
        <f t="shared" si="10"/>
        <v>921.0240600000252</v>
      </c>
      <c r="P50" s="205">
        <f t="shared" si="10"/>
        <v>-4519.3537000000288</v>
      </c>
      <c r="Q50" s="205">
        <f t="shared" si="10"/>
        <v>1007.4585500000012</v>
      </c>
      <c r="R50" s="205">
        <f t="shared" si="10"/>
        <v>-615.66709999999512</v>
      </c>
      <c r="S50" s="205">
        <f t="shared" si="10"/>
        <v>2693.3412499999686</v>
      </c>
      <c r="T50" s="205">
        <f t="shared" si="10"/>
        <v>-12342.684354481527</v>
      </c>
      <c r="U50" s="205">
        <f t="shared" si="10"/>
        <v>-2501.430370000031</v>
      </c>
      <c r="V50" s="205">
        <f t="shared" si="10"/>
        <v>-2101.4003232034738</v>
      </c>
      <c r="W50" s="205">
        <f t="shared" si="10"/>
        <v>-737.34076999999968</v>
      </c>
      <c r="X50" s="205">
        <f t="shared" si="10"/>
        <v>-1003.1919399999992</v>
      </c>
      <c r="Y50" s="205">
        <f t="shared" si="10"/>
        <v>10339.94581821152</v>
      </c>
      <c r="Z50" s="205">
        <f t="shared" si="10"/>
        <v>8837.7782000000007</v>
      </c>
      <c r="AA50" s="205">
        <f>SUM(B50:Z50)</f>
        <v>107865.84585607966</v>
      </c>
    </row>
    <row r="52" spans="1:27" x14ac:dyDescent="0.2">
      <c r="A52" s="121" t="s">
        <v>1805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113" priority="1" stopIfTrue="1">
      <formula>$AV9=1</formula>
    </cfRule>
  </conditionalFormatting>
  <conditionalFormatting sqref="AA8">
    <cfRule type="expression" dxfId="112" priority="5" stopIfTrue="1">
      <formula>$AW8=1</formula>
    </cfRule>
  </conditionalFormatting>
  <conditionalFormatting sqref="C8:W8">
    <cfRule type="expression" dxfId="111" priority="8" stopIfTrue="1">
      <formula>$AY8=1</formula>
    </cfRule>
  </conditionalFormatting>
  <conditionalFormatting sqref="X8">
    <cfRule type="expression" dxfId="110" priority="9" stopIfTrue="1">
      <formula>$AY9=1</formula>
    </cfRule>
  </conditionalFormatting>
  <conditionalFormatting sqref="Z8">
    <cfRule type="expression" dxfId="109" priority="10" stopIfTrue="1">
      <formula>$AW9=1</formula>
    </cfRule>
  </conditionalFormatting>
  <conditionalFormatting sqref="Y8">
    <cfRule type="expression" dxfId="108" priority="11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31496062992125984" top="0.98425196850393704" bottom="0.98425196850393704" header="0.51181102362204722" footer="0.51181102362204722"/>
  <pageSetup paperSize="8" scale="75" orientation="landscape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B52"/>
  <sheetViews>
    <sheetView showGridLines="0" workbookViewId="0"/>
  </sheetViews>
  <sheetFormatPr defaultRowHeight="12.75" x14ac:dyDescent="0.2"/>
  <cols>
    <col min="1" max="1" width="28.42578125" bestFit="1" customWidth="1"/>
    <col min="2" max="2" width="9.85546875" customWidth="1"/>
    <col min="26" max="27" width="9.42578125" bestFit="1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  <c r="AB2" s="353"/>
    </row>
    <row r="3" spans="1:28" x14ac:dyDescent="0.2">
      <c r="A3" s="19" t="s">
        <v>1534</v>
      </c>
      <c r="AA3" s="54"/>
      <c r="AB3" s="140" t="s">
        <v>1535</v>
      </c>
    </row>
    <row r="4" spans="1:28" x14ac:dyDescent="0.2">
      <c r="AB4" s="353"/>
    </row>
    <row r="5" spans="1:28" x14ac:dyDescent="0.2">
      <c r="A5" s="813" t="s">
        <v>2611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541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94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94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s="601" customFormat="1" ht="69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1608</v>
      </c>
      <c r="K8" s="602" t="s">
        <v>2614</v>
      </c>
      <c r="L8" s="602" t="s">
        <v>2615</v>
      </c>
      <c r="M8" s="602" t="s">
        <v>2231</v>
      </c>
      <c r="N8" s="602" t="s">
        <v>2232</v>
      </c>
      <c r="O8" s="602" t="s">
        <v>2233</v>
      </c>
      <c r="P8" s="602" t="s">
        <v>1609</v>
      </c>
      <c r="Q8" s="602" t="s">
        <v>2234</v>
      </c>
      <c r="R8" s="602" t="s">
        <v>2235</v>
      </c>
      <c r="S8" s="602" t="s">
        <v>2236</v>
      </c>
      <c r="T8" s="602" t="s">
        <v>2616</v>
      </c>
      <c r="U8" s="602" t="s">
        <v>2238</v>
      </c>
      <c r="V8" s="602" t="s">
        <v>1878</v>
      </c>
      <c r="W8" s="602" t="s">
        <v>1879</v>
      </c>
      <c r="X8" s="603" t="s">
        <v>1880</v>
      </c>
      <c r="Y8" s="602" t="s">
        <v>2617</v>
      </c>
      <c r="Z8" s="604" t="s">
        <v>599</v>
      </c>
      <c r="AA8" s="73" t="s">
        <v>2618</v>
      </c>
    </row>
    <row r="9" spans="1:28" ht="15" customHeight="1" x14ac:dyDescent="0.2">
      <c r="A9" s="70" t="s">
        <v>1734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6630.9263600000013</v>
      </c>
      <c r="C10" s="56">
        <f t="shared" ref="C10:Z10" si="0">+C11+C14+C15+C16+C17+C18+C19</f>
        <v>197525.15306999997</v>
      </c>
      <c r="D10" s="56">
        <f t="shared" si="0"/>
        <v>393049.09638999996</v>
      </c>
      <c r="E10" s="56">
        <f t="shared" si="0"/>
        <v>40420.386649999993</v>
      </c>
      <c r="F10" s="56">
        <f t="shared" si="0"/>
        <v>43261.607382000002</v>
      </c>
      <c r="G10" s="56">
        <f t="shared" si="0"/>
        <v>451773.07261999918</v>
      </c>
      <c r="H10" s="56">
        <f t="shared" si="0"/>
        <v>149222.76573000001</v>
      </c>
      <c r="I10" s="56">
        <f t="shared" si="0"/>
        <v>43532.010719999998</v>
      </c>
      <c r="J10" s="56">
        <f t="shared" si="0"/>
        <v>168008.95460999999</v>
      </c>
      <c r="K10" s="56">
        <f t="shared" si="0"/>
        <v>59693.482010000051</v>
      </c>
      <c r="L10" s="56">
        <f t="shared" si="0"/>
        <v>66107.14598999999</v>
      </c>
      <c r="M10" s="56">
        <f t="shared" si="0"/>
        <v>9868.7739099999962</v>
      </c>
      <c r="N10" s="56">
        <f t="shared" si="0"/>
        <v>135912.03153000001</v>
      </c>
      <c r="O10" s="56">
        <f t="shared" si="0"/>
        <v>67015.387419999999</v>
      </c>
      <c r="P10" s="56">
        <f t="shared" si="0"/>
        <v>42732.564480000001</v>
      </c>
      <c r="Q10" s="56">
        <f t="shared" si="0"/>
        <v>6196.1091700000006</v>
      </c>
      <c r="R10" s="56">
        <f t="shared" si="0"/>
        <v>26970.256729999994</v>
      </c>
      <c r="S10" s="56">
        <f t="shared" si="0"/>
        <v>159938.48510999995</v>
      </c>
      <c r="T10" s="56">
        <f t="shared" si="0"/>
        <v>37066.905000000013</v>
      </c>
      <c r="U10" s="56">
        <f t="shared" si="0"/>
        <v>74463.263390000007</v>
      </c>
      <c r="V10" s="56">
        <f t="shared" si="0"/>
        <v>29058.104929999998</v>
      </c>
      <c r="W10" s="56">
        <f t="shared" si="0"/>
        <v>198.13007999999982</v>
      </c>
      <c r="X10" s="56">
        <f t="shared" si="0"/>
        <v>1571.93631</v>
      </c>
      <c r="Y10" s="56">
        <f t="shared" si="0"/>
        <v>78190.405750000005</v>
      </c>
      <c r="Z10" s="56">
        <f t="shared" si="0"/>
        <v>96867.395169999931</v>
      </c>
      <c r="AA10" s="56">
        <f>SUM(B10:Z10)</f>
        <v>2385274.3505119989</v>
      </c>
    </row>
    <row r="11" spans="1:28" ht="15" customHeight="1" x14ac:dyDescent="0.2">
      <c r="A11" s="61" t="s">
        <v>1898</v>
      </c>
      <c r="B11" s="57">
        <f>+B12+B13</f>
        <v>6988.0131700000002</v>
      </c>
      <c r="C11" s="57">
        <f t="shared" ref="C11:Z11" si="1">+C12+C13</f>
        <v>316480.17556</v>
      </c>
      <c r="D11" s="57">
        <f t="shared" si="1"/>
        <v>443329.80115999997</v>
      </c>
      <c r="E11" s="57">
        <f t="shared" si="1"/>
        <v>57068.394189999999</v>
      </c>
      <c r="F11" s="57">
        <f t="shared" si="1"/>
        <v>47718.451912000004</v>
      </c>
      <c r="G11" s="57">
        <f t="shared" si="1"/>
        <v>502706.09201999893</v>
      </c>
      <c r="H11" s="57">
        <f t="shared" si="1"/>
        <v>164965.15368000002</v>
      </c>
      <c r="I11" s="57">
        <f t="shared" si="1"/>
        <v>41944.346299999997</v>
      </c>
      <c r="J11" s="57">
        <f t="shared" si="1"/>
        <v>227389.80240000002</v>
      </c>
      <c r="K11" s="57">
        <f t="shared" si="1"/>
        <v>110418.42038000004</v>
      </c>
      <c r="L11" s="57">
        <f t="shared" si="1"/>
        <v>93886.226319999987</v>
      </c>
      <c r="M11" s="57">
        <f t="shared" si="1"/>
        <v>23627.54119</v>
      </c>
      <c r="N11" s="57">
        <f t="shared" si="1"/>
        <v>192732.51243</v>
      </c>
      <c r="O11" s="57">
        <f t="shared" si="1"/>
        <v>83341.74368</v>
      </c>
      <c r="P11" s="57">
        <f t="shared" si="1"/>
        <v>74712.452380000002</v>
      </c>
      <c r="Q11" s="57">
        <f t="shared" si="1"/>
        <v>5106.0439000000006</v>
      </c>
      <c r="R11" s="57">
        <f t="shared" si="1"/>
        <v>30825.929159999996</v>
      </c>
      <c r="S11" s="57">
        <f t="shared" si="1"/>
        <v>193221.85199999998</v>
      </c>
      <c r="T11" s="57">
        <f t="shared" si="1"/>
        <v>64959.331750000005</v>
      </c>
      <c r="U11" s="57">
        <f t="shared" si="1"/>
        <v>86320.736000000004</v>
      </c>
      <c r="V11" s="57">
        <f t="shared" si="1"/>
        <v>35265.792689999995</v>
      </c>
      <c r="W11" s="57">
        <f t="shared" si="1"/>
        <v>1251.7414099999999</v>
      </c>
      <c r="X11" s="57">
        <f t="shared" si="1"/>
        <v>1813.7853600000001</v>
      </c>
      <c r="Y11" s="57">
        <f t="shared" si="1"/>
        <v>90698.350279999999</v>
      </c>
      <c r="Z11" s="57">
        <f t="shared" si="1"/>
        <v>133186.70169999992</v>
      </c>
      <c r="AA11" s="56">
        <f t="shared" ref="AA11:AA20" si="2">SUM(B11:Z11)</f>
        <v>3029959.3910219986</v>
      </c>
    </row>
    <row r="12" spans="1:28" ht="15" customHeight="1" x14ac:dyDescent="0.2">
      <c r="A12" s="60" t="s">
        <v>1899</v>
      </c>
      <c r="B12" s="56">
        <v>6988.0131700000002</v>
      </c>
      <c r="C12" s="56">
        <v>316480.17556</v>
      </c>
      <c r="D12" s="56">
        <v>432150.44975999999</v>
      </c>
      <c r="E12" s="56">
        <v>56778.310729999997</v>
      </c>
      <c r="F12" s="56">
        <v>47718.451912000004</v>
      </c>
      <c r="G12" s="56">
        <v>502272.63794999896</v>
      </c>
      <c r="H12" s="56">
        <v>164255.01725</v>
      </c>
      <c r="I12" s="56">
        <v>41846.702590000001</v>
      </c>
      <c r="J12" s="56">
        <v>226958.25781000001</v>
      </c>
      <c r="K12" s="56">
        <v>110418.42038000004</v>
      </c>
      <c r="L12" s="56">
        <v>93886.226319999987</v>
      </c>
      <c r="M12" s="56">
        <v>23627.54119</v>
      </c>
      <c r="N12" s="56">
        <v>192010.96241000001</v>
      </c>
      <c r="O12" s="56">
        <v>82312.811010000005</v>
      </c>
      <c r="P12" s="56">
        <v>74645.910860000004</v>
      </c>
      <c r="Q12" s="56">
        <v>5106.0439000000006</v>
      </c>
      <c r="R12" s="56">
        <v>30825.929159999996</v>
      </c>
      <c r="S12" s="56">
        <v>193221.84788999998</v>
      </c>
      <c r="T12" s="56">
        <v>64959.720450000008</v>
      </c>
      <c r="U12" s="56">
        <v>85803.616439999998</v>
      </c>
      <c r="V12" s="56">
        <v>35265.792689999995</v>
      </c>
      <c r="W12" s="56">
        <v>1251.9034299999998</v>
      </c>
      <c r="X12" s="56">
        <v>1813.7853600000001</v>
      </c>
      <c r="Y12" s="56">
        <v>90156.956170000005</v>
      </c>
      <c r="Z12" s="56">
        <v>133186.70169999992</v>
      </c>
      <c r="AA12" s="56">
        <f t="shared" si="2"/>
        <v>3013942.1860919991</v>
      </c>
    </row>
    <row r="13" spans="1:28" ht="15" customHeight="1" x14ac:dyDescent="0.2">
      <c r="A13" s="60" t="s">
        <v>1900</v>
      </c>
      <c r="B13" s="56">
        <v>0</v>
      </c>
      <c r="C13" s="56">
        <v>0</v>
      </c>
      <c r="D13" s="56">
        <v>11179.3514</v>
      </c>
      <c r="E13" s="56">
        <v>290.08346</v>
      </c>
      <c r="F13" s="56">
        <v>0</v>
      </c>
      <c r="G13" s="56">
        <v>433.45407</v>
      </c>
      <c r="H13" s="56">
        <v>710.13643000000002</v>
      </c>
      <c r="I13" s="56">
        <v>97.643710000000013</v>
      </c>
      <c r="J13" s="56">
        <v>431.54459000000003</v>
      </c>
      <c r="K13" s="56">
        <v>0</v>
      </c>
      <c r="L13" s="56">
        <v>0</v>
      </c>
      <c r="M13" s="56">
        <v>0</v>
      </c>
      <c r="N13" s="56">
        <v>721.55002000000002</v>
      </c>
      <c r="O13" s="56">
        <v>1028.9326700000001</v>
      </c>
      <c r="P13" s="56">
        <v>66.541520000000006</v>
      </c>
      <c r="Q13" s="56">
        <v>0</v>
      </c>
      <c r="R13" s="56">
        <v>0</v>
      </c>
      <c r="S13" s="56">
        <v>4.1099999999999999E-3</v>
      </c>
      <c r="T13" s="56">
        <v>-0.38869999999999999</v>
      </c>
      <c r="U13" s="56">
        <v>517.11955999999998</v>
      </c>
      <c r="V13" s="56">
        <v>0</v>
      </c>
      <c r="W13" s="56">
        <v>-0.16202</v>
      </c>
      <c r="X13" s="56">
        <v>0</v>
      </c>
      <c r="Y13" s="56">
        <v>541.39410999999996</v>
      </c>
      <c r="Z13" s="56">
        <v>0</v>
      </c>
      <c r="AA13" s="56">
        <f t="shared" si="2"/>
        <v>16017.20493</v>
      </c>
    </row>
    <row r="14" spans="1:28" ht="15" customHeight="1" x14ac:dyDescent="0.2">
      <c r="A14" s="60" t="s">
        <v>2937</v>
      </c>
      <c r="B14" s="57">
        <v>-67.985219999999998</v>
      </c>
      <c r="C14" s="57">
        <v>-98337.327310000008</v>
      </c>
      <c r="D14" s="57">
        <v>-35736.905519999993</v>
      </c>
      <c r="E14" s="57">
        <v>-18753.390440000003</v>
      </c>
      <c r="F14" s="57">
        <v>-5206.6396199999999</v>
      </c>
      <c r="G14" s="57">
        <v>-8642.0534399999997</v>
      </c>
      <c r="H14" s="57">
        <v>-1972.7333500000002</v>
      </c>
      <c r="I14" s="57">
        <v>-1924.0549900000003</v>
      </c>
      <c r="J14" s="57">
        <v>-43452.075210000003</v>
      </c>
      <c r="K14" s="57">
        <v>-38513.740429999998</v>
      </c>
      <c r="L14" s="57">
        <v>-19751.871789999997</v>
      </c>
      <c r="M14" s="57">
        <v>-11912.75467</v>
      </c>
      <c r="N14" s="57">
        <v>-41519.148280000001</v>
      </c>
      <c r="O14" s="57">
        <v>-14805.49007</v>
      </c>
      <c r="P14" s="57">
        <v>-24382.404920000001</v>
      </c>
      <c r="Q14" s="57">
        <v>-612.23781999999994</v>
      </c>
      <c r="R14" s="57">
        <v>-2692.8687500000001</v>
      </c>
      <c r="S14" s="57">
        <v>-34422.036789999998</v>
      </c>
      <c r="T14" s="57">
        <v>-40874.613849999994</v>
      </c>
      <c r="U14" s="57">
        <v>-13424.301389999999</v>
      </c>
      <c r="V14" s="57">
        <v>-1167.51091</v>
      </c>
      <c r="W14" s="57">
        <v>-500.74925000000002</v>
      </c>
      <c r="X14" s="57">
        <v>-354.75718000000001</v>
      </c>
      <c r="Y14" s="57">
        <v>-93.143410000000003</v>
      </c>
      <c r="Z14" s="56">
        <v>-35378.578980000006</v>
      </c>
      <c r="AA14" s="56">
        <f t="shared" si="2"/>
        <v>-494499.37359000003</v>
      </c>
    </row>
    <row r="15" spans="1:28" ht="15" customHeight="1" x14ac:dyDescent="0.2">
      <c r="A15" s="60" t="s">
        <v>2938</v>
      </c>
      <c r="B15" s="57">
        <v>-3024.1921299999999</v>
      </c>
      <c r="C15" s="57">
        <v>-127994.96997000001</v>
      </c>
      <c r="D15" s="57">
        <v>-208388.10005000001</v>
      </c>
      <c r="E15" s="57">
        <v>-27412.216400000001</v>
      </c>
      <c r="F15" s="57">
        <v>-22989.639279999999</v>
      </c>
      <c r="G15" s="57">
        <v>-218735.12628999972</v>
      </c>
      <c r="H15" s="57">
        <v>-76309.653420000002</v>
      </c>
      <c r="I15" s="57">
        <v>-16981.161390000001</v>
      </c>
      <c r="J15" s="57">
        <v>-102967.06945000001</v>
      </c>
      <c r="K15" s="57">
        <v>-55062.951999999997</v>
      </c>
      <c r="L15" s="57">
        <v>-43221.697529999998</v>
      </c>
      <c r="M15" s="57">
        <v>-11282.522570000001</v>
      </c>
      <c r="N15" s="57">
        <v>-90485.305110000001</v>
      </c>
      <c r="O15" s="57">
        <v>-36955.109549999994</v>
      </c>
      <c r="P15" s="57">
        <v>-34599.026859999998</v>
      </c>
      <c r="Q15" s="57">
        <v>-1923.7773999999999</v>
      </c>
      <c r="R15" s="57">
        <v>-13184.217619999999</v>
      </c>
      <c r="S15" s="57">
        <v>-84361.034150000007</v>
      </c>
      <c r="T15" s="57">
        <v>-22056.419149999998</v>
      </c>
      <c r="U15" s="57">
        <v>-39600.935229999995</v>
      </c>
      <c r="V15" s="57">
        <v>-17889.22495</v>
      </c>
      <c r="W15" s="57">
        <v>-981.01549</v>
      </c>
      <c r="X15" s="57">
        <v>-811.48586</v>
      </c>
      <c r="Y15" s="57">
        <v>-41690.530619999998</v>
      </c>
      <c r="Z15" s="56">
        <v>-64638.936809999992</v>
      </c>
      <c r="AA15" s="56">
        <f t="shared" si="2"/>
        <v>-1363546.3192799997</v>
      </c>
    </row>
    <row r="16" spans="1:28" ht="15" customHeight="1" x14ac:dyDescent="0.2">
      <c r="A16" s="62" t="s">
        <v>2939</v>
      </c>
      <c r="B16" s="57">
        <v>0</v>
      </c>
      <c r="C16" s="57">
        <v>37556.399549999995</v>
      </c>
      <c r="D16" s="57">
        <v>15987.20407</v>
      </c>
      <c r="E16" s="57">
        <v>8473.5898100000013</v>
      </c>
      <c r="F16" s="57">
        <v>2587.6878700000002</v>
      </c>
      <c r="G16" s="57">
        <v>4.1395399999999807</v>
      </c>
      <c r="H16" s="57">
        <v>69.481639999999999</v>
      </c>
      <c r="I16" s="57">
        <v>40.44858</v>
      </c>
      <c r="J16" s="57">
        <v>16890.282870000003</v>
      </c>
      <c r="K16" s="57">
        <v>16859.216</v>
      </c>
      <c r="L16" s="57">
        <v>8141.3151600000001</v>
      </c>
      <c r="M16" s="57">
        <v>4957.5132100000001</v>
      </c>
      <c r="N16" s="57">
        <v>17042.615530000003</v>
      </c>
      <c r="O16" s="57">
        <v>6146.70201</v>
      </c>
      <c r="P16" s="57">
        <v>9444.8948299999993</v>
      </c>
      <c r="Q16" s="57">
        <v>182.11685</v>
      </c>
      <c r="R16" s="57">
        <v>951.63977999999997</v>
      </c>
      <c r="S16" s="57">
        <v>12693.04581</v>
      </c>
      <c r="T16" s="57">
        <v>11006.699289999999</v>
      </c>
      <c r="U16" s="57">
        <v>6273.0636299999996</v>
      </c>
      <c r="V16" s="57">
        <v>268.45191</v>
      </c>
      <c r="W16" s="57">
        <v>398.10234000000003</v>
      </c>
      <c r="X16" s="57">
        <v>160.75126999999998</v>
      </c>
      <c r="Y16" s="57">
        <v>65.308999999999997</v>
      </c>
      <c r="Z16" s="56">
        <v>19845.236280000001</v>
      </c>
      <c r="AA16" s="56">
        <f t="shared" si="2"/>
        <v>196045.90683000002</v>
      </c>
    </row>
    <row r="17" spans="1:28" ht="15" customHeight="1" x14ac:dyDescent="0.2">
      <c r="A17" s="60" t="s">
        <v>2940</v>
      </c>
      <c r="B17" s="57">
        <v>2735.0905400000001</v>
      </c>
      <c r="C17" s="57">
        <v>109113.82923999999</v>
      </c>
      <c r="D17" s="57">
        <v>198651.87763</v>
      </c>
      <c r="E17" s="57">
        <v>34561.969149999997</v>
      </c>
      <c r="F17" s="57">
        <v>23861.679100000001</v>
      </c>
      <c r="G17" s="57">
        <v>176456.28054000001</v>
      </c>
      <c r="H17" s="57">
        <v>73157.301430000007</v>
      </c>
      <c r="I17" s="57">
        <v>22722.900010000001</v>
      </c>
      <c r="J17" s="57">
        <v>88985.331419999988</v>
      </c>
      <c r="K17" s="57">
        <v>39895.239479999997</v>
      </c>
      <c r="L17" s="57">
        <v>33450.708200000001</v>
      </c>
      <c r="M17" s="57">
        <v>10864.768029999999</v>
      </c>
      <c r="N17" s="57">
        <v>74987.046359999993</v>
      </c>
      <c r="O17" s="57">
        <v>32593.598109999999</v>
      </c>
      <c r="P17" s="57">
        <v>27859.730680000001</v>
      </c>
      <c r="Q17" s="57">
        <v>3800.7804999999998</v>
      </c>
      <c r="R17" s="57">
        <v>11914.86645</v>
      </c>
      <c r="S17" s="57">
        <v>78710.165769999992</v>
      </c>
      <c r="T17" s="57">
        <v>24031.90696</v>
      </c>
      <c r="U17" s="57">
        <v>44853.003810000002</v>
      </c>
      <c r="V17" s="57">
        <v>12732.58409</v>
      </c>
      <c r="W17" s="57">
        <v>30.051069999999999</v>
      </c>
      <c r="X17" s="57">
        <v>952.9185500000001</v>
      </c>
      <c r="Y17" s="57">
        <v>29210.4205</v>
      </c>
      <c r="Z17" s="56">
        <v>63375.527730000002</v>
      </c>
      <c r="AA17" s="56">
        <f t="shared" si="2"/>
        <v>1219509.5753500001</v>
      </c>
    </row>
    <row r="18" spans="1:28" ht="15" customHeight="1" x14ac:dyDescent="0.2">
      <c r="A18" s="60" t="s">
        <v>2941</v>
      </c>
      <c r="B18" s="57">
        <v>0</v>
      </c>
      <c r="C18" s="57">
        <v>-39292.953999999998</v>
      </c>
      <c r="D18" s="57">
        <v>-20794.780899999998</v>
      </c>
      <c r="E18" s="57">
        <v>-13517.95966</v>
      </c>
      <c r="F18" s="57">
        <v>-2709.9326000000001</v>
      </c>
      <c r="G18" s="57">
        <v>-16.25975</v>
      </c>
      <c r="H18" s="57">
        <v>-10686.784250000001</v>
      </c>
      <c r="I18" s="57">
        <v>-2270.4677900000002</v>
      </c>
      <c r="J18" s="57">
        <v>-18837.317420000003</v>
      </c>
      <c r="K18" s="57">
        <v>-13902.701419999999</v>
      </c>
      <c r="L18" s="57">
        <v>-6397.5343700000003</v>
      </c>
      <c r="M18" s="57">
        <v>-6385.7712799999999</v>
      </c>
      <c r="N18" s="57">
        <v>-16845.689399999999</v>
      </c>
      <c r="O18" s="57">
        <v>-3306.0567599999999</v>
      </c>
      <c r="P18" s="57">
        <v>-10303.081630000001</v>
      </c>
      <c r="Q18" s="57">
        <v>-356.81685999999996</v>
      </c>
      <c r="R18" s="57">
        <v>-845.09229000000005</v>
      </c>
      <c r="S18" s="57">
        <v>-5903.5075299999999</v>
      </c>
      <c r="T18" s="57">
        <v>0</v>
      </c>
      <c r="U18" s="57">
        <v>-9958.3034299999999</v>
      </c>
      <c r="V18" s="57">
        <v>-151.9879</v>
      </c>
      <c r="W18" s="57">
        <v>0</v>
      </c>
      <c r="X18" s="57">
        <v>-189.27582999999998</v>
      </c>
      <c r="Y18" s="57">
        <v>0</v>
      </c>
      <c r="Z18" s="56">
        <v>-19522.554749999996</v>
      </c>
      <c r="AA18" s="56">
        <f t="shared" si="2"/>
        <v>-202194.82981999998</v>
      </c>
    </row>
    <row r="19" spans="1:28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8" ht="15" customHeight="1" x14ac:dyDescent="0.2">
      <c r="A20" s="63" t="s">
        <v>2942</v>
      </c>
      <c r="B20" s="57">
        <v>0</v>
      </c>
      <c r="C20" s="57">
        <v>7845.1252000000004</v>
      </c>
      <c r="D20" s="57">
        <v>12894.173650000001</v>
      </c>
      <c r="E20" s="57">
        <v>0</v>
      </c>
      <c r="F20" s="57">
        <v>2795.4200299999998</v>
      </c>
      <c r="G20" s="57">
        <v>9927.0473399999992</v>
      </c>
      <c r="H20" s="57">
        <v>0</v>
      </c>
      <c r="I20" s="57">
        <v>1437.4345800000001</v>
      </c>
      <c r="J20" s="57">
        <v>4508.7049800000004</v>
      </c>
      <c r="K20" s="57">
        <v>6975.6280099999994</v>
      </c>
      <c r="L20" s="57">
        <v>3782.7106009520489</v>
      </c>
      <c r="M20" s="57">
        <v>0</v>
      </c>
      <c r="N20" s="57">
        <v>0</v>
      </c>
      <c r="O20" s="57">
        <v>0</v>
      </c>
      <c r="P20" s="57">
        <v>1889.1904899999997</v>
      </c>
      <c r="Q20" s="57">
        <v>95.891459999999995</v>
      </c>
      <c r="R20" s="57">
        <v>745.62742000000003</v>
      </c>
      <c r="S20" s="57">
        <v>8794.6230399999986</v>
      </c>
      <c r="T20" s="57">
        <v>0</v>
      </c>
      <c r="U20" s="57">
        <v>0</v>
      </c>
      <c r="V20" s="57">
        <v>1051.9581155074791</v>
      </c>
      <c r="W20" s="57">
        <v>258.42255999999998</v>
      </c>
      <c r="X20" s="57">
        <v>0</v>
      </c>
      <c r="Y20" s="57">
        <v>1650.9499499999999</v>
      </c>
      <c r="Z20" s="56">
        <v>1735.1518699999999</v>
      </c>
      <c r="AA20" s="56">
        <f t="shared" si="2"/>
        <v>66388.059296459527</v>
      </c>
    </row>
    <row r="21" spans="1:28" ht="15" customHeight="1" x14ac:dyDescent="0.2">
      <c r="A21" s="62" t="s">
        <v>1902</v>
      </c>
      <c r="B21" s="57">
        <v>0</v>
      </c>
      <c r="C21" s="57">
        <v>3814.8446800000002</v>
      </c>
      <c r="D21" s="57">
        <v>2826.44686</v>
      </c>
      <c r="E21" s="57">
        <v>8137.6877599999998</v>
      </c>
      <c r="F21" s="57">
        <v>2999.5456599999998</v>
      </c>
      <c r="G21" s="57">
        <v>8779.6454199999298</v>
      </c>
      <c r="H21" s="57">
        <v>1881.63069</v>
      </c>
      <c r="I21" s="57">
        <v>1216.7141299999998</v>
      </c>
      <c r="J21" s="57">
        <v>-878.52420000000006</v>
      </c>
      <c r="K21" s="57">
        <v>-476.03688000000011</v>
      </c>
      <c r="L21" s="57">
        <v>233.85442000000003</v>
      </c>
      <c r="M21" s="57">
        <v>0</v>
      </c>
      <c r="N21" s="57">
        <v>5364.4938300000003</v>
      </c>
      <c r="O21" s="57">
        <v>3495.9666899999997</v>
      </c>
      <c r="P21" s="57">
        <v>769.89607999999998</v>
      </c>
      <c r="Q21" s="57">
        <v>0</v>
      </c>
      <c r="R21" s="57">
        <v>610.49920999999995</v>
      </c>
      <c r="S21" s="57">
        <v>-4295.3710099999998</v>
      </c>
      <c r="T21" s="57">
        <v>284.65154999999999</v>
      </c>
      <c r="U21" s="57">
        <v>747.78895999999907</v>
      </c>
      <c r="V21" s="57">
        <v>217.02789000000001</v>
      </c>
      <c r="W21" s="57">
        <v>76.392809999999997</v>
      </c>
      <c r="X21" s="57">
        <v>83.838660000000004</v>
      </c>
      <c r="Y21" s="57">
        <v>525.92177000000004</v>
      </c>
      <c r="Z21" s="56">
        <v>-3784.46594</v>
      </c>
      <c r="AA21" s="56">
        <f>SUM(B21:Z21)</f>
        <v>32632.449039999927</v>
      </c>
    </row>
    <row r="22" spans="1:28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8" x14ac:dyDescent="0.2">
      <c r="A23" s="200" t="s">
        <v>1618</v>
      </c>
      <c r="B23" s="201">
        <f>+B10+B20+B21</f>
        <v>6630.9263600000013</v>
      </c>
      <c r="C23" s="201">
        <f t="shared" ref="C23:Z23" si="3">+C10+C20+C21</f>
        <v>209185.12294999999</v>
      </c>
      <c r="D23" s="201">
        <f t="shared" si="3"/>
        <v>408769.7169</v>
      </c>
      <c r="E23" s="201">
        <f t="shared" si="3"/>
        <v>48558.074409999994</v>
      </c>
      <c r="F23" s="201">
        <f t="shared" si="3"/>
        <v>49056.573071999999</v>
      </c>
      <c r="G23" s="201">
        <f t="shared" si="3"/>
        <v>470479.76537999912</v>
      </c>
      <c r="H23" s="201">
        <f t="shared" si="3"/>
        <v>151104.39642</v>
      </c>
      <c r="I23" s="201">
        <f t="shared" si="3"/>
        <v>46186.15943</v>
      </c>
      <c r="J23" s="201">
        <f t="shared" si="3"/>
        <v>171639.13538999998</v>
      </c>
      <c r="K23" s="201">
        <f t="shared" si="3"/>
        <v>66193.073140000051</v>
      </c>
      <c r="L23" s="201">
        <f t="shared" si="3"/>
        <v>70123.711010952044</v>
      </c>
      <c r="M23" s="201">
        <f t="shared" si="3"/>
        <v>9868.7739099999962</v>
      </c>
      <c r="N23" s="201">
        <f t="shared" si="3"/>
        <v>141276.52536</v>
      </c>
      <c r="O23" s="201">
        <f t="shared" si="3"/>
        <v>70511.35411</v>
      </c>
      <c r="P23" s="201">
        <f t="shared" si="3"/>
        <v>45391.65105</v>
      </c>
      <c r="Q23" s="201">
        <f t="shared" si="3"/>
        <v>6292.0006300000005</v>
      </c>
      <c r="R23" s="201">
        <f t="shared" si="3"/>
        <v>28326.383359999993</v>
      </c>
      <c r="S23" s="201">
        <f t="shared" si="3"/>
        <v>164437.73713999995</v>
      </c>
      <c r="T23" s="201">
        <f t="shared" si="3"/>
        <v>37351.556550000016</v>
      </c>
      <c r="U23" s="201">
        <f t="shared" si="3"/>
        <v>75211.052350000013</v>
      </c>
      <c r="V23" s="201">
        <f t="shared" si="3"/>
        <v>30327.090935507476</v>
      </c>
      <c r="W23" s="201">
        <f t="shared" si="3"/>
        <v>532.94544999999971</v>
      </c>
      <c r="X23" s="201">
        <f t="shared" si="3"/>
        <v>1655.7749699999999</v>
      </c>
      <c r="Y23" s="201">
        <f t="shared" si="3"/>
        <v>80367.277470000001</v>
      </c>
      <c r="Z23" s="201">
        <f t="shared" si="3"/>
        <v>94818.081099999938</v>
      </c>
      <c r="AA23" s="201">
        <f>SUM(B23:Z23)</f>
        <v>2484294.8588484586</v>
      </c>
      <c r="AB23" s="598"/>
    </row>
    <row r="24" spans="1:28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8" ht="15" customHeight="1" x14ac:dyDescent="0.2">
      <c r="A25" s="66" t="s">
        <v>1735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8" ht="15" customHeight="1" x14ac:dyDescent="0.2">
      <c r="A26" s="60" t="s">
        <v>1903</v>
      </c>
      <c r="B26" s="57">
        <f>+B27+B30+B33+B34+B35+B36</f>
        <v>-5412.8063599999996</v>
      </c>
      <c r="C26" s="57">
        <f>+C27+C30+C33+C34+C35+C36</f>
        <v>-146351.20470000003</v>
      </c>
      <c r="D26" s="57">
        <f>+D27+D30+D33+D34+D35+D36</f>
        <v>-303670.17296</v>
      </c>
      <c r="E26" s="57">
        <f t="shared" ref="E26:Z26" si="4">+E27+E30+E33+E34+E35+E36</f>
        <v>-32290.546910000005</v>
      </c>
      <c r="F26" s="57">
        <f t="shared" si="4"/>
        <v>-35468.860350000003</v>
      </c>
      <c r="G26" s="57">
        <f t="shared" si="4"/>
        <v>-318141.31107016583</v>
      </c>
      <c r="H26" s="57">
        <f t="shared" si="4"/>
        <v>-111057.60514</v>
      </c>
      <c r="I26" s="57">
        <f t="shared" si="4"/>
        <v>-44487.819409999996</v>
      </c>
      <c r="J26" s="57">
        <f t="shared" si="4"/>
        <v>-126007.77330999999</v>
      </c>
      <c r="K26" s="57">
        <f t="shared" si="4"/>
        <v>-49635.545170000005</v>
      </c>
      <c r="L26" s="57">
        <f t="shared" si="4"/>
        <v>-48500.135349999997</v>
      </c>
      <c r="M26" s="57">
        <f t="shared" si="4"/>
        <v>-9352.7899349999971</v>
      </c>
      <c r="N26" s="57">
        <f t="shared" si="4"/>
        <v>-109356.75229999999</v>
      </c>
      <c r="O26" s="57">
        <f t="shared" si="4"/>
        <v>-48226.612430000001</v>
      </c>
      <c r="P26" s="57">
        <f t="shared" si="4"/>
        <v>-39271.203130000009</v>
      </c>
      <c r="Q26" s="57">
        <f t="shared" si="4"/>
        <v>-3430.0319199999999</v>
      </c>
      <c r="R26" s="57">
        <f t="shared" si="4"/>
        <v>-20396.330899999997</v>
      </c>
      <c r="S26" s="57">
        <f t="shared" si="4"/>
        <v>-121730.80595000001</v>
      </c>
      <c r="T26" s="57">
        <f t="shared" si="4"/>
        <v>-39417.116330000004</v>
      </c>
      <c r="U26" s="57">
        <f t="shared" si="4"/>
        <v>-59958.404659999993</v>
      </c>
      <c r="V26" s="57">
        <f t="shared" si="4"/>
        <v>-25411.100279999999</v>
      </c>
      <c r="W26" s="57">
        <f t="shared" si="4"/>
        <v>-225.54941000000002</v>
      </c>
      <c r="X26" s="57">
        <f t="shared" si="4"/>
        <v>-1480.9526899999998</v>
      </c>
      <c r="Y26" s="57">
        <f t="shared" si="4"/>
        <v>-57422.559528736943</v>
      </c>
      <c r="Z26" s="57">
        <f t="shared" si="4"/>
        <v>-66662.564570000017</v>
      </c>
      <c r="AA26" s="57">
        <f>SUM(B26:Z26)</f>
        <v>-1823366.5547639027</v>
      </c>
    </row>
    <row r="27" spans="1:28" ht="15" customHeight="1" x14ac:dyDescent="0.2">
      <c r="A27" s="60" t="s">
        <v>2944</v>
      </c>
      <c r="B27" s="56">
        <f>+B28+B29</f>
        <v>-4863.8784199999991</v>
      </c>
      <c r="C27" s="56">
        <f>+C28+C29</f>
        <v>-207083.43444000001</v>
      </c>
      <c r="D27" s="56">
        <f t="shared" ref="D27:Z27" si="5">+D28+D29</f>
        <v>-319374.68539</v>
      </c>
      <c r="E27" s="56">
        <f t="shared" si="5"/>
        <v>-76663.27936</v>
      </c>
      <c r="F27" s="56">
        <f t="shared" si="5"/>
        <v>-35430.252229999998</v>
      </c>
      <c r="G27" s="56">
        <f t="shared" si="5"/>
        <v>-311492.20794016577</v>
      </c>
      <c r="H27" s="56">
        <f t="shared" si="5"/>
        <v>-116286.65927999999</v>
      </c>
      <c r="I27" s="56">
        <f t="shared" si="5"/>
        <v>-42707.739809999999</v>
      </c>
      <c r="J27" s="56">
        <f t="shared" si="5"/>
        <v>-161639.84844999999</v>
      </c>
      <c r="K27" s="56">
        <f t="shared" si="5"/>
        <v>-71185.988920000003</v>
      </c>
      <c r="L27" s="56">
        <f t="shared" si="5"/>
        <v>-58307.200299999997</v>
      </c>
      <c r="M27" s="56">
        <f t="shared" si="5"/>
        <v>-19410.575639999999</v>
      </c>
      <c r="N27" s="56">
        <f t="shared" si="5"/>
        <v>-121764.25235</v>
      </c>
      <c r="O27" s="56">
        <f t="shared" si="5"/>
        <v>-56780.786719999996</v>
      </c>
      <c r="P27" s="56">
        <f t="shared" si="5"/>
        <v>-51743.410030000006</v>
      </c>
      <c r="Q27" s="56">
        <f t="shared" si="5"/>
        <v>-5219.5082000000002</v>
      </c>
      <c r="R27" s="56">
        <f t="shared" si="5"/>
        <v>-21468.564609999998</v>
      </c>
      <c r="S27" s="56">
        <f t="shared" si="5"/>
        <v>-140659.10277</v>
      </c>
      <c r="T27" s="56">
        <f t="shared" si="5"/>
        <v>-62668.407970000007</v>
      </c>
      <c r="U27" s="56">
        <f t="shared" si="5"/>
        <v>-74486.592929999984</v>
      </c>
      <c r="V27" s="56">
        <f t="shared" si="5"/>
        <v>-24469.696169999999</v>
      </c>
      <c r="W27" s="56">
        <f t="shared" si="5"/>
        <v>-100.56059999999999</v>
      </c>
      <c r="X27" s="56">
        <f t="shared" si="5"/>
        <v>-2055.42283</v>
      </c>
      <c r="Y27" s="56">
        <f t="shared" si="5"/>
        <v>-52612.116809999992</v>
      </c>
      <c r="Z27" s="56">
        <f t="shared" si="5"/>
        <v>-98967.968190000014</v>
      </c>
      <c r="AA27" s="57">
        <f t="shared" ref="AA27:AA46" si="6">SUM(B27:Z27)</f>
        <v>-2137442.1403601654</v>
      </c>
    </row>
    <row r="28" spans="1:28" ht="15" customHeight="1" x14ac:dyDescent="0.2">
      <c r="A28" s="60" t="s">
        <v>1899</v>
      </c>
      <c r="B28" s="57">
        <v>-4839.1857599999994</v>
      </c>
      <c r="C28" s="57">
        <v>-207083.43444000001</v>
      </c>
      <c r="D28" s="57">
        <v>-309475.96635</v>
      </c>
      <c r="E28" s="57">
        <v>-76228.032550000004</v>
      </c>
      <c r="F28" s="57">
        <v>-35430.252229999998</v>
      </c>
      <c r="G28" s="57">
        <v>-310836.67191016575</v>
      </c>
      <c r="H28" s="57">
        <v>-114904.97451999999</v>
      </c>
      <c r="I28" s="57">
        <v>-42548.8102</v>
      </c>
      <c r="J28" s="57">
        <v>-160936.77184999999</v>
      </c>
      <c r="K28" s="57">
        <v>-71185.988920000003</v>
      </c>
      <c r="L28" s="57">
        <v>-58307.200299999997</v>
      </c>
      <c r="M28" s="57">
        <v>-19410.575639999999</v>
      </c>
      <c r="N28" s="57">
        <v>-120586.16149</v>
      </c>
      <c r="O28" s="57">
        <v>-56026.995649999997</v>
      </c>
      <c r="P28" s="57">
        <v>-51663.852920000005</v>
      </c>
      <c r="Q28" s="57">
        <v>-5219.5082000000002</v>
      </c>
      <c r="R28" s="57">
        <v>-21468.564609999998</v>
      </c>
      <c r="S28" s="57">
        <v>-140658.29868000001</v>
      </c>
      <c r="T28" s="57">
        <v>-62665.748060000005</v>
      </c>
      <c r="U28" s="57">
        <v>-73451.299019999991</v>
      </c>
      <c r="V28" s="57">
        <v>-24469.696169999999</v>
      </c>
      <c r="W28" s="57">
        <v>-47.949300000000001</v>
      </c>
      <c r="X28" s="57">
        <v>-2055.42283</v>
      </c>
      <c r="Y28" s="57">
        <v>-51767.142159999996</v>
      </c>
      <c r="Z28" s="56">
        <v>-98967.69544000001</v>
      </c>
      <c r="AA28" s="57">
        <f t="shared" si="6"/>
        <v>-2120236.1992001655</v>
      </c>
    </row>
    <row r="29" spans="1:28" ht="15" customHeight="1" x14ac:dyDescent="0.2">
      <c r="A29" s="60" t="s">
        <v>1900</v>
      </c>
      <c r="B29" s="57">
        <v>-24.69266</v>
      </c>
      <c r="C29" s="57">
        <v>0</v>
      </c>
      <c r="D29" s="57">
        <v>-9898.7190399999999</v>
      </c>
      <c r="E29" s="57">
        <v>-435.24680999999998</v>
      </c>
      <c r="F29" s="57">
        <v>0</v>
      </c>
      <c r="G29" s="57">
        <v>-655.53602999999998</v>
      </c>
      <c r="H29" s="57">
        <v>-1381.6847600000001</v>
      </c>
      <c r="I29" s="57">
        <v>-158.92961</v>
      </c>
      <c r="J29" s="57">
        <v>-703.07659999999998</v>
      </c>
      <c r="K29" s="57">
        <v>0</v>
      </c>
      <c r="L29" s="57">
        <v>0</v>
      </c>
      <c r="M29" s="57">
        <v>0</v>
      </c>
      <c r="N29" s="57">
        <v>-1178.09086</v>
      </c>
      <c r="O29" s="57">
        <v>-753.79106999999999</v>
      </c>
      <c r="P29" s="57">
        <v>-79.557109999999994</v>
      </c>
      <c r="Q29" s="57">
        <v>0</v>
      </c>
      <c r="R29" s="57">
        <v>0</v>
      </c>
      <c r="S29" s="57">
        <v>-0.80409000000000008</v>
      </c>
      <c r="T29" s="57">
        <v>-2.65991</v>
      </c>
      <c r="U29" s="57">
        <v>-1035.2939100000001</v>
      </c>
      <c r="V29" s="57">
        <v>0</v>
      </c>
      <c r="W29" s="57">
        <v>-52.6113</v>
      </c>
      <c r="X29" s="57">
        <v>0</v>
      </c>
      <c r="Y29" s="57">
        <v>-844.97465</v>
      </c>
      <c r="Z29" s="56">
        <v>-0.27274999999999999</v>
      </c>
      <c r="AA29" s="57">
        <f t="shared" si="6"/>
        <v>-17205.941159999998</v>
      </c>
    </row>
    <row r="30" spans="1:28" ht="15" customHeight="1" x14ac:dyDescent="0.2">
      <c r="A30" s="60" t="s">
        <v>2945</v>
      </c>
      <c r="B30" s="56">
        <f>+B31+B32</f>
        <v>59.436100000000003</v>
      </c>
      <c r="C30" s="56">
        <f t="shared" ref="C30:Z30" si="7">+C31+C32</f>
        <v>70484.581069999986</v>
      </c>
      <c r="D30" s="56">
        <f t="shared" si="7"/>
        <v>19599.336090000001</v>
      </c>
      <c r="E30" s="56">
        <f t="shared" si="7"/>
        <v>26906.561889999997</v>
      </c>
      <c r="F30" s="56">
        <f t="shared" si="7"/>
        <v>3533.8654999999999</v>
      </c>
      <c r="G30" s="56">
        <f t="shared" si="7"/>
        <v>510.74558000000002</v>
      </c>
      <c r="H30" s="56">
        <f t="shared" si="7"/>
        <v>11769.705979999999</v>
      </c>
      <c r="I30" s="56">
        <f t="shared" si="7"/>
        <v>3434.4893000000002</v>
      </c>
      <c r="J30" s="56">
        <f t="shared" si="7"/>
        <v>37174.046689999996</v>
      </c>
      <c r="K30" s="56">
        <f t="shared" si="7"/>
        <v>24914.725039999998</v>
      </c>
      <c r="L30" s="56">
        <f t="shared" si="7"/>
        <v>12726.0268</v>
      </c>
      <c r="M30" s="56">
        <f t="shared" si="7"/>
        <v>9762.4531450000013</v>
      </c>
      <c r="N30" s="56">
        <f t="shared" si="7"/>
        <v>21403.690620000001</v>
      </c>
      <c r="O30" s="56">
        <f t="shared" si="7"/>
        <v>9323.6749600000003</v>
      </c>
      <c r="P30" s="56">
        <f t="shared" si="7"/>
        <v>18107.692039999998</v>
      </c>
      <c r="Q30" s="56">
        <f t="shared" si="7"/>
        <v>527.91174999999998</v>
      </c>
      <c r="R30" s="56">
        <f t="shared" si="7"/>
        <v>1717.3211200000001</v>
      </c>
      <c r="S30" s="56">
        <f t="shared" si="7"/>
        <v>21085.471729999997</v>
      </c>
      <c r="T30" s="56">
        <f t="shared" si="7"/>
        <v>22361.562389999999</v>
      </c>
      <c r="U30" s="56">
        <f t="shared" si="7"/>
        <v>13617.314990000001</v>
      </c>
      <c r="V30" s="56">
        <f t="shared" si="7"/>
        <v>66.831800000000001</v>
      </c>
      <c r="W30" s="56">
        <f t="shared" si="7"/>
        <v>14.85073</v>
      </c>
      <c r="X30" s="56">
        <f t="shared" si="7"/>
        <v>472.36358000000001</v>
      </c>
      <c r="Y30" s="56">
        <f t="shared" si="7"/>
        <v>-5.9954999999999998</v>
      </c>
      <c r="Z30" s="56">
        <f t="shared" si="7"/>
        <v>33304.130669999999</v>
      </c>
      <c r="AA30" s="57">
        <f t="shared" si="6"/>
        <v>362872.79406499991</v>
      </c>
    </row>
    <row r="31" spans="1:28" ht="15" customHeight="1" x14ac:dyDescent="0.2">
      <c r="A31" s="60" t="s">
        <v>1899</v>
      </c>
      <c r="B31" s="57">
        <v>59.436100000000003</v>
      </c>
      <c r="C31" s="57">
        <v>70484.581069999986</v>
      </c>
      <c r="D31" s="57">
        <v>19599.336090000001</v>
      </c>
      <c r="E31" s="57">
        <v>26906.561889999997</v>
      </c>
      <c r="F31" s="57">
        <v>3533.8654999999999</v>
      </c>
      <c r="G31" s="57">
        <v>510.74558000000002</v>
      </c>
      <c r="H31" s="57">
        <v>11769.705979999999</v>
      </c>
      <c r="I31" s="57">
        <v>3434.4893000000002</v>
      </c>
      <c r="J31" s="57">
        <v>37174.046689999996</v>
      </c>
      <c r="K31" s="57">
        <v>24914.725039999998</v>
      </c>
      <c r="L31" s="57">
        <v>12726.0268</v>
      </c>
      <c r="M31" s="57">
        <v>9762.4531450000013</v>
      </c>
      <c r="N31" s="57">
        <v>21403.690620000001</v>
      </c>
      <c r="O31" s="57">
        <v>9323.6749600000003</v>
      </c>
      <c r="P31" s="57">
        <v>18107.692039999998</v>
      </c>
      <c r="Q31" s="57">
        <v>527.91174999999998</v>
      </c>
      <c r="R31" s="57">
        <v>1717.3211200000001</v>
      </c>
      <c r="S31" s="57">
        <v>21085.471729999997</v>
      </c>
      <c r="T31" s="57">
        <v>22361.562389999999</v>
      </c>
      <c r="U31" s="57">
        <v>13617.314990000001</v>
      </c>
      <c r="V31" s="57">
        <v>66.831800000000001</v>
      </c>
      <c r="W31" s="57">
        <v>14.85073</v>
      </c>
      <c r="X31" s="57">
        <v>472.36358000000001</v>
      </c>
      <c r="Y31" s="57">
        <v>-5.9954999999999998</v>
      </c>
      <c r="Z31" s="56">
        <v>33304.130669999999</v>
      </c>
      <c r="AA31" s="57">
        <f t="shared" si="6"/>
        <v>362872.79406499991</v>
      </c>
    </row>
    <row r="32" spans="1:28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6">
        <v>0</v>
      </c>
      <c r="AA32" s="57">
        <f t="shared" si="6"/>
        <v>0</v>
      </c>
    </row>
    <row r="33" spans="1:27" ht="15" customHeight="1" x14ac:dyDescent="0.2">
      <c r="A33" s="60" t="s">
        <v>2946</v>
      </c>
      <c r="B33" s="57">
        <v>-5924.3267500000002</v>
      </c>
      <c r="C33" s="57">
        <v>-57480.057030000004</v>
      </c>
      <c r="D33" s="57">
        <v>-66702.49893999999</v>
      </c>
      <c r="E33" s="57">
        <v>-12304.48676</v>
      </c>
      <c r="F33" s="57">
        <v>-9380.5607100000016</v>
      </c>
      <c r="G33" s="57">
        <v>-64913</v>
      </c>
      <c r="H33" s="57">
        <v>-36272.972740000005</v>
      </c>
      <c r="I33" s="57">
        <v>-20805.518899999999</v>
      </c>
      <c r="J33" s="57">
        <v>-39326.011599999998</v>
      </c>
      <c r="K33" s="57">
        <v>-21003.710760000002</v>
      </c>
      <c r="L33" s="57">
        <v>-13129.84175</v>
      </c>
      <c r="M33" s="57">
        <v>-4092.8664100000001</v>
      </c>
      <c r="N33" s="57">
        <v>-41010.046710000002</v>
      </c>
      <c r="O33" s="57">
        <v>-16570.518390000001</v>
      </c>
      <c r="P33" s="57">
        <v>-16804.298810000004</v>
      </c>
      <c r="Q33" s="57">
        <v>-1792.96677</v>
      </c>
      <c r="R33" s="57">
        <v>-7048.7370499999997</v>
      </c>
      <c r="S33" s="57">
        <v>-31011.407930000005</v>
      </c>
      <c r="T33" s="57">
        <v>-29731.968519999999</v>
      </c>
      <c r="U33" s="57">
        <v>-25072.911640000006</v>
      </c>
      <c r="V33" s="57">
        <v>-6675.1226999999999</v>
      </c>
      <c r="W33" s="57">
        <v>-207.02732</v>
      </c>
      <c r="X33" s="57">
        <v>-493.68838</v>
      </c>
      <c r="Y33" s="57">
        <v>-18066.824738736952</v>
      </c>
      <c r="Z33" s="56">
        <v>-27971.381830000002</v>
      </c>
      <c r="AA33" s="57">
        <f t="shared" si="6"/>
        <v>-573792.75313873682</v>
      </c>
    </row>
    <row r="34" spans="1:27" ht="15" customHeight="1" x14ac:dyDescent="0.2">
      <c r="A34" s="62" t="s">
        <v>2947</v>
      </c>
      <c r="B34" s="57">
        <v>17.728000000000002</v>
      </c>
      <c r="C34" s="57">
        <v>17422.193670000001</v>
      </c>
      <c r="D34" s="57">
        <v>3514.83556</v>
      </c>
      <c r="E34" s="57">
        <v>3103.5853399999996</v>
      </c>
      <c r="F34" s="57">
        <v>821.10694999999998</v>
      </c>
      <c r="G34" s="57">
        <v>185</v>
      </c>
      <c r="H34" s="57">
        <v>2174.0451499999999</v>
      </c>
      <c r="I34" s="57">
        <v>1001.1831800000001</v>
      </c>
      <c r="J34" s="57">
        <v>6313.6399299999994</v>
      </c>
      <c r="K34" s="57">
        <v>7269.9929299999994</v>
      </c>
      <c r="L34" s="57">
        <v>2428.2118100000002</v>
      </c>
      <c r="M34" s="57">
        <v>1920.1641499999998</v>
      </c>
      <c r="N34" s="57">
        <v>7508.30026</v>
      </c>
      <c r="O34" s="57">
        <v>2520.9865199999999</v>
      </c>
      <c r="P34" s="57">
        <v>5663.9308200000005</v>
      </c>
      <c r="Q34" s="57">
        <v>215.53668999999999</v>
      </c>
      <c r="R34" s="57">
        <v>391.68995000000001</v>
      </c>
      <c r="S34" s="57">
        <v>2507.1578799999997</v>
      </c>
      <c r="T34" s="57">
        <v>13045.087289999999</v>
      </c>
      <c r="U34" s="57">
        <v>4669.8488099999995</v>
      </c>
      <c r="V34" s="57">
        <v>59.765740000000001</v>
      </c>
      <c r="W34" s="57">
        <v>98.242539999999991</v>
      </c>
      <c r="X34" s="57">
        <v>82.669179999999997</v>
      </c>
      <c r="Y34" s="57">
        <v>16.567320000000297</v>
      </c>
      <c r="Z34" s="56">
        <v>7877.9728800000012</v>
      </c>
      <c r="AA34" s="57">
        <f t="shared" si="6"/>
        <v>90829.442550000007</v>
      </c>
    </row>
    <row r="35" spans="1:27" ht="15" customHeight="1" x14ac:dyDescent="0.2">
      <c r="A35" s="60" t="s">
        <v>2948</v>
      </c>
      <c r="B35" s="57">
        <v>5298.4847099999997</v>
      </c>
      <c r="C35" s="57">
        <v>46940.202490000003</v>
      </c>
      <c r="D35" s="57">
        <v>64645.699789999999</v>
      </c>
      <c r="E35" s="57">
        <v>40581.431479999999</v>
      </c>
      <c r="F35" s="57">
        <v>5403.6946500000004</v>
      </c>
      <c r="G35" s="57">
        <v>57834.838089999997</v>
      </c>
      <c r="H35" s="57">
        <v>31990.416559999998</v>
      </c>
      <c r="I35" s="57">
        <v>16143.675369999999</v>
      </c>
      <c r="J35" s="57">
        <v>39251.738920000003</v>
      </c>
      <c r="K35" s="57">
        <v>15479.151019999999</v>
      </c>
      <c r="L35" s="57">
        <v>9569.1927799999994</v>
      </c>
      <c r="M35" s="57">
        <v>4789.1225800000002</v>
      </c>
      <c r="N35" s="57">
        <v>30407.761500000001</v>
      </c>
      <c r="O35" s="57">
        <v>14640.03916</v>
      </c>
      <c r="P35" s="57">
        <v>8552.031719999999</v>
      </c>
      <c r="Q35" s="57">
        <v>3149.1071000000002</v>
      </c>
      <c r="R35" s="57">
        <v>6496.7402599999996</v>
      </c>
      <c r="S35" s="57">
        <v>28845.481</v>
      </c>
      <c r="T35" s="57">
        <v>17576.610479999999</v>
      </c>
      <c r="U35" s="57">
        <v>26636.022550000002</v>
      </c>
      <c r="V35" s="57">
        <v>5881.8956799999996</v>
      </c>
      <c r="W35" s="57">
        <v>59.964289999999998</v>
      </c>
      <c r="X35" s="57">
        <v>616.65797999999995</v>
      </c>
      <c r="Y35" s="57">
        <v>13271.19175</v>
      </c>
      <c r="Z35" s="56">
        <v>27378.398630000003</v>
      </c>
      <c r="AA35" s="57">
        <f t="shared" si="6"/>
        <v>521439.55054000008</v>
      </c>
    </row>
    <row r="36" spans="1:27" ht="15" customHeight="1" x14ac:dyDescent="0.2">
      <c r="A36" s="62" t="s">
        <v>2949</v>
      </c>
      <c r="B36" s="57">
        <v>-0.25</v>
      </c>
      <c r="C36" s="57">
        <v>-16634.690460000002</v>
      </c>
      <c r="D36" s="57">
        <v>-5352.8600700000006</v>
      </c>
      <c r="E36" s="57">
        <v>-13914.3595</v>
      </c>
      <c r="F36" s="57">
        <v>-416.71451000000002</v>
      </c>
      <c r="G36" s="57">
        <v>-266.68680000000001</v>
      </c>
      <c r="H36" s="57">
        <v>-4432.1408099999999</v>
      </c>
      <c r="I36" s="57">
        <v>-1553.9085500000001</v>
      </c>
      <c r="J36" s="57">
        <v>-7781.3387999999995</v>
      </c>
      <c r="K36" s="57">
        <v>-5109.7144800000005</v>
      </c>
      <c r="L36" s="57">
        <v>-1786.52469</v>
      </c>
      <c r="M36" s="57">
        <v>-2321.0877599999999</v>
      </c>
      <c r="N36" s="57">
        <v>-5902.2056199999997</v>
      </c>
      <c r="O36" s="57">
        <v>-1360.0079599999999</v>
      </c>
      <c r="P36" s="57">
        <v>-3047.14887</v>
      </c>
      <c r="Q36" s="57">
        <v>-310.11248999999998</v>
      </c>
      <c r="R36" s="57">
        <v>-484.78057000000001</v>
      </c>
      <c r="S36" s="57">
        <v>-2498.4058599999998</v>
      </c>
      <c r="T36" s="57">
        <v>0</v>
      </c>
      <c r="U36" s="57">
        <v>-5322.08644</v>
      </c>
      <c r="V36" s="57">
        <v>-274.77463</v>
      </c>
      <c r="W36" s="57">
        <v>-91.019050000000007</v>
      </c>
      <c r="X36" s="57">
        <v>-103.53222</v>
      </c>
      <c r="Y36" s="57">
        <v>-25.381549999998882</v>
      </c>
      <c r="Z36" s="56">
        <v>-8283.7167300000001</v>
      </c>
      <c r="AA36" s="57">
        <f t="shared" si="6"/>
        <v>-87273.448420000001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6">
        <v>0</v>
      </c>
      <c r="AA37" s="57">
        <f t="shared" si="6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-10039.655900000002</v>
      </c>
      <c r="H38" s="57">
        <v>-25.43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6">
        <v>0</v>
      </c>
      <c r="AA38" s="57">
        <f t="shared" si="6"/>
        <v>-10065.085900000002</v>
      </c>
    </row>
    <row r="39" spans="1:27" ht="15" customHeight="1" x14ac:dyDescent="0.2">
      <c r="A39" s="60" t="s">
        <v>169</v>
      </c>
      <c r="B39" s="57">
        <f>SUM(B40:B46)</f>
        <v>-2965.5593602000004</v>
      </c>
      <c r="C39" s="57">
        <f>SUM(C40:C46)</f>
        <v>-56298.249980000008</v>
      </c>
      <c r="D39" s="57">
        <f t="shared" ref="D39:Z39" si="8">SUM(D40:D46)</f>
        <v>-112123.45703000002</v>
      </c>
      <c r="E39" s="57">
        <f t="shared" si="8"/>
        <v>-18371.026189999997</v>
      </c>
      <c r="F39" s="57">
        <f t="shared" si="8"/>
        <v>-12934.71537</v>
      </c>
      <c r="G39" s="57">
        <f t="shared" si="8"/>
        <v>-101846.28425999977</v>
      </c>
      <c r="H39" s="57">
        <f t="shared" si="8"/>
        <v>-49469.441749999998</v>
      </c>
      <c r="I39" s="57">
        <f t="shared" si="8"/>
        <v>-11575.69587</v>
      </c>
      <c r="J39" s="57">
        <f t="shared" si="8"/>
        <v>-43074.813049999997</v>
      </c>
      <c r="K39" s="57">
        <f t="shared" si="8"/>
        <v>-13439.452542748144</v>
      </c>
      <c r="L39" s="57">
        <f t="shared" si="8"/>
        <v>-16430.461329999998</v>
      </c>
      <c r="M39" s="57">
        <f t="shared" si="8"/>
        <v>-2573.9752953362927</v>
      </c>
      <c r="N39" s="57">
        <f t="shared" si="8"/>
        <v>-30029.601910000005</v>
      </c>
      <c r="O39" s="57">
        <f t="shared" si="8"/>
        <v>-25175.999820000001</v>
      </c>
      <c r="P39" s="57">
        <f t="shared" si="8"/>
        <v>-11913.222469999999</v>
      </c>
      <c r="Q39" s="57">
        <f t="shared" si="8"/>
        <v>-2259.2632699999999</v>
      </c>
      <c r="R39" s="57">
        <f t="shared" si="8"/>
        <v>-8660.7718600000007</v>
      </c>
      <c r="S39" s="57">
        <f t="shared" si="8"/>
        <v>-49377.945439999996</v>
      </c>
      <c r="T39" s="57">
        <f t="shared" si="8"/>
        <v>-11598.423982600274</v>
      </c>
      <c r="U39" s="57">
        <f t="shared" si="8"/>
        <v>-16279.793010000003</v>
      </c>
      <c r="V39" s="57">
        <f t="shared" si="8"/>
        <v>-8007.0621801034777</v>
      </c>
      <c r="W39" s="57">
        <f t="shared" si="8"/>
        <v>-1015.8243199999999</v>
      </c>
      <c r="X39" s="57">
        <f t="shared" si="8"/>
        <v>-998.49309000000005</v>
      </c>
      <c r="Y39" s="57">
        <f t="shared" si="8"/>
        <v>-16833.52492</v>
      </c>
      <c r="Z39" s="57">
        <f t="shared" si="8"/>
        <v>-24987.390319999999</v>
      </c>
      <c r="AA39" s="57">
        <f t="shared" si="6"/>
        <v>-648240.44862098806</v>
      </c>
    </row>
    <row r="40" spans="1:27" ht="15" customHeight="1" x14ac:dyDescent="0.2">
      <c r="A40" s="58" t="s">
        <v>2950</v>
      </c>
      <c r="B40" s="57">
        <v>-1274.6687302</v>
      </c>
      <c r="C40" s="57">
        <v>-48765.119259999999</v>
      </c>
      <c r="D40" s="57">
        <v>-76619.919600000008</v>
      </c>
      <c r="E40" s="57">
        <v>-9300.438259999999</v>
      </c>
      <c r="F40" s="57">
        <v>-7640.6545500000011</v>
      </c>
      <c r="G40" s="57">
        <v>-80564.854059999794</v>
      </c>
      <c r="H40" s="57">
        <v>-27610.60886</v>
      </c>
      <c r="I40" s="57">
        <v>-5451.4996600000004</v>
      </c>
      <c r="J40" s="57">
        <v>-36038.426479999995</v>
      </c>
      <c r="K40" s="57">
        <v>-12634.005660000001</v>
      </c>
      <c r="L40" s="57">
        <v>-14783.860279999999</v>
      </c>
      <c r="M40" s="57">
        <v>-4113.3367900000003</v>
      </c>
      <c r="N40" s="57">
        <v>-28854.424280000003</v>
      </c>
      <c r="O40" s="57">
        <v>-14226.37126</v>
      </c>
      <c r="P40" s="57">
        <v>-10914.18045</v>
      </c>
      <c r="Q40" s="57">
        <v>-1084.6185500000001</v>
      </c>
      <c r="R40" s="57">
        <v>-5053.7123200000005</v>
      </c>
      <c r="S40" s="57">
        <v>-29748.790579999997</v>
      </c>
      <c r="T40" s="57">
        <v>-13513.654689999999</v>
      </c>
      <c r="U40" s="57">
        <v>-13124.987080000001</v>
      </c>
      <c r="V40" s="57">
        <v>-4413.1154700000006</v>
      </c>
      <c r="W40" s="57">
        <v>-286.37114000000003</v>
      </c>
      <c r="X40" s="57">
        <v>-240.54868999999999</v>
      </c>
      <c r="Y40" s="57">
        <v>-12992.524310000001</v>
      </c>
      <c r="Z40" s="56">
        <v>-16978.125829999997</v>
      </c>
      <c r="AA40" s="57">
        <f t="shared" si="6"/>
        <v>-476228.81684019975</v>
      </c>
    </row>
    <row r="41" spans="1:27" ht="15" customHeight="1" x14ac:dyDescent="0.2">
      <c r="A41" s="58" t="s">
        <v>2951</v>
      </c>
      <c r="B41" s="57">
        <v>0</v>
      </c>
      <c r="C41" s="57">
        <v>13466.987080000001</v>
      </c>
      <c r="D41" s="57">
        <v>3347.7322999999997</v>
      </c>
      <c r="E41" s="57">
        <v>6014.3714300000001</v>
      </c>
      <c r="F41" s="57">
        <v>1110.7672</v>
      </c>
      <c r="G41" s="57">
        <v>3.4063400000000001</v>
      </c>
      <c r="H41" s="57">
        <v>-499.64549</v>
      </c>
      <c r="I41" s="57">
        <v>0</v>
      </c>
      <c r="J41" s="57">
        <v>8953.9535399999986</v>
      </c>
      <c r="K41" s="57">
        <v>7719.4722099999999</v>
      </c>
      <c r="L41" s="57">
        <v>4675.9242300000005</v>
      </c>
      <c r="M41" s="57">
        <v>4134.2198100000005</v>
      </c>
      <c r="N41" s="57">
        <v>11794.517310000001</v>
      </c>
      <c r="O41" s="57">
        <v>1901.4162200000001</v>
      </c>
      <c r="P41" s="57">
        <v>7963.9444000000003</v>
      </c>
      <c r="Q41" s="57">
        <v>95.723079999999996</v>
      </c>
      <c r="R41" s="57">
        <v>311.10884000000004</v>
      </c>
      <c r="S41" s="57">
        <v>4196.6443799999997</v>
      </c>
      <c r="T41" s="57">
        <v>12255.713890000001</v>
      </c>
      <c r="U41" s="57">
        <v>1695.1634700000002</v>
      </c>
      <c r="V41" s="57">
        <v>16.098269999999999</v>
      </c>
      <c r="W41" s="57">
        <v>222.83341000000001</v>
      </c>
      <c r="X41" s="57">
        <v>18.803830000000001</v>
      </c>
      <c r="Y41" s="57">
        <v>0</v>
      </c>
      <c r="Z41" s="56">
        <v>4213.5073300000004</v>
      </c>
      <c r="AA41" s="57">
        <f t="shared" si="6"/>
        <v>93612.663080000028</v>
      </c>
    </row>
    <row r="42" spans="1:27" ht="15" customHeight="1" x14ac:dyDescent="0.2">
      <c r="A42" s="58" t="s">
        <v>2952</v>
      </c>
      <c r="B42" s="57">
        <v>-1211.1073700000002</v>
      </c>
      <c r="C42" s="57">
        <v>-10858.241800000002</v>
      </c>
      <c r="D42" s="57">
        <v>-12810.770460000002</v>
      </c>
      <c r="E42" s="57">
        <v>-3617.9585999999999</v>
      </c>
      <c r="F42" s="57">
        <v>-3469.1883599999996</v>
      </c>
      <c r="G42" s="57">
        <v>-13176.837309999994</v>
      </c>
      <c r="H42" s="57">
        <v>-10084.580109999999</v>
      </c>
      <c r="I42" s="57">
        <v>-1830.3532600000001</v>
      </c>
      <c r="J42" s="57">
        <v>-8100.3014800000001</v>
      </c>
      <c r="K42" s="57">
        <v>-5545.4907775429438</v>
      </c>
      <c r="L42" s="57">
        <v>-4201.3276799999994</v>
      </c>
      <c r="M42" s="57">
        <v>-1503.8725205161716</v>
      </c>
      <c r="N42" s="57">
        <v>-7046.6209200000003</v>
      </c>
      <c r="O42" s="57">
        <v>-4439.3389699999998</v>
      </c>
      <c r="P42" s="57">
        <v>-3870.4847999999997</v>
      </c>
      <c r="Q42" s="57">
        <v>-628.90674999999999</v>
      </c>
      <c r="R42" s="57">
        <v>-2023.7179799999999</v>
      </c>
      <c r="S42" s="57">
        <v>-10586.409820000001</v>
      </c>
      <c r="T42" s="57">
        <v>-4970.8507098281862</v>
      </c>
      <c r="U42" s="57">
        <v>-2402.9789700000001</v>
      </c>
      <c r="V42" s="57">
        <v>-1262.6099186777967</v>
      </c>
      <c r="W42" s="57">
        <v>-574.25248999999997</v>
      </c>
      <c r="X42" s="57">
        <v>-476.16528000000005</v>
      </c>
      <c r="Y42" s="57">
        <v>-1281.8844899999999</v>
      </c>
      <c r="Z42" s="56">
        <v>-7302.9053600000007</v>
      </c>
      <c r="AA42" s="57">
        <f t="shared" si="6"/>
        <v>-123277.1561865651</v>
      </c>
    </row>
    <row r="43" spans="1:27" ht="15" customHeight="1" x14ac:dyDescent="0.2">
      <c r="A43" s="58" t="s">
        <v>2953</v>
      </c>
      <c r="B43" s="56">
        <v>-397.49261999999999</v>
      </c>
      <c r="C43" s="56">
        <v>-8671.0506800000003</v>
      </c>
      <c r="D43" s="56">
        <v>-10075.34777</v>
      </c>
      <c r="E43" s="56">
        <v>-3470.0180599999999</v>
      </c>
      <c r="F43" s="56">
        <v>-921.70531000000005</v>
      </c>
      <c r="G43" s="56">
        <v>-5651.0574699999934</v>
      </c>
      <c r="H43" s="56">
        <v>-6950.11841</v>
      </c>
      <c r="I43" s="56">
        <v>-97.174399999999991</v>
      </c>
      <c r="J43" s="56">
        <v>-5966.7888200000007</v>
      </c>
      <c r="K43" s="56">
        <v>-1332.2881236652233</v>
      </c>
      <c r="L43" s="56">
        <v>-1606.3198200000002</v>
      </c>
      <c r="M43" s="56">
        <v>-676.58670976573012</v>
      </c>
      <c r="N43" s="56">
        <v>-4472.4057499999999</v>
      </c>
      <c r="O43" s="56">
        <v>-893.62131999999997</v>
      </c>
      <c r="P43" s="56">
        <v>-710.50288</v>
      </c>
      <c r="Q43" s="56">
        <v>-641.46105</v>
      </c>
      <c r="R43" s="56">
        <v>-1049.3887199999999</v>
      </c>
      <c r="S43" s="56">
        <v>-4479.29774</v>
      </c>
      <c r="T43" s="56">
        <v>-1930.5914247929002</v>
      </c>
      <c r="U43" s="56">
        <v>-927.32925</v>
      </c>
      <c r="V43" s="56">
        <v>-166.41891682551639</v>
      </c>
      <c r="W43" s="56">
        <v>-266.72834999999998</v>
      </c>
      <c r="X43" s="56">
        <v>-160.72273999999999</v>
      </c>
      <c r="Y43" s="56">
        <v>-416.46812</v>
      </c>
      <c r="Z43" s="56">
        <v>-3017.2203100000002</v>
      </c>
      <c r="AA43" s="57">
        <f t="shared" si="6"/>
        <v>-64948.104765049364</v>
      </c>
    </row>
    <row r="44" spans="1:27" ht="15" customHeight="1" x14ac:dyDescent="0.2">
      <c r="A44" s="58" t="s">
        <v>2954</v>
      </c>
      <c r="B44" s="57">
        <v>-45.513930000000002</v>
      </c>
      <c r="C44" s="57">
        <v>0</v>
      </c>
      <c r="D44" s="57">
        <v>-3771.9752599999997</v>
      </c>
      <c r="E44" s="57">
        <v>-415.07259999999997</v>
      </c>
      <c r="F44" s="57">
        <v>-1106.3071699999998</v>
      </c>
      <c r="G44" s="57">
        <v>-1868.8134700000001</v>
      </c>
      <c r="H44" s="57">
        <v>-965.25682999999992</v>
      </c>
      <c r="I44" s="57">
        <v>-282.78025000000002</v>
      </c>
      <c r="J44" s="57">
        <v>0</v>
      </c>
      <c r="K44" s="57">
        <v>-972.2076372293036</v>
      </c>
      <c r="L44" s="57">
        <v>-508.61599999999999</v>
      </c>
      <c r="M44" s="57">
        <v>-280.01861505439098</v>
      </c>
      <c r="N44" s="57">
        <v>0</v>
      </c>
      <c r="O44" s="57">
        <v>-336.38666999999998</v>
      </c>
      <c r="P44" s="57">
        <v>-896.5319300000001</v>
      </c>
      <c r="Q44" s="57">
        <v>0</v>
      </c>
      <c r="R44" s="57">
        <v>-14.86284</v>
      </c>
      <c r="S44" s="57">
        <v>-2279.4305199999999</v>
      </c>
      <c r="T44" s="57">
        <v>-347.79717547794667</v>
      </c>
      <c r="U44" s="57">
        <v>-311.09352000000001</v>
      </c>
      <c r="V44" s="57">
        <v>0</v>
      </c>
      <c r="W44" s="57">
        <v>-29.472049999999999</v>
      </c>
      <c r="X44" s="57">
        <v>-2.7631700000000001</v>
      </c>
      <c r="Y44" s="57">
        <v>-194.71467000000001</v>
      </c>
      <c r="Z44" s="56">
        <v>-87.693780000000004</v>
      </c>
      <c r="AA44" s="57">
        <f t="shared" si="6"/>
        <v>-14717.308087761641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-4.2662599999999999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-6.8094391907207363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6">
        <v>0</v>
      </c>
      <c r="AA45" s="57">
        <f t="shared" si="6"/>
        <v>-11.075699190720737</v>
      </c>
    </row>
    <row r="46" spans="1:27" ht="15" customHeight="1" x14ac:dyDescent="0.2">
      <c r="A46" s="58" t="s">
        <v>279</v>
      </c>
      <c r="B46" s="57">
        <v>-36.776710000000001</v>
      </c>
      <c r="C46" s="57">
        <v>-1470.8253200000001</v>
      </c>
      <c r="D46" s="57">
        <v>-12193.176240000001</v>
      </c>
      <c r="E46" s="57">
        <v>-7581.9100999999991</v>
      </c>
      <c r="F46" s="57">
        <v>-907.62718000000007</v>
      </c>
      <c r="G46" s="57">
        <v>-588.12829000000011</v>
      </c>
      <c r="H46" s="57">
        <v>-3359.2320500000001</v>
      </c>
      <c r="I46" s="57">
        <v>-3913.8883000000001</v>
      </c>
      <c r="J46" s="57">
        <v>-1923.24981</v>
      </c>
      <c r="K46" s="57">
        <v>-674.93255431067359</v>
      </c>
      <c r="L46" s="57">
        <v>-1.99552</v>
      </c>
      <c r="M46" s="57">
        <v>-134.38047</v>
      </c>
      <c r="N46" s="57">
        <v>-1450.6682700000001</v>
      </c>
      <c r="O46" s="57">
        <v>-7181.6978200000003</v>
      </c>
      <c r="P46" s="57">
        <v>-3485.4668099999999</v>
      </c>
      <c r="Q46" s="57">
        <v>0</v>
      </c>
      <c r="R46" s="57">
        <v>-830.1988399999999</v>
      </c>
      <c r="S46" s="57">
        <v>-6480.6611599999997</v>
      </c>
      <c r="T46" s="57">
        <v>-3084.4344333105209</v>
      </c>
      <c r="U46" s="57">
        <v>-1208.5676599999999</v>
      </c>
      <c r="V46" s="57">
        <v>-2181.0161446001648</v>
      </c>
      <c r="W46" s="57">
        <v>-81.833699999999993</v>
      </c>
      <c r="X46" s="57">
        <v>-137.09703999999999</v>
      </c>
      <c r="Y46" s="57">
        <v>-1947.9333300000001</v>
      </c>
      <c r="Z46" s="56">
        <v>-1814.9523700000002</v>
      </c>
      <c r="AA46" s="57">
        <f t="shared" si="6"/>
        <v>-62670.650122221363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1616</v>
      </c>
      <c r="B48" s="201">
        <f>+B26+B37+B38+B39</f>
        <v>-8378.3657201999995</v>
      </c>
      <c r="C48" s="201">
        <f t="shared" ref="C48:Z48" si="9">+C26+C37+C38+C39</f>
        <v>-202649.45468000002</v>
      </c>
      <c r="D48" s="201">
        <f t="shared" si="9"/>
        <v>-415793.62999000004</v>
      </c>
      <c r="E48" s="201">
        <f t="shared" si="9"/>
        <v>-50661.573100000001</v>
      </c>
      <c r="F48" s="201">
        <f t="shared" si="9"/>
        <v>-48403.575720000001</v>
      </c>
      <c r="G48" s="201">
        <f t="shared" si="9"/>
        <v>-430027.2512301656</v>
      </c>
      <c r="H48" s="201">
        <f t="shared" si="9"/>
        <v>-160552.47688999999</v>
      </c>
      <c r="I48" s="201">
        <f t="shared" si="9"/>
        <v>-56063.515279999992</v>
      </c>
      <c r="J48" s="201">
        <f t="shared" si="9"/>
        <v>-169082.58635999999</v>
      </c>
      <c r="K48" s="201">
        <f t="shared" si="9"/>
        <v>-63074.997712748147</v>
      </c>
      <c r="L48" s="201">
        <f t="shared" si="9"/>
        <v>-64930.596679999995</v>
      </c>
      <c r="M48" s="201">
        <f t="shared" si="9"/>
        <v>-11926.76523033629</v>
      </c>
      <c r="N48" s="201">
        <f t="shared" si="9"/>
        <v>-139386.35420999999</v>
      </c>
      <c r="O48" s="201">
        <f t="shared" si="9"/>
        <v>-73402.612250000006</v>
      </c>
      <c r="P48" s="201">
        <f t="shared" si="9"/>
        <v>-51184.42560000001</v>
      </c>
      <c r="Q48" s="201">
        <f t="shared" si="9"/>
        <v>-5689.2951899999998</v>
      </c>
      <c r="R48" s="201">
        <f t="shared" si="9"/>
        <v>-29057.102759999998</v>
      </c>
      <c r="S48" s="201">
        <f t="shared" si="9"/>
        <v>-171108.75138999999</v>
      </c>
      <c r="T48" s="201">
        <f t="shared" si="9"/>
        <v>-51015.540312600278</v>
      </c>
      <c r="U48" s="201">
        <f t="shared" si="9"/>
        <v>-76238.197669999994</v>
      </c>
      <c r="V48" s="201">
        <f t="shared" si="9"/>
        <v>-33418.162460103478</v>
      </c>
      <c r="W48" s="201">
        <f t="shared" si="9"/>
        <v>-1241.37373</v>
      </c>
      <c r="X48" s="201">
        <f t="shared" si="9"/>
        <v>-2479.44578</v>
      </c>
      <c r="Y48" s="201">
        <f t="shared" si="9"/>
        <v>-74256.084448736947</v>
      </c>
      <c r="Z48" s="201">
        <f t="shared" si="9"/>
        <v>-91649.954890000023</v>
      </c>
      <c r="AA48" s="201">
        <f>SUM(B48:Z48)</f>
        <v>-2481672.0892848917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1615</v>
      </c>
      <c r="B50" s="205">
        <f>+B23+B48</f>
        <v>-1747.4393601999982</v>
      </c>
      <c r="C50" s="205">
        <f t="shared" ref="C50:Z50" si="10">+C23+C48</f>
        <v>6535.6682699999656</v>
      </c>
      <c r="D50" s="205">
        <f t="shared" si="10"/>
        <v>-7023.9130900000455</v>
      </c>
      <c r="E50" s="205">
        <f t="shared" si="10"/>
        <v>-2103.4986900000076</v>
      </c>
      <c r="F50" s="205">
        <f t="shared" si="10"/>
        <v>652.9973519999985</v>
      </c>
      <c r="G50" s="205">
        <f t="shared" si="10"/>
        <v>40452.514149833529</v>
      </c>
      <c r="H50" s="205">
        <f t="shared" si="10"/>
        <v>-9448.0804699999862</v>
      </c>
      <c r="I50" s="205">
        <f t="shared" si="10"/>
        <v>-9877.3558499999926</v>
      </c>
      <c r="J50" s="205">
        <f t="shared" si="10"/>
        <v>2556.5490299999947</v>
      </c>
      <c r="K50" s="205">
        <f t="shared" si="10"/>
        <v>3118.0754272519043</v>
      </c>
      <c r="L50" s="205">
        <f t="shared" si="10"/>
        <v>5193.1143309520485</v>
      </c>
      <c r="M50" s="205">
        <f t="shared" si="10"/>
        <v>-2057.9913203362939</v>
      </c>
      <c r="N50" s="205">
        <f t="shared" si="10"/>
        <v>1890.1711500000092</v>
      </c>
      <c r="O50" s="205">
        <f t="shared" si="10"/>
        <v>-2891.2581400000054</v>
      </c>
      <c r="P50" s="205">
        <f t="shared" si="10"/>
        <v>-5792.7745500000092</v>
      </c>
      <c r="Q50" s="205">
        <f t="shared" si="10"/>
        <v>602.70544000000064</v>
      </c>
      <c r="R50" s="205">
        <f t="shared" si="10"/>
        <v>-730.71940000000541</v>
      </c>
      <c r="S50" s="205">
        <f t="shared" si="10"/>
        <v>-6671.0142500000366</v>
      </c>
      <c r="T50" s="205">
        <f t="shared" si="10"/>
        <v>-13663.983762600263</v>
      </c>
      <c r="U50" s="205">
        <f t="shared" si="10"/>
        <v>-1027.1453199999814</v>
      </c>
      <c r="V50" s="205">
        <f t="shared" si="10"/>
        <v>-3091.0715245960018</v>
      </c>
      <c r="W50" s="205">
        <f t="shared" si="10"/>
        <v>-708.42828000000031</v>
      </c>
      <c r="X50" s="205">
        <f t="shared" si="10"/>
        <v>-823.67081000000007</v>
      </c>
      <c r="Y50" s="205">
        <f t="shared" si="10"/>
        <v>6111.1930212630541</v>
      </c>
      <c r="Z50" s="205">
        <f t="shared" si="10"/>
        <v>3168.1262099999149</v>
      </c>
      <c r="AA50" s="205">
        <f>SUM(B50:Z50)</f>
        <v>2622.7695635677919</v>
      </c>
    </row>
    <row r="52" spans="1:27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107" priority="1" stopIfTrue="1">
      <formula>$AV9=1</formula>
    </cfRule>
  </conditionalFormatting>
  <conditionalFormatting sqref="AA8">
    <cfRule type="expression" dxfId="106" priority="5" stopIfTrue="1">
      <formula>$AW8=1</formula>
    </cfRule>
  </conditionalFormatting>
  <conditionalFormatting sqref="C8:W8">
    <cfRule type="expression" dxfId="105" priority="8" stopIfTrue="1">
      <formula>$AS8=1</formula>
    </cfRule>
  </conditionalFormatting>
  <conditionalFormatting sqref="X8">
    <cfRule type="expression" dxfId="104" priority="9" stopIfTrue="1">
      <formula>$AS9=1</formula>
    </cfRule>
  </conditionalFormatting>
  <conditionalFormatting sqref="Z8">
    <cfRule type="expression" dxfId="103" priority="10" stopIfTrue="1">
      <formula>$AQ9=1</formula>
    </cfRule>
  </conditionalFormatting>
  <conditionalFormatting sqref="Y8">
    <cfRule type="expression" dxfId="102" priority="11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21" top="0.98425196850393704" bottom="0.98425196850393704" header="0.51181102362204722" footer="0.51181102362204722"/>
  <pageSetup paperSize="8" scale="7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71"/>
  <sheetViews>
    <sheetView showGridLines="0" workbookViewId="0">
      <selection activeCell="B8" sqref="B8:E8"/>
    </sheetView>
  </sheetViews>
  <sheetFormatPr defaultRowHeight="12.75" x14ac:dyDescent="0.2"/>
  <cols>
    <col min="1" max="1" width="69.5703125" style="9" customWidth="1"/>
    <col min="2" max="7" width="12.28515625" style="9" customWidth="1"/>
    <col min="8" max="8" width="11.42578125" style="9" customWidth="1"/>
    <col min="9" max="9" width="12.42578125" style="9" customWidth="1"/>
    <col min="10" max="16384" width="9.140625" style="9"/>
  </cols>
  <sheetData>
    <row r="1" spans="1:9" x14ac:dyDescent="0.2">
      <c r="A1" s="334" t="s">
        <v>1595</v>
      </c>
    </row>
    <row r="2" spans="1:9" x14ac:dyDescent="0.2">
      <c r="A2" s="334" t="s">
        <v>300</v>
      </c>
    </row>
    <row r="3" spans="1:9" ht="12.75" customHeight="1" x14ac:dyDescent="0.2">
      <c r="A3" s="26" t="s">
        <v>1847</v>
      </c>
      <c r="B3" s="11"/>
      <c r="C3" s="12"/>
      <c r="D3" s="12"/>
      <c r="E3" s="12"/>
      <c r="F3" s="12"/>
      <c r="G3" s="139" t="s">
        <v>1848</v>
      </c>
      <c r="H3" s="11"/>
    </row>
    <row r="4" spans="1:9" ht="12.75" customHeight="1" x14ac:dyDescent="0.2">
      <c r="A4" s="12"/>
      <c r="B4" s="12"/>
      <c r="C4" s="12"/>
      <c r="D4" s="12"/>
      <c r="E4" s="12"/>
      <c r="F4" s="12"/>
      <c r="G4" s="12"/>
      <c r="H4" s="11"/>
      <c r="I4" s="11"/>
    </row>
    <row r="5" spans="1:9" ht="12.75" customHeight="1" x14ac:dyDescent="0.2">
      <c r="A5" s="706" t="s">
        <v>509</v>
      </c>
      <c r="B5" s="706"/>
      <c r="C5" s="706"/>
      <c r="D5" s="706"/>
      <c r="E5" s="706"/>
      <c r="F5" s="706"/>
      <c r="G5" s="706"/>
      <c r="H5" s="562"/>
      <c r="I5" s="562"/>
    </row>
    <row r="6" spans="1:9" ht="12.75" customHeight="1" x14ac:dyDescent="0.2">
      <c r="A6" s="706"/>
      <c r="B6" s="706"/>
      <c r="C6" s="706"/>
      <c r="D6" s="706"/>
      <c r="E6" s="706"/>
      <c r="F6" s="706"/>
      <c r="G6" s="706"/>
      <c r="H6" s="562"/>
      <c r="I6" s="562"/>
    </row>
    <row r="7" spans="1:9" ht="13.5" customHeight="1" thickBot="1" x14ac:dyDescent="0.25">
      <c r="A7" s="13"/>
      <c r="B7" s="11"/>
      <c r="C7" s="35"/>
      <c r="D7" s="12"/>
      <c r="E7" s="12"/>
      <c r="F7" s="12"/>
      <c r="G7" s="14" t="s">
        <v>1896</v>
      </c>
      <c r="H7" s="11"/>
    </row>
    <row r="8" spans="1:9" ht="12.75" customHeight="1" thickBot="1" x14ac:dyDescent="0.25">
      <c r="A8" s="707" t="s">
        <v>774</v>
      </c>
      <c r="B8" s="699" t="s">
        <v>145</v>
      </c>
      <c r="C8" s="700"/>
      <c r="D8" s="700"/>
      <c r="E8" s="700"/>
      <c r="F8" s="701" t="s">
        <v>2605</v>
      </c>
      <c r="G8" s="701" t="s">
        <v>772</v>
      </c>
    </row>
    <row r="9" spans="1:9" ht="12.75" customHeight="1" x14ac:dyDescent="0.2">
      <c r="A9" s="708"/>
      <c r="B9" s="701" t="s">
        <v>769</v>
      </c>
      <c r="C9" s="701" t="s">
        <v>3366</v>
      </c>
      <c r="D9" s="701" t="s">
        <v>770</v>
      </c>
      <c r="E9" s="701" t="s">
        <v>771</v>
      </c>
      <c r="F9" s="702"/>
      <c r="G9" s="704"/>
    </row>
    <row r="10" spans="1:9" x14ac:dyDescent="0.2">
      <c r="A10" s="708"/>
      <c r="B10" s="704"/>
      <c r="C10" s="704"/>
      <c r="D10" s="704"/>
      <c r="E10" s="704"/>
      <c r="F10" s="702"/>
      <c r="G10" s="704"/>
    </row>
    <row r="11" spans="1:9" ht="13.5" thickBot="1" x14ac:dyDescent="0.25">
      <c r="A11" s="709"/>
      <c r="B11" s="705"/>
      <c r="C11" s="705"/>
      <c r="D11" s="705"/>
      <c r="E11" s="705"/>
      <c r="F11" s="703"/>
      <c r="G11" s="705"/>
    </row>
    <row r="12" spans="1:9" x14ac:dyDescent="0.2">
      <c r="A12" s="560"/>
      <c r="B12" s="557"/>
      <c r="C12" s="557"/>
      <c r="D12" s="557"/>
      <c r="E12" s="557"/>
      <c r="F12" s="558"/>
      <c r="G12" s="557"/>
    </row>
    <row r="13" spans="1:9" x14ac:dyDescent="0.2">
      <c r="A13" s="210" t="s">
        <v>773</v>
      </c>
      <c r="B13" s="38">
        <v>8016429.8369929073</v>
      </c>
      <c r="C13" s="38">
        <f>C15+C16+C17+C33+C34+C35+C36</f>
        <v>1173985.4095899998</v>
      </c>
      <c r="D13" s="38">
        <f>D15+D16+D17+D33+D34+D35+D36</f>
        <v>7041350.3425499899</v>
      </c>
      <c r="E13" s="38">
        <v>16231766.006952899</v>
      </c>
      <c r="F13" s="38">
        <v>944835.75970000005</v>
      </c>
      <c r="G13" s="38">
        <v>17176601.766652897</v>
      </c>
    </row>
    <row r="14" spans="1:9" x14ac:dyDescent="0.2">
      <c r="A14" s="15"/>
      <c r="B14" s="27"/>
      <c r="C14" s="27"/>
      <c r="D14" s="27"/>
      <c r="E14" s="27"/>
      <c r="F14" s="27"/>
      <c r="G14" s="27"/>
    </row>
    <row r="15" spans="1:9" x14ac:dyDescent="0.2">
      <c r="A15" s="15" t="s">
        <v>170</v>
      </c>
      <c r="B15" s="28">
        <v>2454093.4911709069</v>
      </c>
      <c r="C15" s="28">
        <v>115375.87706</v>
      </c>
      <c r="D15" s="28">
        <v>503130.96741998929</v>
      </c>
      <c r="E15" s="28">
        <v>3072600.3356508962</v>
      </c>
      <c r="F15" s="28">
        <v>311938.39356</v>
      </c>
      <c r="G15" s="28">
        <v>3384538.7292108964</v>
      </c>
    </row>
    <row r="16" spans="1:9" x14ac:dyDescent="0.2">
      <c r="A16" s="15" t="s">
        <v>171</v>
      </c>
      <c r="B16" s="28">
        <v>2431292.4526999998</v>
      </c>
      <c r="C16" s="28">
        <v>856193.58419000008</v>
      </c>
      <c r="D16" s="28">
        <v>4053014.2390400004</v>
      </c>
      <c r="E16" s="28">
        <v>7340500.2759300005</v>
      </c>
      <c r="F16" s="28">
        <v>537759.47239000001</v>
      </c>
      <c r="G16" s="28">
        <v>7878259.7483200002</v>
      </c>
    </row>
    <row r="17" spans="1:7" x14ac:dyDescent="0.2">
      <c r="A17" s="15" t="s">
        <v>115</v>
      </c>
      <c r="B17" s="28">
        <v>2917262.7534420006</v>
      </c>
      <c r="C17" s="28">
        <v>188837.02875</v>
      </c>
      <c r="D17" s="28">
        <v>2427699.69594</v>
      </c>
      <c r="E17" s="28">
        <v>5533799.7664220007</v>
      </c>
      <c r="F17" s="28">
        <v>76605.093130000008</v>
      </c>
      <c r="G17" s="28">
        <v>5610404.8595520006</v>
      </c>
    </row>
    <row r="18" spans="1:7" ht="13.5" x14ac:dyDescent="0.25">
      <c r="A18" s="16" t="s">
        <v>1241</v>
      </c>
      <c r="B18" s="28">
        <v>2808422.9078020002</v>
      </c>
      <c r="C18" s="28">
        <v>117796.95345</v>
      </c>
      <c r="D18" s="28">
        <v>47741.8428199997</v>
      </c>
      <c r="E18" s="28">
        <v>2973961.992362</v>
      </c>
      <c r="F18" s="28">
        <v>1.5907500000000001</v>
      </c>
      <c r="G18" s="28">
        <v>2973963.583112</v>
      </c>
    </row>
    <row r="19" spans="1:7" ht="13.5" x14ac:dyDescent="0.25">
      <c r="A19" s="15" t="s">
        <v>1242</v>
      </c>
      <c r="B19" s="28">
        <v>277532.02162999997</v>
      </c>
      <c r="C19" s="28">
        <v>87640.515079999997</v>
      </c>
      <c r="D19" s="28">
        <v>46217.580339999702</v>
      </c>
      <c r="E19" s="28">
        <v>411390.11704999965</v>
      </c>
      <c r="F19" s="28">
        <v>0</v>
      </c>
      <c r="G19" s="28">
        <v>411390.11704999965</v>
      </c>
    </row>
    <row r="20" spans="1:7" ht="13.5" x14ac:dyDescent="0.25">
      <c r="A20" s="138" t="s">
        <v>1243</v>
      </c>
      <c r="B20" s="28">
        <v>-4611.3500400000003</v>
      </c>
      <c r="C20" s="28">
        <v>0</v>
      </c>
      <c r="D20" s="28">
        <v>0</v>
      </c>
      <c r="E20" s="28">
        <v>-4611.3500400000003</v>
      </c>
      <c r="F20" s="28">
        <v>0</v>
      </c>
      <c r="G20" s="28">
        <v>-4611.3500400000003</v>
      </c>
    </row>
    <row r="21" spans="1:7" x14ac:dyDescent="0.2">
      <c r="A21" s="15" t="s">
        <v>116</v>
      </c>
      <c r="B21" s="28">
        <v>-6399.9680600000002</v>
      </c>
      <c r="C21" s="28">
        <v>-579.01976999999999</v>
      </c>
      <c r="D21" s="28">
        <v>-1810.8321099999998</v>
      </c>
      <c r="E21" s="28">
        <v>-8789.8199400000012</v>
      </c>
      <c r="F21" s="28">
        <v>0</v>
      </c>
      <c r="G21" s="28">
        <v>-8789.8199400000012</v>
      </c>
    </row>
    <row r="22" spans="1:7" ht="13.5" x14ac:dyDescent="0.25">
      <c r="A22" s="17" t="s">
        <v>1244</v>
      </c>
      <c r="B22" s="28">
        <v>2279024.504462</v>
      </c>
      <c r="C22" s="28">
        <v>15506.63551</v>
      </c>
      <c r="D22" s="28">
        <v>538.75076999999987</v>
      </c>
      <c r="E22" s="28">
        <v>2295070.1790319998</v>
      </c>
      <c r="F22" s="28">
        <v>0</v>
      </c>
      <c r="G22" s="28">
        <v>2295070.1790319998</v>
      </c>
    </row>
    <row r="23" spans="1:7" ht="13.5" x14ac:dyDescent="0.25">
      <c r="A23" s="16" t="s">
        <v>1868</v>
      </c>
      <c r="B23" s="28">
        <v>1861609.3358753021</v>
      </c>
      <c r="C23" s="28">
        <v>13830</v>
      </c>
      <c r="D23" s="28">
        <v>561.67844999999988</v>
      </c>
      <c r="E23" s="28">
        <v>1876001.1491153021</v>
      </c>
      <c r="F23" s="28">
        <v>0</v>
      </c>
      <c r="G23" s="28">
        <v>1876001.1491153021</v>
      </c>
    </row>
    <row r="24" spans="1:7" ht="13.5" x14ac:dyDescent="0.25">
      <c r="A24" s="15" t="s">
        <v>2630</v>
      </c>
      <c r="B24" s="28">
        <v>468241.93736669794</v>
      </c>
      <c r="C24" s="28">
        <v>2425</v>
      </c>
      <c r="D24" s="28">
        <v>-22.14264</v>
      </c>
      <c r="E24" s="28">
        <v>470644.94822669792</v>
      </c>
      <c r="F24" s="28">
        <v>0</v>
      </c>
      <c r="G24" s="28">
        <v>470644.94822669792</v>
      </c>
    </row>
    <row r="25" spans="1:7" ht="13.5" x14ac:dyDescent="0.25">
      <c r="A25" s="138" t="s">
        <v>2631</v>
      </c>
      <c r="B25" s="28">
        <v>-22350.729010000003</v>
      </c>
      <c r="C25" s="28">
        <v>0</v>
      </c>
      <c r="D25" s="28">
        <v>0</v>
      </c>
      <c r="E25" s="28">
        <v>-22350.729010000003</v>
      </c>
      <c r="F25" s="28">
        <v>0</v>
      </c>
      <c r="G25" s="28">
        <v>-22350.729010000003</v>
      </c>
    </row>
    <row r="26" spans="1:7" ht="13.5" x14ac:dyDescent="0.25">
      <c r="A26" s="15" t="s">
        <v>2532</v>
      </c>
      <c r="B26" s="28">
        <v>-28476.039769999981</v>
      </c>
      <c r="C26" s="28">
        <v>-748.36449000000005</v>
      </c>
      <c r="D26" s="28">
        <v>-0.78503999999999996</v>
      </c>
      <c r="E26" s="28">
        <v>-29225.18929999998</v>
      </c>
      <c r="F26" s="28">
        <v>0</v>
      </c>
      <c r="G26" s="28">
        <v>-29225.18929999998</v>
      </c>
    </row>
    <row r="27" spans="1:7" ht="13.5" x14ac:dyDescent="0.25">
      <c r="A27" s="16" t="s">
        <v>2632</v>
      </c>
      <c r="B27" s="28">
        <v>262877.69981000002</v>
      </c>
      <c r="C27" s="28">
        <v>15228.822630000002</v>
      </c>
      <c r="D27" s="28">
        <v>2796.3438199999996</v>
      </c>
      <c r="E27" s="28">
        <v>280902.86626000004</v>
      </c>
      <c r="F27" s="28">
        <v>1.5907500000000001</v>
      </c>
      <c r="G27" s="28">
        <v>280904.45701000001</v>
      </c>
    </row>
    <row r="28" spans="1:7" ht="13.5" x14ac:dyDescent="0.25">
      <c r="A28" s="16" t="s">
        <v>2633</v>
      </c>
      <c r="B28" s="28">
        <v>69221.669120000006</v>
      </c>
      <c r="C28" s="28">
        <v>4030.3509400000003</v>
      </c>
      <c r="D28" s="28">
        <v>165.34141</v>
      </c>
      <c r="E28" s="28">
        <v>73417.361470000003</v>
      </c>
      <c r="F28" s="28">
        <v>48740.517810000005</v>
      </c>
      <c r="G28" s="28">
        <v>122157.87928000001</v>
      </c>
    </row>
    <row r="29" spans="1:7" ht="13.5" x14ac:dyDescent="0.25">
      <c r="A29" s="15" t="s">
        <v>1603</v>
      </c>
      <c r="B29" s="28">
        <v>7464.5492300000005</v>
      </c>
      <c r="C29" s="28">
        <v>0</v>
      </c>
      <c r="D29" s="28">
        <v>0</v>
      </c>
      <c r="E29" s="28">
        <v>7464.5492300000005</v>
      </c>
      <c r="F29" s="28">
        <v>27862.984570000001</v>
      </c>
      <c r="G29" s="28">
        <v>35327.533800000005</v>
      </c>
    </row>
    <row r="30" spans="1:7" ht="13.5" x14ac:dyDescent="0.25">
      <c r="A30" s="15" t="s">
        <v>1604</v>
      </c>
      <c r="B30" s="28">
        <v>0</v>
      </c>
      <c r="C30" s="28">
        <v>67009.724359999993</v>
      </c>
      <c r="D30" s="28">
        <v>101898.95613999999</v>
      </c>
      <c r="E30" s="28">
        <v>168908.68050000002</v>
      </c>
      <c r="F30" s="28">
        <v>0</v>
      </c>
      <c r="G30" s="28">
        <v>168908.68050000002</v>
      </c>
    </row>
    <row r="31" spans="1:7" ht="13.5" x14ac:dyDescent="0.25">
      <c r="A31" s="16" t="s">
        <v>2634</v>
      </c>
      <c r="B31" s="28">
        <v>0</v>
      </c>
      <c r="C31" s="28">
        <v>0</v>
      </c>
      <c r="D31" s="28">
        <v>2277835.2286500004</v>
      </c>
      <c r="E31" s="28">
        <v>2277835.2286500004</v>
      </c>
      <c r="F31" s="28">
        <v>0</v>
      </c>
      <c r="G31" s="28">
        <v>2277835.2286500004</v>
      </c>
    </row>
    <row r="32" spans="1:7" x14ac:dyDescent="0.2">
      <c r="A32" s="15" t="s">
        <v>1844</v>
      </c>
      <c r="B32" s="28">
        <v>32153.627289999993</v>
      </c>
      <c r="C32" s="28">
        <v>0</v>
      </c>
      <c r="D32" s="28">
        <v>58.326920000000001</v>
      </c>
      <c r="E32" s="28">
        <v>32211.954209999993</v>
      </c>
      <c r="F32" s="28">
        <v>0</v>
      </c>
      <c r="G32" s="28">
        <v>32211.954209999993</v>
      </c>
    </row>
    <row r="33" spans="1:7" x14ac:dyDescent="0.2">
      <c r="A33" s="15" t="s">
        <v>2715</v>
      </c>
      <c r="B33" s="28">
        <v>103009.31936000001</v>
      </c>
      <c r="C33" s="28">
        <v>53.896239999999999</v>
      </c>
      <c r="D33" s="28">
        <v>1116.3400099999999</v>
      </c>
      <c r="E33" s="28">
        <v>104179.55561000001</v>
      </c>
      <c r="F33" s="28">
        <v>11020.864800000001</v>
      </c>
      <c r="G33" s="28">
        <v>115200.42041000001</v>
      </c>
    </row>
    <row r="34" spans="1:7" x14ac:dyDescent="0.2">
      <c r="A34" s="15" t="s">
        <v>2716</v>
      </c>
      <c r="B34" s="28">
        <v>20572.012769999987</v>
      </c>
      <c r="C34" s="28">
        <v>631.09537</v>
      </c>
      <c r="D34" s="28">
        <v>17021.689459999998</v>
      </c>
      <c r="E34" s="28">
        <v>38224.797599999969</v>
      </c>
      <c r="F34" s="28">
        <v>1213.8623000000002</v>
      </c>
      <c r="G34" s="28">
        <v>39438.65989999997</v>
      </c>
    </row>
    <row r="35" spans="1:7" x14ac:dyDescent="0.2">
      <c r="A35" s="15" t="s">
        <v>1239</v>
      </c>
      <c r="B35" s="28">
        <v>22844.283780000002</v>
      </c>
      <c r="C35" s="28">
        <v>1391.9279799999999</v>
      </c>
      <c r="D35" s="28">
        <v>7669.3848000000007</v>
      </c>
      <c r="E35" s="28">
        <v>31905.596560000002</v>
      </c>
      <c r="F35" s="28">
        <v>3765.82737</v>
      </c>
      <c r="G35" s="28">
        <v>35671.423930000004</v>
      </c>
    </row>
    <row r="36" spans="1:7" x14ac:dyDescent="0.2">
      <c r="A36" s="15" t="s">
        <v>1240</v>
      </c>
      <c r="B36" s="28">
        <v>67355.52377</v>
      </c>
      <c r="C36" s="28">
        <v>11502</v>
      </c>
      <c r="D36" s="28">
        <v>31698.025880000008</v>
      </c>
      <c r="E36" s="28">
        <v>110555.67918000001</v>
      </c>
      <c r="F36" s="28">
        <v>2532.2461499999999</v>
      </c>
      <c r="G36" s="28">
        <v>113087.92533000001</v>
      </c>
    </row>
    <row r="37" spans="1:7" x14ac:dyDescent="0.2">
      <c r="A37" s="15"/>
      <c r="B37" s="28"/>
      <c r="C37" s="28"/>
      <c r="D37" s="28"/>
      <c r="E37" s="28"/>
      <c r="F37" s="28"/>
      <c r="G37" s="28"/>
    </row>
    <row r="38" spans="1:7" x14ac:dyDescent="0.2">
      <c r="A38" s="210" t="s">
        <v>775</v>
      </c>
      <c r="B38" s="38">
        <v>3375915.6751670889</v>
      </c>
      <c r="C38" s="38">
        <f>C40+C46+C47+C48+C49+C56+C57+C58</f>
        <v>34091.73116000001</v>
      </c>
      <c r="D38" s="38">
        <f>D40+D46+D47+D48+D49+D56+D57+D58</f>
        <v>2493591.5063299984</v>
      </c>
      <c r="E38" s="38">
        <v>5903598.9126570877</v>
      </c>
      <c r="F38" s="38">
        <v>279725.61893</v>
      </c>
      <c r="G38" s="38">
        <v>6183324.5315870875</v>
      </c>
    </row>
    <row r="39" spans="1:7" x14ac:dyDescent="0.2">
      <c r="A39" s="15"/>
      <c r="B39" s="27"/>
      <c r="C39" s="27"/>
      <c r="D39" s="27"/>
      <c r="E39" s="27"/>
      <c r="F39" s="27"/>
      <c r="G39" s="27"/>
    </row>
    <row r="40" spans="1:7" x14ac:dyDescent="0.2">
      <c r="A40" s="15" t="s">
        <v>2635</v>
      </c>
      <c r="B40" s="28">
        <v>16813.881879999997</v>
      </c>
      <c r="C40" s="28">
        <v>1143.8494900000001</v>
      </c>
      <c r="D40" s="28">
        <v>2323426.756409999</v>
      </c>
      <c r="E40" s="28">
        <v>2341384.4877799987</v>
      </c>
      <c r="F40" s="28">
        <v>0</v>
      </c>
      <c r="G40" s="28">
        <v>2341384.4877799987</v>
      </c>
    </row>
    <row r="41" spans="1:7" ht="13.5" x14ac:dyDescent="0.25">
      <c r="A41" s="16" t="s">
        <v>2636</v>
      </c>
      <c r="B41" s="28">
        <v>-3169.0880100000004</v>
      </c>
      <c r="C41" s="28">
        <v>0</v>
      </c>
      <c r="D41" s="28">
        <v>0</v>
      </c>
      <c r="E41" s="28">
        <v>-3169.0880100000004</v>
      </c>
      <c r="F41" s="28">
        <v>0</v>
      </c>
      <c r="G41" s="28">
        <v>-3169.0880100000004</v>
      </c>
    </row>
    <row r="42" spans="1:7" ht="13.5" x14ac:dyDescent="0.25">
      <c r="A42" s="16" t="s">
        <v>2637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</row>
    <row r="43" spans="1:7" ht="13.5" x14ac:dyDescent="0.25">
      <c r="A43" s="16" t="s">
        <v>2638</v>
      </c>
      <c r="B43" s="28">
        <v>4.2284899999999999</v>
      </c>
      <c r="C43" s="28">
        <v>1143.8494900000001</v>
      </c>
      <c r="D43" s="28">
        <v>0</v>
      </c>
      <c r="E43" s="28">
        <v>1148.07798</v>
      </c>
      <c r="F43" s="28">
        <v>0</v>
      </c>
      <c r="G43" s="28">
        <v>1148.07798</v>
      </c>
    </row>
    <row r="44" spans="1:7" ht="13.5" x14ac:dyDescent="0.25">
      <c r="A44" s="16" t="s">
        <v>2639</v>
      </c>
      <c r="B44" s="28">
        <v>0</v>
      </c>
      <c r="C44" s="28">
        <v>0</v>
      </c>
      <c r="D44" s="28">
        <v>2323426.756409999</v>
      </c>
      <c r="E44" s="28">
        <v>2323426.756409999</v>
      </c>
      <c r="F44" s="28">
        <v>0</v>
      </c>
      <c r="G44" s="28">
        <v>2323426.756409999</v>
      </c>
    </row>
    <row r="45" spans="1:7" ht="13.5" x14ac:dyDescent="0.25">
      <c r="A45" s="16" t="s">
        <v>2365</v>
      </c>
      <c r="B45" s="28">
        <v>19978.741399999999</v>
      </c>
      <c r="C45" s="28">
        <v>0</v>
      </c>
      <c r="D45" s="28">
        <v>0</v>
      </c>
      <c r="E45" s="28">
        <v>19978.741399999999</v>
      </c>
      <c r="F45" s="28">
        <v>0</v>
      </c>
      <c r="G45" s="28">
        <v>19978.741399999999</v>
      </c>
    </row>
    <row r="46" spans="1:7" ht="13.5" x14ac:dyDescent="0.25">
      <c r="A46" s="15" t="s">
        <v>2366</v>
      </c>
      <c r="B46" s="28">
        <v>1.737199999999999</v>
      </c>
      <c r="C46" s="28">
        <v>37.5</v>
      </c>
      <c r="D46" s="28">
        <v>0</v>
      </c>
      <c r="E46" s="28">
        <v>39.237200000000001</v>
      </c>
      <c r="F46" s="28">
        <v>0</v>
      </c>
      <c r="G46" s="28">
        <v>39.237200000000001</v>
      </c>
    </row>
    <row r="47" spans="1:7" ht="13.5" x14ac:dyDescent="0.25">
      <c r="A47" s="15" t="s">
        <v>2367</v>
      </c>
      <c r="B47" s="28">
        <v>316.20422000000008</v>
      </c>
      <c r="C47" s="28">
        <v>59.18628000000011</v>
      </c>
      <c r="D47" s="28">
        <v>40.621670000000002</v>
      </c>
      <c r="E47" s="28">
        <v>416.0121700000002</v>
      </c>
      <c r="F47" s="28">
        <v>0</v>
      </c>
      <c r="G47" s="28">
        <v>416.0121700000002</v>
      </c>
    </row>
    <row r="48" spans="1:7" ht="13.5" x14ac:dyDescent="0.25">
      <c r="A48" s="15" t="s">
        <v>2262</v>
      </c>
      <c r="B48" s="28">
        <v>2916814.1190370889</v>
      </c>
      <c r="C48" s="28">
        <v>4178.4318700000003</v>
      </c>
      <c r="D48" s="28">
        <v>88404.484559999997</v>
      </c>
      <c r="E48" s="28">
        <v>3009397.0354670892</v>
      </c>
      <c r="F48" s="28">
        <v>143230.06083999999</v>
      </c>
      <c r="G48" s="28">
        <v>3152627.0963070891</v>
      </c>
    </row>
    <row r="49" spans="1:9" ht="13.5" x14ac:dyDescent="0.25">
      <c r="A49" s="15" t="s">
        <v>1867</v>
      </c>
      <c r="B49" s="28">
        <v>413239.46772999997</v>
      </c>
      <c r="C49" s="28">
        <v>19354.678140000004</v>
      </c>
      <c r="D49" s="28">
        <v>60526.628719999993</v>
      </c>
      <c r="E49" s="28">
        <v>493120.77458999993</v>
      </c>
      <c r="F49" s="28">
        <v>83109.236210000003</v>
      </c>
      <c r="G49" s="28">
        <v>576230.01079999993</v>
      </c>
    </row>
    <row r="50" spans="1:9" ht="13.5" x14ac:dyDescent="0.25">
      <c r="A50" s="15" t="s">
        <v>2885</v>
      </c>
      <c r="B50" s="28">
        <v>82290.099919999993</v>
      </c>
      <c r="C50" s="28">
        <v>2034.8836000000001</v>
      </c>
      <c r="D50" s="28">
        <v>32954.884460000001</v>
      </c>
      <c r="E50" s="28">
        <v>117279.86798</v>
      </c>
      <c r="F50" s="28">
        <v>54465.738989999998</v>
      </c>
      <c r="G50" s="28">
        <v>171745.60696999999</v>
      </c>
    </row>
    <row r="51" spans="1:9" ht="13.5" x14ac:dyDescent="0.25">
      <c r="A51" s="15" t="s">
        <v>2886</v>
      </c>
      <c r="B51" s="28">
        <v>252400.18188999998</v>
      </c>
      <c r="C51" s="28">
        <v>11474.763319999998</v>
      </c>
      <c r="D51" s="28">
        <v>4701.2502800000002</v>
      </c>
      <c r="E51" s="28">
        <v>268576.19548999995</v>
      </c>
      <c r="F51" s="28">
        <v>28011.627940000002</v>
      </c>
      <c r="G51" s="28">
        <v>296587.82342999993</v>
      </c>
    </row>
    <row r="52" spans="1:9" x14ac:dyDescent="0.2">
      <c r="A52" s="15" t="s">
        <v>2518</v>
      </c>
      <c r="B52" s="28">
        <v>11365.606156728294</v>
      </c>
      <c r="C52" s="28">
        <v>419.86396999999999</v>
      </c>
      <c r="D52" s="28">
        <v>2940.4761799999997</v>
      </c>
      <c r="E52" s="28">
        <v>14725.946306728294</v>
      </c>
      <c r="F52" s="28">
        <v>0</v>
      </c>
      <c r="G52" s="28">
        <v>14725.946306728294</v>
      </c>
    </row>
    <row r="53" spans="1:9" ht="13.5" x14ac:dyDescent="0.25">
      <c r="A53" s="16" t="s">
        <v>1643</v>
      </c>
      <c r="B53" s="28">
        <v>3745.6006222242445</v>
      </c>
      <c r="C53" s="28">
        <v>2879.1264499999997</v>
      </c>
      <c r="D53" s="28">
        <v>4696.6549399999994</v>
      </c>
      <c r="E53" s="28">
        <v>11321.382012224243</v>
      </c>
      <c r="F53" s="28">
        <v>550.31112999999993</v>
      </c>
      <c r="G53" s="28">
        <v>11871.693142224243</v>
      </c>
    </row>
    <row r="54" spans="1:9" ht="13.5" x14ac:dyDescent="0.25">
      <c r="A54" s="16" t="s">
        <v>1644</v>
      </c>
      <c r="B54" s="28">
        <v>5711.10977</v>
      </c>
      <c r="C54" s="28">
        <v>671.00930999999991</v>
      </c>
      <c r="D54" s="28">
        <v>1184.2673800000002</v>
      </c>
      <c r="E54" s="28">
        <v>7566.3864599999997</v>
      </c>
      <c r="F54" s="28">
        <v>81.558149999999983</v>
      </c>
      <c r="G54" s="28">
        <v>7647.9446099999996</v>
      </c>
    </row>
    <row r="55" spans="1:9" ht="13.5" x14ac:dyDescent="0.25">
      <c r="A55" s="16" t="s">
        <v>1645</v>
      </c>
      <c r="B55" s="28">
        <v>57726.869371047469</v>
      </c>
      <c r="C55" s="28">
        <v>1875.0314899999998</v>
      </c>
      <c r="D55" s="28">
        <v>14049.09548</v>
      </c>
      <c r="E55" s="28">
        <v>73650.996341047459</v>
      </c>
      <c r="F55" s="28">
        <v>0</v>
      </c>
      <c r="G55" s="28">
        <v>73650.996341047459</v>
      </c>
    </row>
    <row r="56" spans="1:9" ht="13.5" x14ac:dyDescent="0.25">
      <c r="A56" s="15" t="s">
        <v>2519</v>
      </c>
      <c r="B56" s="28">
        <v>26685.893049999999</v>
      </c>
      <c r="C56" s="28">
        <v>3130.2528499999999</v>
      </c>
      <c r="D56" s="28">
        <v>16234.58567</v>
      </c>
      <c r="E56" s="28">
        <v>46050.731570000004</v>
      </c>
      <c r="F56" s="28">
        <v>53269.973310000008</v>
      </c>
      <c r="G56" s="28">
        <v>99320.704880000005</v>
      </c>
    </row>
    <row r="57" spans="1:9" x14ac:dyDescent="0.2">
      <c r="A57" s="15" t="s">
        <v>2520</v>
      </c>
      <c r="B57" s="28">
        <v>363.83164999999997</v>
      </c>
      <c r="C57" s="28">
        <v>1069.7280499999999</v>
      </c>
      <c r="D57" s="28">
        <v>4958.4292999999998</v>
      </c>
      <c r="E57" s="28">
        <v>6391.9889999999996</v>
      </c>
      <c r="F57" s="28">
        <v>116.34857000000001</v>
      </c>
      <c r="G57" s="28">
        <v>6508.3375699999997</v>
      </c>
    </row>
    <row r="58" spans="1:9" ht="13.5" x14ac:dyDescent="0.25">
      <c r="A58" s="15" t="s">
        <v>2521</v>
      </c>
      <c r="B58" s="28">
        <v>1680.5404000000001</v>
      </c>
      <c r="C58" s="28">
        <v>5118.1044800000009</v>
      </c>
      <c r="D58" s="28">
        <v>0</v>
      </c>
      <c r="E58" s="28">
        <v>6798.6448800000007</v>
      </c>
      <c r="F58" s="28">
        <v>0</v>
      </c>
      <c r="G58" s="28">
        <v>6798.6448800000007</v>
      </c>
    </row>
    <row r="59" spans="1:9" x14ac:dyDescent="0.2">
      <c r="A59" s="18"/>
      <c r="B59" s="28"/>
      <c r="C59" s="28"/>
      <c r="D59" s="28"/>
      <c r="E59" s="28"/>
      <c r="F59" s="28"/>
      <c r="G59" s="28"/>
    </row>
    <row r="60" spans="1:9" ht="13.5" thickBot="1" x14ac:dyDescent="0.25">
      <c r="A60" s="209" t="s">
        <v>776</v>
      </c>
      <c r="B60" s="44">
        <f>+B38+B13</f>
        <v>11392345.512159996</v>
      </c>
      <c r="C60" s="44">
        <f>C38+C13</f>
        <v>1208077.1407499998</v>
      </c>
      <c r="D60" s="44">
        <f>D38+D13</f>
        <v>9534941.8488799892</v>
      </c>
      <c r="E60" s="44">
        <f>+E38+E13</f>
        <v>22135364.919609986</v>
      </c>
      <c r="F60" s="44">
        <f>+F38+F13</f>
        <v>1224561.3786300002</v>
      </c>
      <c r="G60" s="44">
        <f>+G38+G13</f>
        <v>23359926.298239984</v>
      </c>
    </row>
    <row r="61" spans="1:9" x14ac:dyDescent="0.2">
      <c r="B61" s="166"/>
      <c r="C61" s="166"/>
      <c r="D61" s="166"/>
      <c r="E61" s="166"/>
      <c r="F61" s="166"/>
      <c r="G61" s="166"/>
      <c r="H61" s="166"/>
      <c r="I61" s="166"/>
    </row>
    <row r="62" spans="1:9" x14ac:dyDescent="0.2">
      <c r="B62" s="166"/>
      <c r="C62" s="166"/>
      <c r="D62" s="166"/>
      <c r="E62" s="166"/>
      <c r="F62" s="166"/>
      <c r="G62" s="166"/>
      <c r="H62" s="166"/>
      <c r="I62" s="166"/>
    </row>
    <row r="63" spans="1:9" x14ac:dyDescent="0.2">
      <c r="B63" s="166"/>
      <c r="C63" s="166"/>
      <c r="D63" s="166"/>
      <c r="E63" s="166"/>
      <c r="F63" s="166"/>
      <c r="G63" s="166"/>
      <c r="H63" s="166"/>
      <c r="I63" s="166"/>
    </row>
    <row r="64" spans="1:9" x14ac:dyDescent="0.2">
      <c r="B64" s="166"/>
      <c r="C64" s="166"/>
      <c r="D64" s="166"/>
      <c r="E64" s="166"/>
      <c r="F64" s="166"/>
      <c r="G64" s="166"/>
      <c r="H64" s="166"/>
      <c r="I64" s="166"/>
    </row>
    <row r="65" spans="2:9" x14ac:dyDescent="0.2">
      <c r="B65" s="166"/>
      <c r="C65" s="166"/>
      <c r="D65" s="166"/>
      <c r="E65" s="166"/>
      <c r="F65" s="166"/>
      <c r="G65" s="166"/>
      <c r="H65" s="166"/>
      <c r="I65" s="166"/>
    </row>
    <row r="66" spans="2:9" x14ac:dyDescent="0.2">
      <c r="B66" s="166"/>
      <c r="C66" s="166"/>
      <c r="D66" s="166"/>
      <c r="E66" s="166"/>
      <c r="F66" s="166"/>
      <c r="G66" s="166"/>
      <c r="H66" s="166"/>
      <c r="I66" s="166"/>
    </row>
    <row r="67" spans="2:9" x14ac:dyDescent="0.2">
      <c r="B67" s="166"/>
      <c r="C67" s="166"/>
      <c r="D67" s="166"/>
      <c r="E67" s="166"/>
      <c r="F67" s="166"/>
      <c r="G67" s="166"/>
      <c r="H67" s="166"/>
      <c r="I67" s="166"/>
    </row>
    <row r="68" spans="2:9" x14ac:dyDescent="0.2">
      <c r="B68" s="166"/>
      <c r="C68" s="166"/>
      <c r="D68" s="166"/>
      <c r="E68" s="166"/>
      <c r="F68" s="166"/>
      <c r="G68" s="166"/>
      <c r="H68" s="166"/>
      <c r="I68" s="166"/>
    </row>
    <row r="69" spans="2:9" x14ac:dyDescent="0.2">
      <c r="B69" s="166"/>
      <c r="C69" s="166"/>
      <c r="D69" s="166"/>
      <c r="E69" s="166"/>
      <c r="F69" s="166"/>
      <c r="G69" s="166"/>
      <c r="H69" s="166"/>
      <c r="I69" s="166"/>
    </row>
    <row r="70" spans="2:9" x14ac:dyDescent="0.2">
      <c r="B70" s="166"/>
      <c r="C70" s="166"/>
      <c r="D70" s="166"/>
      <c r="E70" s="166"/>
      <c r="F70" s="166"/>
      <c r="G70" s="166"/>
      <c r="H70" s="166"/>
      <c r="I70" s="166"/>
    </row>
    <row r="71" spans="2:9" x14ac:dyDescent="0.2">
      <c r="B71" s="166"/>
      <c r="C71" s="166"/>
      <c r="D71" s="166"/>
      <c r="E71" s="166"/>
      <c r="F71" s="166"/>
      <c r="G71" s="166"/>
      <c r="H71" s="166"/>
      <c r="I71" s="166"/>
    </row>
  </sheetData>
  <mergeCells count="9">
    <mergeCell ref="B8:E8"/>
    <mergeCell ref="F8:F11"/>
    <mergeCell ref="G8:G11"/>
    <mergeCell ref="A5:G6"/>
    <mergeCell ref="D9:D11"/>
    <mergeCell ref="A8:A11"/>
    <mergeCell ref="B9:B11"/>
    <mergeCell ref="E9:E11"/>
    <mergeCell ref="C9:C11"/>
  </mergeCells>
  <phoneticPr fontId="2" type="noConversion"/>
  <conditionalFormatting sqref="B13:G60">
    <cfRule type="expression" dxfId="159" priority="1" stopIfTrue="1">
      <formula>$BD13=1</formula>
    </cfRule>
  </conditionalFormatting>
  <hyperlinks>
    <hyperlink ref="A2" location="CONTENTS!A1" display="Contents"/>
    <hyperlink ref="A1" location="ICINDEKILER!A1" display="İçindekiler"/>
  </hyperlinks>
  <printOptions horizontalCentered="1" verticalCentered="1"/>
  <pageMargins left="0.51181102362204722" right="0.27559055118110237" top="0.51181102362204722" bottom="1.8110236220472442" header="0.23622047244094491" footer="0.51181102362204722"/>
  <pageSetup paperSize="9" scale="61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B52"/>
  <sheetViews>
    <sheetView showGridLines="0" topLeftCell="D1" workbookViewId="0">
      <selection activeCell="M5" sqref="M5:Z6"/>
    </sheetView>
  </sheetViews>
  <sheetFormatPr defaultRowHeight="12.75" x14ac:dyDescent="0.2"/>
  <cols>
    <col min="1" max="1" width="28.42578125" bestFit="1" customWidth="1"/>
    <col min="2" max="2" width="11.42578125" customWidth="1"/>
    <col min="28" max="28" width="10.5703125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1517</v>
      </c>
      <c r="AA3" s="54"/>
      <c r="AB3" s="140" t="s">
        <v>556</v>
      </c>
    </row>
    <row r="4" spans="1:28" x14ac:dyDescent="0.2">
      <c r="AB4" s="353"/>
    </row>
    <row r="5" spans="1:28" x14ac:dyDescent="0.2">
      <c r="A5" s="813" t="s">
        <v>3400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542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94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94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s="601" customFormat="1" ht="69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1608</v>
      </c>
      <c r="K8" s="602" t="s">
        <v>2614</v>
      </c>
      <c r="L8" s="602" t="s">
        <v>2615</v>
      </c>
      <c r="M8" s="602" t="s">
        <v>2231</v>
      </c>
      <c r="N8" s="602" t="s">
        <v>2232</v>
      </c>
      <c r="O8" s="602" t="s">
        <v>2233</v>
      </c>
      <c r="P8" s="602" t="s">
        <v>1609</v>
      </c>
      <c r="Q8" s="602" t="s">
        <v>2234</v>
      </c>
      <c r="R8" s="602" t="s">
        <v>2235</v>
      </c>
      <c r="S8" s="602" t="s">
        <v>2236</v>
      </c>
      <c r="T8" s="602" t="s">
        <v>2616</v>
      </c>
      <c r="U8" s="602" t="s">
        <v>2238</v>
      </c>
      <c r="V8" s="602" t="s">
        <v>1878</v>
      </c>
      <c r="W8" s="602" t="s">
        <v>1879</v>
      </c>
      <c r="X8" s="603" t="s">
        <v>1880</v>
      </c>
      <c r="Y8" s="602" t="s">
        <v>2617</v>
      </c>
      <c r="Z8" s="604" t="s">
        <v>599</v>
      </c>
      <c r="AA8" s="73" t="s">
        <v>2618</v>
      </c>
    </row>
    <row r="9" spans="1:28" ht="15" customHeight="1" x14ac:dyDescent="0.2">
      <c r="A9" s="70" t="s">
        <v>1734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57167.630491310993</v>
      </c>
      <c r="C10" s="56">
        <f>+C11+C14+C15+C16+C17+C18+C19</f>
        <v>9641.2091600000022</v>
      </c>
      <c r="D10" s="56">
        <f>+D11+D14+D15+D16+D17+D18+D19</f>
        <v>39035.213690000004</v>
      </c>
      <c r="E10" s="56">
        <f>+E11+E14+E15+E16+E17+E18+E19</f>
        <v>3195.0617199999997</v>
      </c>
      <c r="F10" s="56">
        <f>+F11+F14+F15+F16+F17+F18+F19</f>
        <v>3691.0497768</v>
      </c>
      <c r="G10" s="56">
        <f t="shared" ref="G10:Z10" si="0">+G11+G14+G15+G16+G17+G18+G19</f>
        <v>19760.593399999994</v>
      </c>
      <c r="H10" s="56">
        <f t="shared" si="0"/>
        <v>6546.8666600000006</v>
      </c>
      <c r="I10" s="56">
        <f t="shared" si="0"/>
        <v>3292.2734499999997</v>
      </c>
      <c r="J10" s="56">
        <f t="shared" si="0"/>
        <v>14009.025380000001</v>
      </c>
      <c r="K10" s="56">
        <f t="shared" si="0"/>
        <v>36011.101699999992</v>
      </c>
      <c r="L10" s="56">
        <f t="shared" si="0"/>
        <v>21885.686160000001</v>
      </c>
      <c r="M10" s="56">
        <f t="shared" si="0"/>
        <v>782.53834000000018</v>
      </c>
      <c r="N10" s="56">
        <f t="shared" si="0"/>
        <v>6732.1569399999962</v>
      </c>
      <c r="O10" s="56">
        <f t="shared" si="0"/>
        <v>2681.7135799999996</v>
      </c>
      <c r="P10" s="56">
        <f t="shared" si="0"/>
        <v>1214.1017700000002</v>
      </c>
      <c r="Q10" s="56">
        <f t="shared" si="0"/>
        <v>224.85305000000002</v>
      </c>
      <c r="R10" s="56">
        <f t="shared" si="0"/>
        <v>2060.42812</v>
      </c>
      <c r="S10" s="56">
        <f t="shared" si="0"/>
        <v>27949.622209999998</v>
      </c>
      <c r="T10" s="56">
        <f t="shared" si="0"/>
        <v>7692.2559399999991</v>
      </c>
      <c r="U10" s="56">
        <f t="shared" si="0"/>
        <v>3957.53872</v>
      </c>
      <c r="V10" s="56">
        <f t="shared" si="0"/>
        <v>10171.06617</v>
      </c>
      <c r="W10" s="56">
        <f t="shared" si="0"/>
        <v>107.11569000000007</v>
      </c>
      <c r="X10" s="56">
        <f t="shared" si="0"/>
        <v>20.389880000000002</v>
      </c>
      <c r="Y10" s="56">
        <f t="shared" si="0"/>
        <v>4763.1055299999998</v>
      </c>
      <c r="Z10" s="56">
        <f t="shared" si="0"/>
        <v>7400.9397899999958</v>
      </c>
      <c r="AA10" s="56">
        <f>SUM(B10:Z10)</f>
        <v>289993.53731811099</v>
      </c>
    </row>
    <row r="11" spans="1:28" ht="15" customHeight="1" x14ac:dyDescent="0.2">
      <c r="A11" s="61" t="s">
        <v>1898</v>
      </c>
      <c r="B11" s="57">
        <f>+B12+B13</f>
        <v>67930.132471310993</v>
      </c>
      <c r="C11" s="57">
        <f>+C12+C13</f>
        <v>17015.023850000001</v>
      </c>
      <c r="D11" s="57">
        <f>+D12+D13</f>
        <v>46033.56364</v>
      </c>
      <c r="E11" s="57">
        <f t="shared" ref="E11:Z11" si="1">+E12+E13</f>
        <v>4920.3391700000002</v>
      </c>
      <c r="F11" s="57">
        <f t="shared" si="1"/>
        <v>4513.3275267999998</v>
      </c>
      <c r="G11" s="57">
        <f t="shared" si="1"/>
        <v>22040.564159999998</v>
      </c>
      <c r="H11" s="57">
        <f t="shared" si="1"/>
        <v>7418.21569</v>
      </c>
      <c r="I11" s="57">
        <f t="shared" si="1"/>
        <v>3571.2967800000001</v>
      </c>
      <c r="J11" s="57">
        <f t="shared" si="1"/>
        <v>18212.27792</v>
      </c>
      <c r="K11" s="57">
        <f t="shared" si="1"/>
        <v>44647.212339999991</v>
      </c>
      <c r="L11" s="57">
        <f t="shared" si="1"/>
        <v>28342.002700000001</v>
      </c>
      <c r="M11" s="57">
        <f t="shared" si="1"/>
        <v>1167.2194200000001</v>
      </c>
      <c r="N11" s="57">
        <f t="shared" si="1"/>
        <v>10279.156789999997</v>
      </c>
      <c r="O11" s="57">
        <f t="shared" si="1"/>
        <v>3910.8131500000004</v>
      </c>
      <c r="P11" s="57">
        <f t="shared" si="1"/>
        <v>2298.7634900000003</v>
      </c>
      <c r="Q11" s="57">
        <f t="shared" si="1"/>
        <v>384.19009</v>
      </c>
      <c r="R11" s="57">
        <f t="shared" si="1"/>
        <v>4605.3880200000003</v>
      </c>
      <c r="S11" s="57">
        <f t="shared" si="1"/>
        <v>30884.442179999998</v>
      </c>
      <c r="T11" s="57">
        <f t="shared" si="1"/>
        <v>7961.7223499999991</v>
      </c>
      <c r="U11" s="57">
        <f t="shared" si="1"/>
        <v>4577.0324000000001</v>
      </c>
      <c r="V11" s="57">
        <f t="shared" si="1"/>
        <v>19672.15393</v>
      </c>
      <c r="W11" s="57">
        <f t="shared" si="1"/>
        <v>349.84682000000004</v>
      </c>
      <c r="X11" s="57">
        <f t="shared" si="1"/>
        <v>63.217820000000003</v>
      </c>
      <c r="Y11" s="57">
        <f t="shared" si="1"/>
        <v>6547.1058499999999</v>
      </c>
      <c r="Z11" s="57">
        <f t="shared" si="1"/>
        <v>10182.712389999995</v>
      </c>
      <c r="AA11" s="56">
        <f t="shared" ref="AA11:AA21" si="2">SUM(B11:Z11)</f>
        <v>367527.72094811097</v>
      </c>
    </row>
    <row r="12" spans="1:28" ht="15" customHeight="1" x14ac:dyDescent="0.2">
      <c r="A12" s="60" t="s">
        <v>1899</v>
      </c>
      <c r="B12" s="56">
        <v>67904.582151310999</v>
      </c>
      <c r="C12" s="56">
        <v>17015.023850000001</v>
      </c>
      <c r="D12" s="56">
        <v>43335.809979999998</v>
      </c>
      <c r="E12" s="56">
        <v>4875.4920000000002</v>
      </c>
      <c r="F12" s="56">
        <v>4513.3275267999998</v>
      </c>
      <c r="G12" s="56">
        <v>21973.290829999998</v>
      </c>
      <c r="H12" s="56">
        <v>7249.9970999999996</v>
      </c>
      <c r="I12" s="56">
        <v>3540.1606300000003</v>
      </c>
      <c r="J12" s="56">
        <v>18019.09679</v>
      </c>
      <c r="K12" s="56">
        <v>44646.728739999991</v>
      </c>
      <c r="L12" s="56">
        <v>28342.002700000001</v>
      </c>
      <c r="M12" s="56">
        <v>1167.2194200000001</v>
      </c>
      <c r="N12" s="56">
        <v>10166.502339999997</v>
      </c>
      <c r="O12" s="56">
        <v>3791.3316400000003</v>
      </c>
      <c r="P12" s="56">
        <v>2290.4961800000001</v>
      </c>
      <c r="Q12" s="56">
        <v>384.19009</v>
      </c>
      <c r="R12" s="56">
        <v>4605.3880200000003</v>
      </c>
      <c r="S12" s="56">
        <v>30884.442179999998</v>
      </c>
      <c r="T12" s="56">
        <v>7957.2261299999991</v>
      </c>
      <c r="U12" s="56">
        <v>4489.1109299999998</v>
      </c>
      <c r="V12" s="56">
        <v>19672.15393</v>
      </c>
      <c r="W12" s="56">
        <v>349.83843000000002</v>
      </c>
      <c r="X12" s="56">
        <v>63.217820000000003</v>
      </c>
      <c r="Y12" s="56">
        <v>6547.1058499999999</v>
      </c>
      <c r="Z12" s="56">
        <v>10182.712389999995</v>
      </c>
      <c r="AA12" s="56">
        <f t="shared" si="2"/>
        <v>363966.44764811109</v>
      </c>
    </row>
    <row r="13" spans="1:28" ht="15" customHeight="1" x14ac:dyDescent="0.2">
      <c r="A13" s="60" t="s">
        <v>1900</v>
      </c>
      <c r="B13" s="56">
        <v>25.550319999999999</v>
      </c>
      <c r="C13" s="56">
        <v>0</v>
      </c>
      <c r="D13" s="56">
        <v>2697.7536600000003</v>
      </c>
      <c r="E13" s="56">
        <v>44.847169999999998</v>
      </c>
      <c r="F13" s="56">
        <v>0</v>
      </c>
      <c r="G13" s="56">
        <v>67.273330000000001</v>
      </c>
      <c r="H13" s="56">
        <v>168.21859000000001</v>
      </c>
      <c r="I13" s="56">
        <v>31.136150000000001</v>
      </c>
      <c r="J13" s="56">
        <v>193.18113</v>
      </c>
      <c r="K13" s="56">
        <v>0.48360000000000003</v>
      </c>
      <c r="L13" s="56">
        <v>0</v>
      </c>
      <c r="M13" s="56">
        <v>0</v>
      </c>
      <c r="N13" s="56">
        <v>112.65445</v>
      </c>
      <c r="O13" s="56">
        <v>119.48151</v>
      </c>
      <c r="P13" s="56">
        <v>8.2673100000000002</v>
      </c>
      <c r="Q13" s="56">
        <v>0</v>
      </c>
      <c r="R13" s="56">
        <v>0</v>
      </c>
      <c r="S13" s="56">
        <v>0</v>
      </c>
      <c r="T13" s="56">
        <v>4.4962200000000001</v>
      </c>
      <c r="U13" s="56">
        <v>87.921469999999999</v>
      </c>
      <c r="V13" s="56">
        <v>0</v>
      </c>
      <c r="W13" s="56">
        <v>8.3899999999999999E-3</v>
      </c>
      <c r="X13" s="56">
        <v>0</v>
      </c>
      <c r="Y13" s="56">
        <v>0</v>
      </c>
      <c r="Z13" s="56">
        <v>0</v>
      </c>
      <c r="AA13" s="56">
        <f t="shared" si="2"/>
        <v>3561.2732999999998</v>
      </c>
    </row>
    <row r="14" spans="1:28" ht="15" customHeight="1" x14ac:dyDescent="0.2">
      <c r="A14" s="60" t="s">
        <v>2937</v>
      </c>
      <c r="B14" s="57">
        <v>-8552.4570299999996</v>
      </c>
      <c r="C14" s="57">
        <v>-2874.0451100000005</v>
      </c>
      <c r="D14" s="57">
        <v>-3641.7971900000002</v>
      </c>
      <c r="E14" s="57">
        <v>-1368.2222300000001</v>
      </c>
      <c r="F14" s="57">
        <v>-174.30494999999999</v>
      </c>
      <c r="G14" s="57">
        <v>-557.0814499999999</v>
      </c>
      <c r="H14" s="57">
        <v>-345.79926</v>
      </c>
      <c r="I14" s="57">
        <v>-262.29303000000004</v>
      </c>
      <c r="J14" s="57">
        <v>-3647.14221</v>
      </c>
      <c r="K14" s="57">
        <v>-3240.7424900000001</v>
      </c>
      <c r="L14" s="57">
        <v>-2907.1191600000002</v>
      </c>
      <c r="M14" s="57">
        <v>-404.66823999999997</v>
      </c>
      <c r="N14" s="57">
        <v>-2749.7941700000001</v>
      </c>
      <c r="O14" s="57">
        <v>-875.56009999999992</v>
      </c>
      <c r="P14" s="57">
        <v>-664.35976999999991</v>
      </c>
      <c r="Q14" s="57">
        <v>-202.14823000000001</v>
      </c>
      <c r="R14" s="57">
        <v>-2125.1562599999997</v>
      </c>
      <c r="S14" s="57">
        <v>-771.46564999999998</v>
      </c>
      <c r="T14" s="57">
        <v>-324.34154000000001</v>
      </c>
      <c r="U14" s="57">
        <v>-861.02172999999993</v>
      </c>
      <c r="V14" s="57">
        <v>-4987.0750800000005</v>
      </c>
      <c r="W14" s="57">
        <v>-17.68965</v>
      </c>
      <c r="X14" s="57">
        <v>-44.251580000000004</v>
      </c>
      <c r="Y14" s="57">
        <v>-1179.0497</v>
      </c>
      <c r="Z14" s="56">
        <v>-1794.9561999999999</v>
      </c>
      <c r="AA14" s="56">
        <f t="shared" si="2"/>
        <v>-44572.542009999997</v>
      </c>
    </row>
    <row r="15" spans="1:28" ht="15" customHeight="1" x14ac:dyDescent="0.2">
      <c r="A15" s="60" t="s">
        <v>2938</v>
      </c>
      <c r="B15" s="57">
        <v>-19917.839230000001</v>
      </c>
      <c r="C15" s="57">
        <v>-7063.6895100000002</v>
      </c>
      <c r="D15" s="57">
        <v>-18026.81495</v>
      </c>
      <c r="E15" s="57">
        <v>-2246.8063700000002</v>
      </c>
      <c r="F15" s="57">
        <v>-1578.5184099999999</v>
      </c>
      <c r="G15" s="57">
        <v>-8629.3809900000033</v>
      </c>
      <c r="H15" s="57">
        <v>-3101.3078700000001</v>
      </c>
      <c r="I15" s="57">
        <v>-1426.6066599999999</v>
      </c>
      <c r="J15" s="57">
        <v>-3780.72633</v>
      </c>
      <c r="K15" s="57">
        <v>-18825.114000000001</v>
      </c>
      <c r="L15" s="57">
        <v>-10548.688050000001</v>
      </c>
      <c r="M15" s="57">
        <v>-460.23783000000003</v>
      </c>
      <c r="N15" s="57">
        <v>-3841.6157200000002</v>
      </c>
      <c r="O15" s="57">
        <v>-1601.9026100000001</v>
      </c>
      <c r="P15" s="57">
        <v>-918.21603000000005</v>
      </c>
      <c r="Q15" s="57">
        <v>-113.04022000000001</v>
      </c>
      <c r="R15" s="57">
        <v>-2140.6498700000002</v>
      </c>
      <c r="S15" s="57">
        <v>-12182.908509999999</v>
      </c>
      <c r="T15" s="57">
        <v>-1629.1152500000001</v>
      </c>
      <c r="U15" s="57">
        <v>-1808.5762299999999</v>
      </c>
      <c r="V15" s="57">
        <v>-11939.793669999999</v>
      </c>
      <c r="W15" s="57">
        <v>-240.22519</v>
      </c>
      <c r="X15" s="57">
        <v>-24.625529999999998</v>
      </c>
      <c r="Y15" s="57">
        <v>-2530.3102200000003</v>
      </c>
      <c r="Z15" s="56">
        <v>-4707.1722699999991</v>
      </c>
      <c r="AA15" s="56">
        <f t="shared" si="2"/>
        <v>-139283.88152</v>
      </c>
    </row>
    <row r="16" spans="1:28" ht="15" customHeight="1" x14ac:dyDescent="0.2">
      <c r="A16" s="62" t="s">
        <v>2939</v>
      </c>
      <c r="B16" s="57">
        <v>2515.0134800000001</v>
      </c>
      <c r="C16" s="57">
        <v>935.49941000000001</v>
      </c>
      <c r="D16" s="57">
        <v>1088.8971999999999</v>
      </c>
      <c r="E16" s="57">
        <v>520.94484</v>
      </c>
      <c r="F16" s="57">
        <v>52.339870000000005</v>
      </c>
      <c r="G16" s="57">
        <v>14.620959999999998</v>
      </c>
      <c r="H16" s="57">
        <v>101.52289</v>
      </c>
      <c r="I16" s="57">
        <v>64.904859999999999</v>
      </c>
      <c r="J16" s="57">
        <v>931.21056999999996</v>
      </c>
      <c r="K16" s="57">
        <v>1111.9549999999999</v>
      </c>
      <c r="L16" s="57">
        <v>790.74215000000004</v>
      </c>
      <c r="M16" s="57">
        <v>124.37683</v>
      </c>
      <c r="N16" s="57">
        <v>598.48878999999999</v>
      </c>
      <c r="O16" s="57">
        <v>187.02442000000002</v>
      </c>
      <c r="P16" s="57">
        <v>116.825</v>
      </c>
      <c r="Q16" s="57">
        <v>69.870350000000002</v>
      </c>
      <c r="R16" s="57">
        <v>642.36509999999998</v>
      </c>
      <c r="S16" s="57">
        <v>68.986440000000002</v>
      </c>
      <c r="T16" s="57">
        <v>115.66625999999999</v>
      </c>
      <c r="U16" s="57">
        <v>336.46978999999999</v>
      </c>
      <c r="V16" s="57">
        <v>2928.16356</v>
      </c>
      <c r="W16" s="57">
        <v>12.363200000000001</v>
      </c>
      <c r="X16" s="57">
        <v>17.237869999999997</v>
      </c>
      <c r="Y16" s="57">
        <v>464.13490999999999</v>
      </c>
      <c r="Z16" s="56">
        <v>846.62578000000008</v>
      </c>
      <c r="AA16" s="56">
        <f t="shared" si="2"/>
        <v>14656.249529999999</v>
      </c>
    </row>
    <row r="17" spans="1:27" ht="15" customHeight="1" x14ac:dyDescent="0.2">
      <c r="A17" s="60" t="s">
        <v>2940</v>
      </c>
      <c r="B17" s="57">
        <v>16268.8874</v>
      </c>
      <c r="C17" s="57">
        <v>5477.2825999999995</v>
      </c>
      <c r="D17" s="57">
        <v>14292</v>
      </c>
      <c r="E17" s="57">
        <v>2402.49035</v>
      </c>
      <c r="F17" s="57">
        <v>916.32773999999995</v>
      </c>
      <c r="G17" s="57">
        <v>6909.3112600000004</v>
      </c>
      <c r="H17" s="57">
        <v>3050.70406</v>
      </c>
      <c r="I17" s="57">
        <v>1463.4055000000001</v>
      </c>
      <c r="J17" s="57">
        <v>2953.0829100000001</v>
      </c>
      <c r="K17" s="57">
        <v>13641.787400000001</v>
      </c>
      <c r="L17" s="57">
        <v>7249.15319</v>
      </c>
      <c r="M17" s="57">
        <v>582.91980000000001</v>
      </c>
      <c r="N17" s="57">
        <v>3000.38492</v>
      </c>
      <c r="O17" s="57">
        <v>1229.5341699999999</v>
      </c>
      <c r="P17" s="57">
        <v>647.08058000000005</v>
      </c>
      <c r="Q17" s="57">
        <v>210.53979000000001</v>
      </c>
      <c r="R17" s="57">
        <v>1498.0079699999999</v>
      </c>
      <c r="S17" s="57">
        <v>10004.36627</v>
      </c>
      <c r="T17" s="57">
        <v>1660.76603</v>
      </c>
      <c r="U17" s="57">
        <v>1826.54782</v>
      </c>
      <c r="V17" s="57">
        <v>5718.3573299999998</v>
      </c>
      <c r="W17" s="57">
        <v>2.8205100000000001</v>
      </c>
      <c r="X17" s="57">
        <v>29.372060000000001</v>
      </c>
      <c r="Y17" s="57">
        <v>1862.6481000000001</v>
      </c>
      <c r="Z17" s="56">
        <v>3164.5541800000001</v>
      </c>
      <c r="AA17" s="56">
        <f t="shared" si="2"/>
        <v>106062.33194</v>
      </c>
    </row>
    <row r="18" spans="1:27" ht="15" customHeight="1" x14ac:dyDescent="0.2">
      <c r="A18" s="60" t="s">
        <v>2941</v>
      </c>
      <c r="B18" s="57">
        <v>-1076.1066000000001</v>
      </c>
      <c r="C18" s="57">
        <v>-3848.8620799999999</v>
      </c>
      <c r="D18" s="57">
        <v>-710.63500999999997</v>
      </c>
      <c r="E18" s="57">
        <v>-1033.6840400000001</v>
      </c>
      <c r="F18" s="57">
        <v>-38.122</v>
      </c>
      <c r="G18" s="57">
        <v>-17.440540000000002</v>
      </c>
      <c r="H18" s="57">
        <v>-576.46884999999997</v>
      </c>
      <c r="I18" s="57">
        <v>-118.434</v>
      </c>
      <c r="J18" s="57">
        <v>-659.67747999999995</v>
      </c>
      <c r="K18" s="57">
        <v>-1323.9965500000001</v>
      </c>
      <c r="L18" s="57">
        <v>-1040.4046700000001</v>
      </c>
      <c r="M18" s="57">
        <v>-227.07164</v>
      </c>
      <c r="N18" s="57">
        <v>-554.46367000000009</v>
      </c>
      <c r="O18" s="57">
        <v>-168.19545000000002</v>
      </c>
      <c r="P18" s="57">
        <v>-265.99149999999997</v>
      </c>
      <c r="Q18" s="57">
        <v>-124.55873</v>
      </c>
      <c r="R18" s="57">
        <v>-419.52684000000005</v>
      </c>
      <c r="S18" s="57">
        <v>-53.798519999999996</v>
      </c>
      <c r="T18" s="57">
        <v>-92.441910000000007</v>
      </c>
      <c r="U18" s="57">
        <v>-112.91333</v>
      </c>
      <c r="V18" s="57">
        <v>-1220.7398999999998</v>
      </c>
      <c r="W18" s="57">
        <v>0</v>
      </c>
      <c r="X18" s="57">
        <v>-20.560759999999998</v>
      </c>
      <c r="Y18" s="57">
        <v>-401.42340999999999</v>
      </c>
      <c r="Z18" s="56">
        <v>-290.82409000000001</v>
      </c>
      <c r="AA18" s="56">
        <f t="shared" si="2"/>
        <v>-14396.341570000002</v>
      </c>
    </row>
    <row r="19" spans="1:27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7" ht="15" customHeight="1" x14ac:dyDescent="0.2">
      <c r="A20" s="63" t="s">
        <v>2942</v>
      </c>
      <c r="B20" s="57">
        <v>0</v>
      </c>
      <c r="C20" s="57">
        <v>421.77994999999999</v>
      </c>
      <c r="D20" s="57">
        <v>1338.8913700000001</v>
      </c>
      <c r="E20" s="57">
        <v>0</v>
      </c>
      <c r="F20" s="57">
        <v>140.46343999999999</v>
      </c>
      <c r="G20" s="57">
        <v>4881.7715099999996</v>
      </c>
      <c r="H20" s="57">
        <v>0</v>
      </c>
      <c r="I20" s="57">
        <v>122.38838</v>
      </c>
      <c r="J20" s="57">
        <v>269.94053000000002</v>
      </c>
      <c r="K20" s="57">
        <v>2820.5651199999998</v>
      </c>
      <c r="L20" s="57">
        <v>872.18802843896333</v>
      </c>
      <c r="M20" s="57">
        <v>0</v>
      </c>
      <c r="N20" s="57">
        <v>0</v>
      </c>
      <c r="O20" s="57">
        <v>0</v>
      </c>
      <c r="P20" s="57">
        <v>50.865900000000011</v>
      </c>
      <c r="Q20" s="57">
        <v>6.2994400000000006</v>
      </c>
      <c r="R20" s="57">
        <v>114.93836</v>
      </c>
      <c r="S20" s="57">
        <v>1499.0133500000002</v>
      </c>
      <c r="T20" s="57">
        <v>0</v>
      </c>
      <c r="U20" s="57">
        <v>0</v>
      </c>
      <c r="V20" s="57">
        <v>1774.1469599484055</v>
      </c>
      <c r="W20" s="57">
        <v>119.53773999999999</v>
      </c>
      <c r="X20" s="57">
        <v>0</v>
      </c>
      <c r="Y20" s="57">
        <v>341.14436999999998</v>
      </c>
      <c r="Z20" s="56">
        <v>132.66004000000001</v>
      </c>
      <c r="AA20" s="56">
        <f t="shared" si="2"/>
        <v>14906.594488387369</v>
      </c>
    </row>
    <row r="21" spans="1:27" ht="15" customHeight="1" x14ac:dyDescent="0.2">
      <c r="A21" s="62" t="s">
        <v>1902</v>
      </c>
      <c r="B21" s="57">
        <v>0</v>
      </c>
      <c r="C21" s="57">
        <v>2.9624899999999998</v>
      </c>
      <c r="D21" s="57">
        <v>30</v>
      </c>
      <c r="E21" s="57">
        <v>2.9999999999999997E-4</v>
      </c>
      <c r="F21" s="57">
        <v>0</v>
      </c>
      <c r="G21" s="57">
        <v>20.9053</v>
      </c>
      <c r="H21" s="57">
        <v>18.368040000000001</v>
      </c>
      <c r="I21" s="57">
        <v>0</v>
      </c>
      <c r="J21" s="57">
        <v>5.1785500000000004</v>
      </c>
      <c r="K21" s="57">
        <v>-1.383</v>
      </c>
      <c r="L21" s="57">
        <v>-8.513999999999998E-2</v>
      </c>
      <c r="M21" s="57">
        <v>0</v>
      </c>
      <c r="N21" s="57">
        <v>8.150000000000001E-3</v>
      </c>
      <c r="O21" s="57">
        <v>167.19336999999999</v>
      </c>
      <c r="P21" s="57">
        <v>-0.7131300000000006</v>
      </c>
      <c r="Q21" s="57">
        <v>0</v>
      </c>
      <c r="R21" s="57">
        <v>0</v>
      </c>
      <c r="S21" s="57">
        <v>-0.89798999999999995</v>
      </c>
      <c r="T21" s="57">
        <v>420.28699999999998</v>
      </c>
      <c r="U21" s="57">
        <v>1.712E-2</v>
      </c>
      <c r="V21" s="57">
        <v>0</v>
      </c>
      <c r="W21" s="57">
        <v>2.1819999999999999E-2</v>
      </c>
      <c r="X21" s="57">
        <v>12.997489999999999</v>
      </c>
      <c r="Y21" s="57">
        <v>0</v>
      </c>
      <c r="Z21" s="56">
        <v>0</v>
      </c>
      <c r="AA21" s="56">
        <f t="shared" si="2"/>
        <v>674.86036999999999</v>
      </c>
    </row>
    <row r="22" spans="1:27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200" t="s">
        <v>1618</v>
      </c>
      <c r="B23" s="201">
        <f>+B10+B20+B21</f>
        <v>57167.630491310993</v>
      </c>
      <c r="C23" s="201">
        <f t="shared" ref="C23:AA23" si="3">+C10+C20+C21</f>
        <v>10065.951600000002</v>
      </c>
      <c r="D23" s="201">
        <f t="shared" si="3"/>
        <v>40404.105060000002</v>
      </c>
      <c r="E23" s="201">
        <f t="shared" si="3"/>
        <v>3195.0620199999998</v>
      </c>
      <c r="F23" s="201">
        <f t="shared" si="3"/>
        <v>3831.5132168</v>
      </c>
      <c r="G23" s="201">
        <f t="shared" si="3"/>
        <v>24663.270209999991</v>
      </c>
      <c r="H23" s="201">
        <f t="shared" si="3"/>
        <v>6565.2347000000009</v>
      </c>
      <c r="I23" s="201">
        <f t="shared" si="3"/>
        <v>3414.6618299999996</v>
      </c>
      <c r="J23" s="201">
        <f t="shared" si="3"/>
        <v>14284.144460000001</v>
      </c>
      <c r="K23" s="201">
        <f t="shared" si="3"/>
        <v>38830.28381999999</v>
      </c>
      <c r="L23" s="201">
        <f t="shared" si="3"/>
        <v>22757.789048438965</v>
      </c>
      <c r="M23" s="201">
        <f t="shared" si="3"/>
        <v>782.53834000000018</v>
      </c>
      <c r="N23" s="201">
        <f t="shared" si="3"/>
        <v>6732.1650899999959</v>
      </c>
      <c r="O23" s="201">
        <f t="shared" si="3"/>
        <v>2848.9069499999996</v>
      </c>
      <c r="P23" s="201">
        <f t="shared" si="3"/>
        <v>1264.2545400000001</v>
      </c>
      <c r="Q23" s="201">
        <f t="shared" si="3"/>
        <v>231.15249000000003</v>
      </c>
      <c r="R23" s="201">
        <f t="shared" si="3"/>
        <v>2175.3664800000001</v>
      </c>
      <c r="S23" s="201">
        <f t="shared" si="3"/>
        <v>29447.737569999998</v>
      </c>
      <c r="T23" s="201">
        <f t="shared" si="3"/>
        <v>8112.5429399999994</v>
      </c>
      <c r="U23" s="201">
        <f t="shared" si="3"/>
        <v>3957.55584</v>
      </c>
      <c r="V23" s="201">
        <f t="shared" si="3"/>
        <v>11945.213129948406</v>
      </c>
      <c r="W23" s="201">
        <f t="shared" si="3"/>
        <v>226.67525000000006</v>
      </c>
      <c r="X23" s="201">
        <f t="shared" si="3"/>
        <v>33.387370000000004</v>
      </c>
      <c r="Y23" s="201">
        <f t="shared" si="3"/>
        <v>5104.2498999999998</v>
      </c>
      <c r="Z23" s="201">
        <f t="shared" si="3"/>
        <v>7533.5998299999956</v>
      </c>
      <c r="AA23" s="201">
        <f t="shared" si="3"/>
        <v>305574.99217649834</v>
      </c>
    </row>
    <row r="24" spans="1:27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66" t="s">
        <v>1735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60" t="s">
        <v>1903</v>
      </c>
      <c r="B26" s="57">
        <f>+B27+B30+B33+B34+B35+B36</f>
        <v>-10835.117530000005</v>
      </c>
      <c r="C26" s="57">
        <f>+C27+C30+C33+C34+C35+C36</f>
        <v>-1090.5184199999999</v>
      </c>
      <c r="D26" s="57">
        <f t="shared" ref="D26:Z26" si="4">+D27+D30+D33+D34+D35+D36</f>
        <v>-6095.1958999999988</v>
      </c>
      <c r="E26" s="57">
        <f t="shared" si="4"/>
        <v>-1000.4010199999998</v>
      </c>
      <c r="F26" s="57">
        <f t="shared" si="4"/>
        <v>-773.86288999999988</v>
      </c>
      <c r="G26" s="57">
        <f t="shared" si="4"/>
        <v>-3621.2976799999988</v>
      </c>
      <c r="H26" s="57">
        <f t="shared" si="4"/>
        <v>-526.43119000000002</v>
      </c>
      <c r="I26" s="57">
        <f t="shared" si="4"/>
        <v>-235.42967999999999</v>
      </c>
      <c r="J26" s="57">
        <f t="shared" si="4"/>
        <v>-1196.97633</v>
      </c>
      <c r="K26" s="57">
        <f t="shared" si="4"/>
        <v>-1864.0842700000001</v>
      </c>
      <c r="L26" s="57">
        <f t="shared" si="4"/>
        <v>-1624.4101499999999</v>
      </c>
      <c r="M26" s="57">
        <f t="shared" si="4"/>
        <v>-67.976470000000063</v>
      </c>
      <c r="N26" s="57">
        <f t="shared" si="4"/>
        <v>-993.86074999999994</v>
      </c>
      <c r="O26" s="57">
        <f t="shared" si="4"/>
        <v>-215.98674</v>
      </c>
      <c r="P26" s="57">
        <f t="shared" si="4"/>
        <v>-211.70879000000014</v>
      </c>
      <c r="Q26" s="57">
        <f t="shared" si="4"/>
        <v>2.4558000000000035</v>
      </c>
      <c r="R26" s="57">
        <f t="shared" si="4"/>
        <v>-519.64129000000014</v>
      </c>
      <c r="S26" s="57">
        <f t="shared" si="4"/>
        <v>-2209.9929700000012</v>
      </c>
      <c r="T26" s="57">
        <f t="shared" si="4"/>
        <v>-1058.5101199999999</v>
      </c>
      <c r="U26" s="57">
        <f t="shared" si="4"/>
        <v>-212.64173999999994</v>
      </c>
      <c r="V26" s="57">
        <f t="shared" si="4"/>
        <v>-906.82800999999984</v>
      </c>
      <c r="W26" s="57">
        <f t="shared" si="4"/>
        <v>-1.0702100000000001</v>
      </c>
      <c r="X26" s="57">
        <f t="shared" si="4"/>
        <v>-6.6232599999999948</v>
      </c>
      <c r="Y26" s="57">
        <f t="shared" si="4"/>
        <v>-306.11978408068262</v>
      </c>
      <c r="Z26" s="57">
        <f t="shared" si="4"/>
        <v>-467.42391000000003</v>
      </c>
      <c r="AA26" s="57">
        <f>SUM(B26:Z26)</f>
        <v>-36039.653304080683</v>
      </c>
    </row>
    <row r="27" spans="1:27" ht="15" customHeight="1" x14ac:dyDescent="0.2">
      <c r="A27" s="60" t="s">
        <v>2944</v>
      </c>
      <c r="B27" s="56">
        <f>+B28+B29</f>
        <v>-9248.8547100000014</v>
      </c>
      <c r="C27" s="56">
        <f t="shared" ref="C27:Z27" si="5">+C28+C29</f>
        <v>-1652.7633500000002</v>
      </c>
      <c r="D27" s="56">
        <f t="shared" si="5"/>
        <v>-5983.398009999999</v>
      </c>
      <c r="E27" s="56">
        <f t="shared" si="5"/>
        <v>-1776.8491999999999</v>
      </c>
      <c r="F27" s="56">
        <f t="shared" si="5"/>
        <v>-980.70219999999995</v>
      </c>
      <c r="G27" s="56">
        <f t="shared" si="5"/>
        <v>-3894.81826</v>
      </c>
      <c r="H27" s="56">
        <f t="shared" si="5"/>
        <v>-815.48923000000002</v>
      </c>
      <c r="I27" s="56">
        <f t="shared" si="5"/>
        <v>-215.39672999999999</v>
      </c>
      <c r="J27" s="56">
        <f t="shared" si="5"/>
        <v>-1906.03469</v>
      </c>
      <c r="K27" s="56">
        <f t="shared" si="5"/>
        <v>-2462.73839</v>
      </c>
      <c r="L27" s="56">
        <f t="shared" si="5"/>
        <v>-1967.5449599999999</v>
      </c>
      <c r="M27" s="56">
        <f t="shared" si="5"/>
        <v>-241.87213</v>
      </c>
      <c r="N27" s="56">
        <f t="shared" si="5"/>
        <v>-1361.37168</v>
      </c>
      <c r="O27" s="56">
        <f t="shared" si="5"/>
        <v>-329.70420000000001</v>
      </c>
      <c r="P27" s="56">
        <f t="shared" si="5"/>
        <v>-639.20162000000005</v>
      </c>
      <c r="Q27" s="56">
        <f t="shared" si="5"/>
        <v>-25.824819999999999</v>
      </c>
      <c r="R27" s="56">
        <f t="shared" si="5"/>
        <v>-624.56279000000006</v>
      </c>
      <c r="S27" s="56">
        <f t="shared" si="5"/>
        <v>-2903.5081399999999</v>
      </c>
      <c r="T27" s="56">
        <f t="shared" si="5"/>
        <v>-782.05540999999994</v>
      </c>
      <c r="U27" s="56">
        <f t="shared" si="5"/>
        <v>-474.40087999999997</v>
      </c>
      <c r="V27" s="56">
        <f t="shared" si="5"/>
        <v>-942.18856000000005</v>
      </c>
      <c r="W27" s="56">
        <f t="shared" si="5"/>
        <v>-0.62811000000000006</v>
      </c>
      <c r="X27" s="56">
        <f t="shared" si="5"/>
        <v>-9.4999999999999998E-3</v>
      </c>
      <c r="Y27" s="56">
        <f t="shared" si="5"/>
        <v>-465.72654999999997</v>
      </c>
      <c r="Z27" s="56">
        <f t="shared" si="5"/>
        <v>-503.61713000000003</v>
      </c>
      <c r="AA27" s="57">
        <f t="shared" ref="AA27:AA46" si="6">SUM(B27:Z27)</f>
        <v>-40199.261249999996</v>
      </c>
    </row>
    <row r="28" spans="1:27" ht="15" customHeight="1" x14ac:dyDescent="0.2">
      <c r="A28" s="60" t="s">
        <v>1899</v>
      </c>
      <c r="B28" s="57">
        <v>-9248.5122200000005</v>
      </c>
      <c r="C28" s="57">
        <v>-1652.7633500000002</v>
      </c>
      <c r="D28" s="57">
        <v>-4263.4165999999996</v>
      </c>
      <c r="E28" s="57">
        <v>-1765.7459799999999</v>
      </c>
      <c r="F28" s="57">
        <v>-980.70219999999995</v>
      </c>
      <c r="G28" s="57">
        <v>-3873.9902200000001</v>
      </c>
      <c r="H28" s="57">
        <v>-717.75288</v>
      </c>
      <c r="I28" s="57">
        <v>-197.27755999999999</v>
      </c>
      <c r="J28" s="57">
        <v>-1882.05368</v>
      </c>
      <c r="K28" s="57">
        <v>-2462.73839</v>
      </c>
      <c r="L28" s="57">
        <v>-1967.5449599999999</v>
      </c>
      <c r="M28" s="57">
        <v>-241.87213</v>
      </c>
      <c r="N28" s="57">
        <v>-1321.87318</v>
      </c>
      <c r="O28" s="57">
        <v>-293.56740000000002</v>
      </c>
      <c r="P28" s="57">
        <v>-636.69136000000003</v>
      </c>
      <c r="Q28" s="57">
        <v>-25.824819999999999</v>
      </c>
      <c r="R28" s="57">
        <v>-624.56279000000006</v>
      </c>
      <c r="S28" s="57">
        <v>-2903.5081399999999</v>
      </c>
      <c r="T28" s="57">
        <v>-775.03647999999998</v>
      </c>
      <c r="U28" s="57">
        <v>-442.28098999999997</v>
      </c>
      <c r="V28" s="57">
        <v>-942.18856000000005</v>
      </c>
      <c r="W28" s="57">
        <v>0</v>
      </c>
      <c r="X28" s="57">
        <v>-9.4999999999999998E-3</v>
      </c>
      <c r="Y28" s="57">
        <v>-465.72654999999997</v>
      </c>
      <c r="Z28" s="58">
        <v>-503.61713000000003</v>
      </c>
      <c r="AA28" s="57">
        <f t="shared" si="6"/>
        <v>-38189.25707</v>
      </c>
    </row>
    <row r="29" spans="1:27" ht="15" customHeight="1" x14ac:dyDescent="0.2">
      <c r="A29" s="60" t="s">
        <v>1900</v>
      </c>
      <c r="B29" s="57">
        <v>-0.34249000000000002</v>
      </c>
      <c r="C29" s="57">
        <v>0</v>
      </c>
      <c r="D29" s="57">
        <v>-1719.9814099999999</v>
      </c>
      <c r="E29" s="57">
        <v>-11.103219999999999</v>
      </c>
      <c r="F29" s="57">
        <v>0</v>
      </c>
      <c r="G29" s="57">
        <v>-20.828040000000001</v>
      </c>
      <c r="H29" s="57">
        <v>-97.736350000000002</v>
      </c>
      <c r="I29" s="57">
        <v>-18.119169999999997</v>
      </c>
      <c r="J29" s="57">
        <v>-23.981009999999998</v>
      </c>
      <c r="K29" s="57">
        <v>0</v>
      </c>
      <c r="L29" s="57">
        <v>0</v>
      </c>
      <c r="M29" s="57">
        <v>0</v>
      </c>
      <c r="N29" s="57">
        <v>-39.4985</v>
      </c>
      <c r="O29" s="57">
        <v>-36.136800000000001</v>
      </c>
      <c r="P29" s="57">
        <v>-2.5102600000000002</v>
      </c>
      <c r="Q29" s="57">
        <v>0</v>
      </c>
      <c r="R29" s="57">
        <v>0</v>
      </c>
      <c r="S29" s="57">
        <v>0</v>
      </c>
      <c r="T29" s="57">
        <v>-7.0189300000000001</v>
      </c>
      <c r="U29" s="57">
        <v>-32.119889999999998</v>
      </c>
      <c r="V29" s="57">
        <v>0</v>
      </c>
      <c r="W29" s="57">
        <v>-0.62811000000000006</v>
      </c>
      <c r="X29" s="57">
        <v>0</v>
      </c>
      <c r="Y29" s="57">
        <v>0</v>
      </c>
      <c r="Z29" s="58">
        <v>0</v>
      </c>
      <c r="AA29" s="57">
        <f t="shared" si="6"/>
        <v>-2010.0041799999997</v>
      </c>
    </row>
    <row r="30" spans="1:27" ht="15" customHeight="1" x14ac:dyDescent="0.2">
      <c r="A30" s="60" t="s">
        <v>2945</v>
      </c>
      <c r="B30" s="56">
        <f>+B31+B32</f>
        <v>580.79948000000002</v>
      </c>
      <c r="C30" s="56">
        <f t="shared" ref="C30:Z30" si="7">+C31+C32</f>
        <v>1166.7544100000002</v>
      </c>
      <c r="D30" s="56">
        <f t="shared" si="7"/>
        <v>405.58832999999998</v>
      </c>
      <c r="E30" s="56">
        <f t="shared" si="7"/>
        <v>768.62977000000001</v>
      </c>
      <c r="F30" s="56">
        <f t="shared" si="7"/>
        <v>0</v>
      </c>
      <c r="G30" s="56">
        <f t="shared" si="7"/>
        <v>2.964E-2</v>
      </c>
      <c r="H30" s="56">
        <f t="shared" si="7"/>
        <v>208.41872000000001</v>
      </c>
      <c r="I30" s="56">
        <f t="shared" si="7"/>
        <v>1.82104</v>
      </c>
      <c r="J30" s="56">
        <f t="shared" si="7"/>
        <v>679.14581999999996</v>
      </c>
      <c r="K30" s="56">
        <f t="shared" si="7"/>
        <v>1096.8965099999998</v>
      </c>
      <c r="L30" s="56">
        <f t="shared" si="7"/>
        <v>413.84172999999998</v>
      </c>
      <c r="M30" s="56">
        <f t="shared" si="7"/>
        <v>151.53966999999997</v>
      </c>
      <c r="N30" s="56">
        <f t="shared" si="7"/>
        <v>303.88698999999997</v>
      </c>
      <c r="O30" s="56">
        <f t="shared" si="7"/>
        <v>56.290100000000002</v>
      </c>
      <c r="P30" s="56">
        <f t="shared" si="7"/>
        <v>485.81233999999995</v>
      </c>
      <c r="Q30" s="56">
        <f t="shared" si="7"/>
        <v>12.5999</v>
      </c>
      <c r="R30" s="56">
        <f t="shared" si="7"/>
        <v>305.49243000000001</v>
      </c>
      <c r="S30" s="56">
        <f t="shared" si="7"/>
        <v>779.72987999999998</v>
      </c>
      <c r="T30" s="56">
        <f t="shared" si="7"/>
        <v>63.677699999999994</v>
      </c>
      <c r="U30" s="56">
        <f t="shared" si="7"/>
        <v>168.99982</v>
      </c>
      <c r="V30" s="56">
        <f t="shared" si="7"/>
        <v>141.65370000000001</v>
      </c>
      <c r="W30" s="56">
        <f t="shared" si="7"/>
        <v>0</v>
      </c>
      <c r="X30" s="56">
        <f t="shared" si="7"/>
        <v>0</v>
      </c>
      <c r="Y30" s="56">
        <f t="shared" si="7"/>
        <v>218.36950999999999</v>
      </c>
      <c r="Z30" s="56">
        <f t="shared" si="7"/>
        <v>145.74795</v>
      </c>
      <c r="AA30" s="57">
        <f t="shared" si="6"/>
        <v>8155.7254400000011</v>
      </c>
    </row>
    <row r="31" spans="1:27" ht="15" customHeight="1" x14ac:dyDescent="0.2">
      <c r="A31" s="60" t="s">
        <v>1899</v>
      </c>
      <c r="B31" s="57">
        <v>580.79948000000002</v>
      </c>
      <c r="C31" s="57">
        <v>1166.7544100000002</v>
      </c>
      <c r="D31" s="57">
        <v>405.58832999999998</v>
      </c>
      <c r="E31" s="57">
        <v>768.62977000000001</v>
      </c>
      <c r="F31" s="57">
        <v>0</v>
      </c>
      <c r="G31" s="57">
        <v>2.964E-2</v>
      </c>
      <c r="H31" s="57">
        <v>208.41872000000001</v>
      </c>
      <c r="I31" s="57">
        <v>1.82104</v>
      </c>
      <c r="J31" s="57">
        <v>679.14581999999996</v>
      </c>
      <c r="K31" s="57">
        <v>1096.8965099999998</v>
      </c>
      <c r="L31" s="57">
        <v>413.84172999999998</v>
      </c>
      <c r="M31" s="57">
        <v>151.53966999999997</v>
      </c>
      <c r="N31" s="57">
        <v>303.88698999999997</v>
      </c>
      <c r="O31" s="57">
        <v>56.290100000000002</v>
      </c>
      <c r="P31" s="57">
        <v>485.81233999999995</v>
      </c>
      <c r="Q31" s="57">
        <v>12.5999</v>
      </c>
      <c r="R31" s="57">
        <v>305.49243000000001</v>
      </c>
      <c r="S31" s="57">
        <v>779.72987999999998</v>
      </c>
      <c r="T31" s="57">
        <v>63.677699999999994</v>
      </c>
      <c r="U31" s="57">
        <v>168.99982</v>
      </c>
      <c r="V31" s="57">
        <v>141.65370000000001</v>
      </c>
      <c r="W31" s="57">
        <v>0</v>
      </c>
      <c r="X31" s="57">
        <v>0</v>
      </c>
      <c r="Y31" s="57">
        <v>218.36950999999999</v>
      </c>
      <c r="Z31" s="58">
        <v>145.74795</v>
      </c>
      <c r="AA31" s="57">
        <f t="shared" si="6"/>
        <v>8155.7254400000011</v>
      </c>
    </row>
    <row r="32" spans="1:27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8">
        <v>0</v>
      </c>
      <c r="AA32" s="57">
        <f t="shared" si="6"/>
        <v>0</v>
      </c>
    </row>
    <row r="33" spans="1:27" ht="15" customHeight="1" x14ac:dyDescent="0.2">
      <c r="A33" s="60" t="s">
        <v>2946</v>
      </c>
      <c r="B33" s="57">
        <v>-7825.6988300000003</v>
      </c>
      <c r="C33" s="57">
        <v>-1871.38471</v>
      </c>
      <c r="D33" s="57">
        <v>-2347.9969300000002</v>
      </c>
      <c r="E33" s="57">
        <v>-799.42926999999997</v>
      </c>
      <c r="F33" s="57">
        <v>-235.14592000000002</v>
      </c>
      <c r="G33" s="57">
        <v>-2253.7896099999998</v>
      </c>
      <c r="H33" s="57">
        <v>-760.69550000000004</v>
      </c>
      <c r="I33" s="57">
        <v>-221.92336</v>
      </c>
      <c r="J33" s="57">
        <v>-819.15637000000004</v>
      </c>
      <c r="K33" s="57">
        <v>-1833.9918799999998</v>
      </c>
      <c r="L33" s="57">
        <v>-998.38343000000009</v>
      </c>
      <c r="M33" s="57">
        <v>-81.211820000000003</v>
      </c>
      <c r="N33" s="57">
        <v>-592.76429000000007</v>
      </c>
      <c r="O33" s="57">
        <v>-188.12954000000002</v>
      </c>
      <c r="P33" s="57">
        <v>-275.74339000000003</v>
      </c>
      <c r="Q33" s="57">
        <v>-25.72767</v>
      </c>
      <c r="R33" s="57">
        <v>-329.91952000000003</v>
      </c>
      <c r="S33" s="57">
        <v>-1297.7852</v>
      </c>
      <c r="T33" s="57">
        <v>-728.53412000000003</v>
      </c>
      <c r="U33" s="57">
        <v>-187.75691999999998</v>
      </c>
      <c r="V33" s="57">
        <v>-673.65923999999995</v>
      </c>
      <c r="W33" s="57">
        <v>-0.44210000000000005</v>
      </c>
      <c r="X33" s="57">
        <v>-106.32889999999999</v>
      </c>
      <c r="Y33" s="57">
        <v>-756.90886408068263</v>
      </c>
      <c r="Z33" s="58">
        <v>-408.59172000000001</v>
      </c>
      <c r="AA33" s="57">
        <f t="shared" si="6"/>
        <v>-25621.099104080691</v>
      </c>
    </row>
    <row r="34" spans="1:27" ht="15" customHeight="1" x14ac:dyDescent="0.2">
      <c r="A34" s="62" t="s">
        <v>2947</v>
      </c>
      <c r="B34" s="57">
        <v>837.40244999999993</v>
      </c>
      <c r="C34" s="57">
        <v>1111.3157699999999</v>
      </c>
      <c r="D34" s="57">
        <v>163.01758999999998</v>
      </c>
      <c r="E34" s="57">
        <v>316.41003999999998</v>
      </c>
      <c r="F34" s="57">
        <v>0</v>
      </c>
      <c r="G34" s="57">
        <v>35.280550000000005</v>
      </c>
      <c r="H34" s="57">
        <v>185.76199</v>
      </c>
      <c r="I34" s="57">
        <v>2.6231900000000001</v>
      </c>
      <c r="J34" s="57">
        <v>164.48708999999999</v>
      </c>
      <c r="K34" s="57">
        <v>680.28390999999999</v>
      </c>
      <c r="L34" s="57">
        <v>200.26854</v>
      </c>
      <c r="M34" s="57">
        <v>58.60492</v>
      </c>
      <c r="N34" s="57">
        <v>56.980239999999995</v>
      </c>
      <c r="O34" s="57">
        <v>10.80973</v>
      </c>
      <c r="P34" s="57">
        <v>177.18337</v>
      </c>
      <c r="Q34" s="57">
        <v>7.8203100000000001</v>
      </c>
      <c r="R34" s="57">
        <v>22.388030000000001</v>
      </c>
      <c r="S34" s="57">
        <v>39.368960000000001</v>
      </c>
      <c r="T34" s="57">
        <v>15.28627</v>
      </c>
      <c r="U34" s="57">
        <v>11.007940000000001</v>
      </c>
      <c r="V34" s="57">
        <v>328.10102000000001</v>
      </c>
      <c r="W34" s="57">
        <v>0</v>
      </c>
      <c r="X34" s="57">
        <v>65.890889999999999</v>
      </c>
      <c r="Y34" s="57">
        <v>531.82733999999994</v>
      </c>
      <c r="Z34" s="58">
        <v>73.398110000000003</v>
      </c>
      <c r="AA34" s="57">
        <f t="shared" si="6"/>
        <v>5095.5182500000001</v>
      </c>
    </row>
    <row r="35" spans="1:27" ht="15" customHeight="1" x14ac:dyDescent="0.2">
      <c r="A35" s="60" t="s">
        <v>2948</v>
      </c>
      <c r="B35" s="57">
        <v>5002.0122000000001</v>
      </c>
      <c r="C35" s="57">
        <v>498.06103999999999</v>
      </c>
      <c r="D35" s="57">
        <v>1828.61427</v>
      </c>
      <c r="E35" s="57">
        <v>591.51972999999998</v>
      </c>
      <c r="F35" s="57">
        <v>443.52522999999997</v>
      </c>
      <c r="G35" s="57">
        <v>2565</v>
      </c>
      <c r="H35" s="57">
        <v>1130.10051</v>
      </c>
      <c r="I35" s="57">
        <v>207.40937</v>
      </c>
      <c r="J35" s="57">
        <v>1046.84367</v>
      </c>
      <c r="K35" s="57">
        <v>1049.3681399999998</v>
      </c>
      <c r="L35" s="57">
        <v>791.83719999999994</v>
      </c>
      <c r="M35" s="57">
        <v>229.86085999999997</v>
      </c>
      <c r="N35" s="57">
        <v>801.10606000000007</v>
      </c>
      <c r="O35" s="57">
        <v>255.45567000000003</v>
      </c>
      <c r="P35" s="57">
        <v>150.29089000000002</v>
      </c>
      <c r="Q35" s="57">
        <v>40.652080000000005</v>
      </c>
      <c r="R35" s="57">
        <v>150.30198999999999</v>
      </c>
      <c r="S35" s="57">
        <v>1332.4810799999998</v>
      </c>
      <c r="T35" s="57">
        <v>404.91253999999998</v>
      </c>
      <c r="U35" s="57">
        <v>316.34228999999999</v>
      </c>
      <c r="V35" s="57">
        <v>265.25615000000005</v>
      </c>
      <c r="W35" s="57">
        <v>0</v>
      </c>
      <c r="X35" s="57">
        <v>89.335999999999999</v>
      </c>
      <c r="Y35" s="57">
        <v>722.78041000000007</v>
      </c>
      <c r="Z35" s="58">
        <v>297.82196000000005</v>
      </c>
      <c r="AA35" s="57">
        <f t="shared" si="6"/>
        <v>20210.889340000005</v>
      </c>
    </row>
    <row r="36" spans="1:27" ht="15" customHeight="1" x14ac:dyDescent="0.2">
      <c r="A36" s="62" t="s">
        <v>2949</v>
      </c>
      <c r="B36" s="57">
        <v>-180.77812</v>
      </c>
      <c r="C36" s="57">
        <v>-342.50157999999999</v>
      </c>
      <c r="D36" s="57">
        <v>-161.02115000000001</v>
      </c>
      <c r="E36" s="57">
        <v>-100.68209</v>
      </c>
      <c r="F36" s="57">
        <v>-1.54</v>
      </c>
      <c r="G36" s="57">
        <v>-73</v>
      </c>
      <c r="H36" s="57">
        <v>-474.52767999999998</v>
      </c>
      <c r="I36" s="57">
        <v>-9.9631900000000009</v>
      </c>
      <c r="J36" s="57">
        <v>-362.26184999999998</v>
      </c>
      <c r="K36" s="57">
        <v>-393.90255999999999</v>
      </c>
      <c r="L36" s="57">
        <v>-64.429230000000004</v>
      </c>
      <c r="M36" s="57">
        <v>-184.89797000000002</v>
      </c>
      <c r="N36" s="57">
        <v>-201.69807</v>
      </c>
      <c r="O36" s="57">
        <v>-20.708500000000001</v>
      </c>
      <c r="P36" s="57">
        <v>-110.05038</v>
      </c>
      <c r="Q36" s="57">
        <v>-7.0640000000000001</v>
      </c>
      <c r="R36" s="57">
        <v>-43.341430000000003</v>
      </c>
      <c r="S36" s="57">
        <v>-160.27955</v>
      </c>
      <c r="T36" s="57">
        <v>-31.797099999999997</v>
      </c>
      <c r="U36" s="57">
        <v>-46.83399</v>
      </c>
      <c r="V36" s="57">
        <v>-25.99108</v>
      </c>
      <c r="W36" s="57">
        <v>0</v>
      </c>
      <c r="X36" s="57">
        <v>-55.511749999999999</v>
      </c>
      <c r="Y36" s="57">
        <v>-556.46163000000001</v>
      </c>
      <c r="Z36" s="58">
        <v>-72.183080000000004</v>
      </c>
      <c r="AA36" s="57">
        <f t="shared" si="6"/>
        <v>-3681.42598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8">
        <v>0</v>
      </c>
      <c r="AA37" s="57">
        <f t="shared" si="6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-10.621519999999995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8">
        <v>0</v>
      </c>
      <c r="AA38" s="57">
        <f t="shared" si="6"/>
        <v>-10.621519999999995</v>
      </c>
    </row>
    <row r="39" spans="1:27" ht="15" customHeight="1" x14ac:dyDescent="0.2">
      <c r="A39" s="60" t="s">
        <v>169</v>
      </c>
      <c r="B39" s="57">
        <f>SUM(B40:B46)</f>
        <v>-39455.27470943801</v>
      </c>
      <c r="C39" s="57">
        <f t="shared" ref="C39:Z39" si="8">SUM(C40:C46)</f>
        <v>-5190.812460000001</v>
      </c>
      <c r="D39" s="57">
        <f t="shared" si="8"/>
        <v>-12669.56573</v>
      </c>
      <c r="E39" s="57">
        <f t="shared" si="8"/>
        <v>-727.21628999999996</v>
      </c>
      <c r="F39" s="57">
        <f t="shared" si="8"/>
        <v>-2070.5866999999998</v>
      </c>
      <c r="G39" s="57">
        <f t="shared" si="8"/>
        <v>-6344.2254700000112</v>
      </c>
      <c r="H39" s="57">
        <f t="shared" si="8"/>
        <v>-2412.7117500000004</v>
      </c>
      <c r="I39" s="57">
        <f t="shared" si="8"/>
        <v>-996.54141000000004</v>
      </c>
      <c r="J39" s="57">
        <f t="shared" si="8"/>
        <v>-9681.876720000002</v>
      </c>
      <c r="K39" s="57">
        <f t="shared" si="8"/>
        <v>-14018.552882223246</v>
      </c>
      <c r="L39" s="57">
        <f t="shared" si="8"/>
        <v>-10990.96083</v>
      </c>
      <c r="M39" s="57">
        <f t="shared" si="8"/>
        <v>-251.86378219043056</v>
      </c>
      <c r="N39" s="57">
        <f t="shared" si="8"/>
        <v>-2790.7967999999996</v>
      </c>
      <c r="O39" s="57">
        <f t="shared" si="8"/>
        <v>-966.93061</v>
      </c>
      <c r="P39" s="57">
        <f t="shared" si="8"/>
        <v>-519.28827000000001</v>
      </c>
      <c r="Q39" s="57">
        <f t="shared" si="8"/>
        <v>-96.643329999999992</v>
      </c>
      <c r="R39" s="57">
        <f t="shared" si="8"/>
        <v>-834.3446100000001</v>
      </c>
      <c r="S39" s="57">
        <f t="shared" si="8"/>
        <v>-11834.12248</v>
      </c>
      <c r="T39" s="57">
        <f t="shared" si="8"/>
        <v>-7037.2882674745488</v>
      </c>
      <c r="U39" s="57">
        <f t="shared" si="8"/>
        <v>-1558.9795299999998</v>
      </c>
      <c r="V39" s="57">
        <f t="shared" si="8"/>
        <v>-6519.3955430027454</v>
      </c>
      <c r="W39" s="57">
        <f t="shared" si="8"/>
        <v>-288.33115000000004</v>
      </c>
      <c r="X39" s="57">
        <f t="shared" si="8"/>
        <v>-27.2164</v>
      </c>
      <c r="Y39" s="57">
        <f t="shared" si="8"/>
        <v>-1642.9695900000002</v>
      </c>
      <c r="Z39" s="57">
        <f t="shared" si="8"/>
        <v>-2647.4881800000003</v>
      </c>
      <c r="AA39" s="57">
        <f t="shared" si="6"/>
        <v>-141573.98349432903</v>
      </c>
    </row>
    <row r="40" spans="1:27" ht="15" customHeight="1" x14ac:dyDescent="0.2">
      <c r="A40" s="58" t="s">
        <v>2950</v>
      </c>
      <c r="B40" s="57">
        <v>-38333.433429438017</v>
      </c>
      <c r="C40" s="57">
        <v>-4556.1195700000007</v>
      </c>
      <c r="D40" s="57">
        <v>-10798.270779999999</v>
      </c>
      <c r="E40" s="57">
        <v>-1013.51244</v>
      </c>
      <c r="F40" s="57">
        <v>-1614.2650599999999</v>
      </c>
      <c r="G40" s="57">
        <v>-5533.2011200000106</v>
      </c>
      <c r="H40" s="57">
        <v>-1691.14562</v>
      </c>
      <c r="I40" s="57">
        <v>-701.62593000000004</v>
      </c>
      <c r="J40" s="57">
        <v>-10039.507850000002</v>
      </c>
      <c r="K40" s="57">
        <v>-9834.7891200000013</v>
      </c>
      <c r="L40" s="57">
        <v>-10297.433580000001</v>
      </c>
      <c r="M40" s="57">
        <v>-286.03717</v>
      </c>
      <c r="N40" s="57">
        <v>-2374.0963199999997</v>
      </c>
      <c r="O40" s="57">
        <v>-946.18236999999999</v>
      </c>
      <c r="P40" s="57">
        <v>-521.47781999999995</v>
      </c>
      <c r="Q40" s="57">
        <v>-83.11533</v>
      </c>
      <c r="R40" s="57">
        <v>-1064.7662700000001</v>
      </c>
      <c r="S40" s="57">
        <v>-7814.0121500000005</v>
      </c>
      <c r="T40" s="57">
        <v>-1948.2647899999999</v>
      </c>
      <c r="U40" s="57">
        <v>-1067.8393199999998</v>
      </c>
      <c r="V40" s="57">
        <v>-5243.56466</v>
      </c>
      <c r="W40" s="57">
        <v>-86.385069999999999</v>
      </c>
      <c r="X40" s="57">
        <v>-13.99339</v>
      </c>
      <c r="Y40" s="57">
        <v>-1702.88</v>
      </c>
      <c r="Z40" s="58">
        <v>-2520.6081800000002</v>
      </c>
      <c r="AA40" s="57">
        <f t="shared" si="6"/>
        <v>-120086.52733943803</v>
      </c>
    </row>
    <row r="41" spans="1:27" ht="15" customHeight="1" x14ac:dyDescent="0.2">
      <c r="A41" s="58" t="s">
        <v>2951</v>
      </c>
      <c r="B41" s="57">
        <v>3808.2801800000002</v>
      </c>
      <c r="C41" s="57">
        <v>386.27759000000003</v>
      </c>
      <c r="D41" s="57">
        <v>1052.2498899999998</v>
      </c>
      <c r="E41" s="57">
        <v>550.10514000000001</v>
      </c>
      <c r="F41" s="57">
        <v>0</v>
      </c>
      <c r="G41" s="57">
        <v>10.22489</v>
      </c>
      <c r="H41" s="57">
        <v>-311.97144000000003</v>
      </c>
      <c r="I41" s="57">
        <v>0</v>
      </c>
      <c r="J41" s="57">
        <v>1235.9690399999999</v>
      </c>
      <c r="K41" s="57">
        <v>1075.3108500000001</v>
      </c>
      <c r="L41" s="57">
        <v>900.88320999999996</v>
      </c>
      <c r="M41" s="57">
        <v>159.74288000000001</v>
      </c>
      <c r="N41" s="57">
        <v>1132.07727</v>
      </c>
      <c r="O41" s="57">
        <v>286.72790999999995</v>
      </c>
      <c r="P41" s="57">
        <v>264.38776000000001</v>
      </c>
      <c r="Q41" s="57">
        <v>69.926940000000002</v>
      </c>
      <c r="R41" s="57">
        <v>723.05373999999995</v>
      </c>
      <c r="S41" s="57">
        <v>136.10817</v>
      </c>
      <c r="T41" s="57">
        <v>113.46073</v>
      </c>
      <c r="U41" s="57">
        <v>258.53057000000001</v>
      </c>
      <c r="V41" s="57">
        <v>2517.7630600000002</v>
      </c>
      <c r="W41" s="57">
        <v>6.7662800000000001</v>
      </c>
      <c r="X41" s="57">
        <v>11.27139</v>
      </c>
      <c r="Y41" s="57">
        <v>502.39633000000003</v>
      </c>
      <c r="Z41" s="58">
        <v>483.83186000000001</v>
      </c>
      <c r="AA41" s="57">
        <f t="shared" si="6"/>
        <v>15373.374239999997</v>
      </c>
    </row>
    <row r="42" spans="1:27" ht="15" customHeight="1" x14ac:dyDescent="0.2">
      <c r="A42" s="58" t="s">
        <v>2952</v>
      </c>
      <c r="B42" s="57">
        <v>-2979.91147</v>
      </c>
      <c r="C42" s="57">
        <v>-565.39856000000009</v>
      </c>
      <c r="D42" s="57">
        <v>-1330.2310400000001</v>
      </c>
      <c r="E42" s="57">
        <v>-123.72059</v>
      </c>
      <c r="F42" s="57">
        <v>-283.19900999999999</v>
      </c>
      <c r="G42" s="57">
        <v>-508.39303000000069</v>
      </c>
      <c r="H42" s="57">
        <v>-197.55101000000002</v>
      </c>
      <c r="I42" s="57">
        <v>-155.84291000000002</v>
      </c>
      <c r="J42" s="57">
        <v>-484.97289000000001</v>
      </c>
      <c r="K42" s="57">
        <v>-2242.2952929628891</v>
      </c>
      <c r="L42" s="57">
        <v>-1059.82268</v>
      </c>
      <c r="M42" s="57">
        <v>-74.292504541003566</v>
      </c>
      <c r="N42" s="57">
        <v>-861.92246</v>
      </c>
      <c r="O42" s="57">
        <v>-207.77864000000002</v>
      </c>
      <c r="P42" s="57">
        <v>-151.89027999999999</v>
      </c>
      <c r="Q42" s="57">
        <v>-41.315129999999996</v>
      </c>
      <c r="R42" s="57">
        <v>-298.46272999999997</v>
      </c>
      <c r="S42" s="57">
        <v>-2274.9184100000002</v>
      </c>
      <c r="T42" s="57">
        <v>-1576.768274591456</v>
      </c>
      <c r="U42" s="57">
        <v>-457.51221999999996</v>
      </c>
      <c r="V42" s="57">
        <v>-2129.4151504713495</v>
      </c>
      <c r="W42" s="57">
        <v>-122.32224000000001</v>
      </c>
      <c r="X42" s="57">
        <v>-16.582129999999999</v>
      </c>
      <c r="Y42" s="57">
        <v>-282.46370000000002</v>
      </c>
      <c r="Z42" s="58">
        <v>-427.41804999999999</v>
      </c>
      <c r="AA42" s="57">
        <f t="shared" si="6"/>
        <v>-18854.400402566698</v>
      </c>
    </row>
    <row r="43" spans="1:27" ht="15" customHeight="1" x14ac:dyDescent="0.2">
      <c r="A43" s="58" t="s">
        <v>2953</v>
      </c>
      <c r="B43" s="56">
        <v>-1017.8723299999999</v>
      </c>
      <c r="C43" s="56">
        <v>-455.57139000000001</v>
      </c>
      <c r="D43" s="56">
        <v>-1046.1931500000001</v>
      </c>
      <c r="E43" s="56">
        <v>-118.66158</v>
      </c>
      <c r="F43" s="56">
        <v>-73.465029999999999</v>
      </c>
      <c r="G43" s="56">
        <v>-218.03100000000001</v>
      </c>
      <c r="H43" s="56">
        <v>-136.14874</v>
      </c>
      <c r="I43" s="56">
        <v>-8.2737800000000004</v>
      </c>
      <c r="J43" s="56">
        <v>-357.23743000000002</v>
      </c>
      <c r="K43" s="56">
        <v>-538.70496019263385</v>
      </c>
      <c r="L43" s="56">
        <v>-405.20862</v>
      </c>
      <c r="M43" s="56">
        <v>-33.423924250175595</v>
      </c>
      <c r="N43" s="56">
        <v>-597.00626999999997</v>
      </c>
      <c r="O43" s="56">
        <v>-41.825019999999995</v>
      </c>
      <c r="P43" s="56">
        <v>-28.4665</v>
      </c>
      <c r="Q43" s="56">
        <v>-42.139809999999997</v>
      </c>
      <c r="R43" s="56">
        <v>-164.64352</v>
      </c>
      <c r="S43" s="56">
        <v>-962.55832999999996</v>
      </c>
      <c r="T43" s="56">
        <v>-612.38920408393813</v>
      </c>
      <c r="U43" s="56">
        <v>-184.00023000000002</v>
      </c>
      <c r="V43" s="56">
        <v>-280.66860363681207</v>
      </c>
      <c r="W43" s="56">
        <v>-56.816139999999997</v>
      </c>
      <c r="X43" s="56">
        <v>-5.6018400000000002</v>
      </c>
      <c r="Y43" s="56">
        <v>-91.768899999999988</v>
      </c>
      <c r="Z43" s="58">
        <v>-176.58923000000001</v>
      </c>
      <c r="AA43" s="57">
        <f t="shared" si="6"/>
        <v>-7653.2655321635584</v>
      </c>
    </row>
    <row r="44" spans="1:27" ht="15" customHeight="1" x14ac:dyDescent="0.2">
      <c r="A44" s="58" t="s">
        <v>2954</v>
      </c>
      <c r="B44" s="57">
        <v>-761.09411</v>
      </c>
      <c r="C44" s="57">
        <v>0</v>
      </c>
      <c r="D44" s="57">
        <v>-391.67032</v>
      </c>
      <c r="E44" s="57">
        <v>-14.19392</v>
      </c>
      <c r="F44" s="57">
        <v>-54.826410000000003</v>
      </c>
      <c r="G44" s="57">
        <v>-72.103200000000001</v>
      </c>
      <c r="H44" s="57">
        <v>-18.908810000000003</v>
      </c>
      <c r="I44" s="57">
        <v>-24.07694</v>
      </c>
      <c r="J44" s="57">
        <v>0</v>
      </c>
      <c r="K44" s="57">
        <v>-393.10796757067692</v>
      </c>
      <c r="L44" s="57">
        <v>-128.30296000000001</v>
      </c>
      <c r="M44" s="57">
        <v>-13.833143399251416</v>
      </c>
      <c r="N44" s="57">
        <v>0</v>
      </c>
      <c r="O44" s="57">
        <v>-15.74423</v>
      </c>
      <c r="P44" s="57">
        <v>-36.613059999999997</v>
      </c>
      <c r="Q44" s="57">
        <v>0</v>
      </c>
      <c r="R44" s="57">
        <v>-2.3489299999999997</v>
      </c>
      <c r="S44" s="57">
        <v>-489.82785999999999</v>
      </c>
      <c r="T44" s="57">
        <v>-110.32227365064011</v>
      </c>
      <c r="U44" s="57">
        <v>-17.111969999999999</v>
      </c>
      <c r="V44" s="57">
        <v>0</v>
      </c>
      <c r="W44" s="57">
        <v>-6.2778</v>
      </c>
      <c r="X44" s="57">
        <v>-9.6310000000000007E-2</v>
      </c>
      <c r="Y44" s="57">
        <v>-42.905449999999995</v>
      </c>
      <c r="Z44" s="58">
        <v>-6.70458</v>
      </c>
      <c r="AA44" s="57">
        <f t="shared" si="6"/>
        <v>-2600.0702446205678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-1.0762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-2.1599738778031599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8">
        <v>0</v>
      </c>
      <c r="AA45" s="57">
        <f t="shared" si="6"/>
        <v>-3.2361738778031599</v>
      </c>
    </row>
    <row r="46" spans="1:27" ht="15" customHeight="1" x14ac:dyDescent="0.2">
      <c r="A46" s="58" t="s">
        <v>279</v>
      </c>
      <c r="B46" s="57">
        <v>-171.24355</v>
      </c>
      <c r="C46" s="57">
        <v>-5.2999999999999998E-4</v>
      </c>
      <c r="D46" s="57">
        <v>-155.45032999999998</v>
      </c>
      <c r="E46" s="57">
        <v>-7.2328999999999999</v>
      </c>
      <c r="F46" s="57">
        <v>-44.831190000000007</v>
      </c>
      <c r="G46" s="57">
        <v>-22.722009999999997</v>
      </c>
      <c r="H46" s="57">
        <v>-56.986130000000003</v>
      </c>
      <c r="I46" s="57">
        <v>-106.72185</v>
      </c>
      <c r="J46" s="57">
        <v>-36.127589999999998</v>
      </c>
      <c r="K46" s="57">
        <v>-2084.9663914970442</v>
      </c>
      <c r="L46" s="57">
        <v>0</v>
      </c>
      <c r="M46" s="57">
        <v>-4.0199199999999999</v>
      </c>
      <c r="N46" s="57">
        <v>-89.849019999999996</v>
      </c>
      <c r="O46" s="57">
        <v>-42.128260000000004</v>
      </c>
      <c r="P46" s="57">
        <v>-45.228369999999998</v>
      </c>
      <c r="Q46" s="57">
        <v>0</v>
      </c>
      <c r="R46" s="57">
        <v>-27.176900000000003</v>
      </c>
      <c r="S46" s="57">
        <v>-428.91390000000001</v>
      </c>
      <c r="T46" s="57">
        <v>-2900.8444812707107</v>
      </c>
      <c r="U46" s="57">
        <v>-91.046360000000007</v>
      </c>
      <c r="V46" s="57">
        <v>-1383.5101888945846</v>
      </c>
      <c r="W46" s="57">
        <v>-23.29618</v>
      </c>
      <c r="X46" s="57">
        <v>-2.2141199999999999</v>
      </c>
      <c r="Y46" s="57">
        <v>-25.34787</v>
      </c>
      <c r="Z46" s="58">
        <v>0</v>
      </c>
      <c r="AA46" s="57">
        <f t="shared" si="6"/>
        <v>-7749.858041662339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767</v>
      </c>
      <c r="B48" s="201">
        <f>+B26+B37+B38+B39</f>
        <v>-50290.392239438013</v>
      </c>
      <c r="C48" s="201">
        <f t="shared" ref="C48:AA48" si="9">+C26+C37+C38+C39</f>
        <v>-6281.3308800000013</v>
      </c>
      <c r="D48" s="201">
        <f t="shared" si="9"/>
        <v>-18764.761630000001</v>
      </c>
      <c r="E48" s="201">
        <f t="shared" si="9"/>
        <v>-1727.6173099999996</v>
      </c>
      <c r="F48" s="201">
        <f t="shared" si="9"/>
        <v>-2844.4495899999997</v>
      </c>
      <c r="G48" s="201">
        <f t="shared" si="9"/>
        <v>-9976.1446700000106</v>
      </c>
      <c r="H48" s="201">
        <f t="shared" si="9"/>
        <v>-2939.1429400000006</v>
      </c>
      <c r="I48" s="201">
        <f t="shared" si="9"/>
        <v>-1231.97109</v>
      </c>
      <c r="J48" s="201">
        <f t="shared" si="9"/>
        <v>-10878.853050000002</v>
      </c>
      <c r="K48" s="201">
        <f t="shared" si="9"/>
        <v>-15882.637152223246</v>
      </c>
      <c r="L48" s="201">
        <f t="shared" si="9"/>
        <v>-12615.37098</v>
      </c>
      <c r="M48" s="201">
        <f t="shared" si="9"/>
        <v>-319.84025219043065</v>
      </c>
      <c r="N48" s="201">
        <f t="shared" si="9"/>
        <v>-3784.6575499999994</v>
      </c>
      <c r="O48" s="201">
        <f t="shared" si="9"/>
        <v>-1182.9173499999999</v>
      </c>
      <c r="P48" s="201">
        <f t="shared" si="9"/>
        <v>-730.99706000000015</v>
      </c>
      <c r="Q48" s="201">
        <f t="shared" si="9"/>
        <v>-94.187529999999981</v>
      </c>
      <c r="R48" s="201">
        <f t="shared" si="9"/>
        <v>-1353.9859000000001</v>
      </c>
      <c r="S48" s="201">
        <f t="shared" si="9"/>
        <v>-14044.115450000001</v>
      </c>
      <c r="T48" s="201">
        <f t="shared" si="9"/>
        <v>-8095.7983874745487</v>
      </c>
      <c r="U48" s="201">
        <f t="shared" si="9"/>
        <v>-1771.6212699999999</v>
      </c>
      <c r="V48" s="201">
        <f t="shared" si="9"/>
        <v>-7426.2235530027456</v>
      </c>
      <c r="W48" s="201">
        <f t="shared" si="9"/>
        <v>-289.40136000000001</v>
      </c>
      <c r="X48" s="201">
        <f t="shared" si="9"/>
        <v>-33.839659999999995</v>
      </c>
      <c r="Y48" s="201">
        <f t="shared" si="9"/>
        <v>-1949.0893740806828</v>
      </c>
      <c r="Z48" s="201">
        <f t="shared" si="9"/>
        <v>-3114.9120900000003</v>
      </c>
      <c r="AA48" s="201">
        <f t="shared" si="9"/>
        <v>-177624.25831840973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1736</v>
      </c>
      <c r="B50" s="205">
        <f>+B23+B48</f>
        <v>6877.2382518729792</v>
      </c>
      <c r="C50" s="205">
        <f t="shared" ref="C50:AA50" si="10">+C23+C48</f>
        <v>3784.6207200000008</v>
      </c>
      <c r="D50" s="205">
        <f t="shared" si="10"/>
        <v>21639.343430000001</v>
      </c>
      <c r="E50" s="205">
        <f t="shared" si="10"/>
        <v>1467.4447100000002</v>
      </c>
      <c r="F50" s="205">
        <f t="shared" si="10"/>
        <v>987.06362680000029</v>
      </c>
      <c r="G50" s="205">
        <f t="shared" si="10"/>
        <v>14687.125539999981</v>
      </c>
      <c r="H50" s="205">
        <f t="shared" si="10"/>
        <v>3626.0917600000002</v>
      </c>
      <c r="I50" s="205">
        <f t="shared" si="10"/>
        <v>2182.6907399999996</v>
      </c>
      <c r="J50" s="205">
        <f t="shared" si="10"/>
        <v>3405.2914099999998</v>
      </c>
      <c r="K50" s="205">
        <f t="shared" si="10"/>
        <v>22947.646667776746</v>
      </c>
      <c r="L50" s="205">
        <f t="shared" si="10"/>
        <v>10142.418068438965</v>
      </c>
      <c r="M50" s="205">
        <f t="shared" si="10"/>
        <v>462.69808780956953</v>
      </c>
      <c r="N50" s="205">
        <f t="shared" si="10"/>
        <v>2947.5075399999964</v>
      </c>
      <c r="O50" s="205">
        <f t="shared" si="10"/>
        <v>1665.9895999999997</v>
      </c>
      <c r="P50" s="205">
        <f t="shared" si="10"/>
        <v>533.25747999999999</v>
      </c>
      <c r="Q50" s="205">
        <f t="shared" si="10"/>
        <v>136.96496000000005</v>
      </c>
      <c r="R50" s="205">
        <f t="shared" si="10"/>
        <v>821.38058000000001</v>
      </c>
      <c r="S50" s="205">
        <f t="shared" si="10"/>
        <v>15403.622119999996</v>
      </c>
      <c r="T50" s="205">
        <f t="shared" si="10"/>
        <v>16.744552525450672</v>
      </c>
      <c r="U50" s="205">
        <f t="shared" si="10"/>
        <v>2185.9345700000003</v>
      </c>
      <c r="V50" s="205">
        <f t="shared" si="10"/>
        <v>4518.9895769456607</v>
      </c>
      <c r="W50" s="205">
        <f t="shared" si="10"/>
        <v>-62.726109999999949</v>
      </c>
      <c r="X50" s="205">
        <v>-1</v>
      </c>
      <c r="Y50" s="205">
        <f t="shared" si="10"/>
        <v>3155.160525919317</v>
      </c>
      <c r="Z50" s="205">
        <f t="shared" si="10"/>
        <v>4418.6877399999958</v>
      </c>
      <c r="AA50" s="205">
        <f t="shared" si="10"/>
        <v>127950.73385808861</v>
      </c>
    </row>
    <row r="52" spans="1:27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101" priority="1" stopIfTrue="1">
      <formula>$AV9=1</formula>
    </cfRule>
  </conditionalFormatting>
  <conditionalFormatting sqref="AA8">
    <cfRule type="expression" dxfId="100" priority="5" stopIfTrue="1">
      <formula>$AW8=1</formula>
    </cfRule>
  </conditionalFormatting>
  <conditionalFormatting sqref="C8:W8">
    <cfRule type="expression" dxfId="99" priority="8" stopIfTrue="1">
      <formula>$AM8=1</formula>
    </cfRule>
  </conditionalFormatting>
  <conditionalFormatting sqref="X8">
    <cfRule type="expression" dxfId="98" priority="9" stopIfTrue="1">
      <formula>$AM9=1</formula>
    </cfRule>
  </conditionalFormatting>
  <conditionalFormatting sqref="Z8">
    <cfRule type="expression" dxfId="97" priority="10" stopIfTrue="1">
      <formula>$AK9=1</formula>
    </cfRule>
  </conditionalFormatting>
  <conditionalFormatting sqref="Y8">
    <cfRule type="expression" dxfId="96" priority="11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4000000000000001" top="0.72" bottom="0.98425196850393704" header="0.51181102362204722" footer="0.51181102362204722"/>
  <pageSetup paperSize="8" scale="70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N52"/>
  <sheetViews>
    <sheetView showGridLines="0" workbookViewId="0"/>
  </sheetViews>
  <sheetFormatPr defaultRowHeight="12.75" x14ac:dyDescent="0.2"/>
  <cols>
    <col min="1" max="1" width="28.42578125" bestFit="1" customWidth="1"/>
    <col min="2" max="2" width="9.7109375" customWidth="1"/>
  </cols>
  <sheetData>
    <row r="1" spans="1:14" x14ac:dyDescent="0.2">
      <c r="A1" s="334" t="s">
        <v>1595</v>
      </c>
    </row>
    <row r="2" spans="1:14" x14ac:dyDescent="0.2">
      <c r="A2" s="334" t="s">
        <v>300</v>
      </c>
    </row>
    <row r="3" spans="1:14" x14ac:dyDescent="0.2">
      <c r="A3" s="19" t="s">
        <v>63</v>
      </c>
      <c r="N3" s="140" t="s">
        <v>64</v>
      </c>
    </row>
    <row r="5" spans="1:14" ht="12.75" customHeight="1" x14ac:dyDescent="0.2">
      <c r="A5" s="813" t="s">
        <v>3401</v>
      </c>
      <c r="B5" s="813"/>
      <c r="C5" s="813"/>
      <c r="D5" s="813"/>
      <c r="E5" s="813"/>
      <c r="F5" s="814" t="s">
        <v>543</v>
      </c>
      <c r="G5" s="814"/>
      <c r="H5" s="814"/>
      <c r="I5" s="814"/>
      <c r="J5" s="814"/>
      <c r="K5" s="814"/>
      <c r="L5" s="814"/>
      <c r="M5" s="814"/>
      <c r="N5" s="179"/>
    </row>
    <row r="6" spans="1:14" ht="12.75" customHeight="1" x14ac:dyDescent="0.2">
      <c r="A6" s="813"/>
      <c r="B6" s="813"/>
      <c r="C6" s="813"/>
      <c r="D6" s="813"/>
      <c r="E6" s="813"/>
      <c r="F6" s="814"/>
      <c r="G6" s="814"/>
      <c r="H6" s="814"/>
      <c r="I6" s="814"/>
      <c r="J6" s="814"/>
      <c r="K6" s="814"/>
      <c r="L6" s="814"/>
      <c r="M6" s="814"/>
      <c r="N6" s="179"/>
    </row>
    <row r="7" spans="1:14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14" t="s">
        <v>1896</v>
      </c>
    </row>
    <row r="8" spans="1:14" s="601" customFormat="1" ht="69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2612</v>
      </c>
      <c r="F8" s="602" t="s">
        <v>2228</v>
      </c>
      <c r="G8" s="602" t="s">
        <v>2613</v>
      </c>
      <c r="H8" s="602" t="s">
        <v>2614</v>
      </c>
      <c r="I8" s="602" t="s">
        <v>2615</v>
      </c>
      <c r="J8" s="602" t="s">
        <v>2232</v>
      </c>
      <c r="K8" s="602" t="s">
        <v>2236</v>
      </c>
      <c r="L8" s="602" t="s">
        <v>1878</v>
      </c>
      <c r="M8" s="73" t="s">
        <v>2618</v>
      </c>
    </row>
    <row r="9" spans="1:14" ht="15" customHeight="1" x14ac:dyDescent="0.2">
      <c r="A9" s="70" t="s">
        <v>1734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4"/>
    </row>
    <row r="10" spans="1:14" ht="15" customHeight="1" x14ac:dyDescent="0.2">
      <c r="A10" s="60" t="s">
        <v>1897</v>
      </c>
      <c r="B10" s="56">
        <f>+B11+B14+B15+B16+B17+B18+B19</f>
        <v>357.01180000000005</v>
      </c>
      <c r="C10" s="56">
        <f t="shared" ref="C10:M10" si="0">+C11+C14+C15+C16+C17+C18+C19</f>
        <v>0</v>
      </c>
      <c r="D10" s="56">
        <f t="shared" si="0"/>
        <v>65.855819999999994</v>
      </c>
      <c r="E10" s="56">
        <f t="shared" si="0"/>
        <v>-224.42600000000004</v>
      </c>
      <c r="F10" s="56">
        <f t="shared" si="0"/>
        <v>1.9743999999999999</v>
      </c>
      <c r="G10" s="56">
        <f t="shared" si="0"/>
        <v>5030.8680000000004</v>
      </c>
      <c r="H10" s="56">
        <f t="shared" si="0"/>
        <v>116.23567999999977</v>
      </c>
      <c r="I10" s="56">
        <f t="shared" si="0"/>
        <v>2.9292800000000003</v>
      </c>
      <c r="J10" s="56">
        <f t="shared" si="0"/>
        <v>4.2028199999999707</v>
      </c>
      <c r="K10" s="56">
        <f t="shared" si="0"/>
        <v>-125.78189000000089</v>
      </c>
      <c r="L10" s="56">
        <f t="shared" si="0"/>
        <v>61.806559999999877</v>
      </c>
      <c r="M10" s="56">
        <f t="shared" si="0"/>
        <v>5290.6764700000003</v>
      </c>
      <c r="N10" s="3"/>
    </row>
    <row r="11" spans="1:14" ht="15" customHeight="1" x14ac:dyDescent="0.2">
      <c r="A11" s="61" t="s">
        <v>1898</v>
      </c>
      <c r="B11" s="57">
        <f>+B12+B13</f>
        <v>485.80614000000003</v>
      </c>
      <c r="C11" s="57">
        <f t="shared" ref="C11:M11" si="1">+C12+C13</f>
        <v>347.7</v>
      </c>
      <c r="D11" s="57">
        <f t="shared" si="1"/>
        <v>80.537019999999998</v>
      </c>
      <c r="E11" s="57">
        <f t="shared" si="1"/>
        <v>924.30399999999997</v>
      </c>
      <c r="F11" s="57">
        <f t="shared" si="1"/>
        <v>1.96285</v>
      </c>
      <c r="G11" s="57">
        <f t="shared" si="1"/>
        <v>7107.7460000000001</v>
      </c>
      <c r="H11" s="57">
        <f t="shared" si="1"/>
        <v>2376.7070600000002</v>
      </c>
      <c r="I11" s="57">
        <f t="shared" si="1"/>
        <v>9.5310000000000006</v>
      </c>
      <c r="J11" s="57">
        <f t="shared" si="1"/>
        <v>257.83197999999999</v>
      </c>
      <c r="K11" s="57">
        <f t="shared" si="1"/>
        <v>4924.0731899999992</v>
      </c>
      <c r="L11" s="57">
        <f t="shared" si="1"/>
        <v>660.13810999999998</v>
      </c>
      <c r="M11" s="57">
        <f t="shared" si="1"/>
        <v>17176.337350000002</v>
      </c>
      <c r="N11" s="3"/>
    </row>
    <row r="12" spans="1:14" ht="15" customHeight="1" x14ac:dyDescent="0.2">
      <c r="A12" s="60" t="s">
        <v>1899</v>
      </c>
      <c r="B12" s="56">
        <v>485.80614000000003</v>
      </c>
      <c r="C12" s="56">
        <v>347.7</v>
      </c>
      <c r="D12" s="56">
        <v>72.957059999999998</v>
      </c>
      <c r="E12" s="56">
        <v>924.30399999999997</v>
      </c>
      <c r="F12" s="56">
        <v>0</v>
      </c>
      <c r="G12" s="56">
        <v>4552.0680000000002</v>
      </c>
      <c r="H12" s="56">
        <v>2376.7070600000002</v>
      </c>
      <c r="I12" s="56">
        <v>9.5310000000000006</v>
      </c>
      <c r="J12" s="56">
        <v>254.56057999999999</v>
      </c>
      <c r="K12" s="56">
        <v>3394.5419899999997</v>
      </c>
      <c r="L12" s="56">
        <v>660.13810999999998</v>
      </c>
      <c r="M12" s="56">
        <f t="shared" ref="M12:M21" si="2">SUM(B12:L12)</f>
        <v>13078.31394</v>
      </c>
      <c r="N12" s="3"/>
    </row>
    <row r="13" spans="1:14" ht="15" customHeight="1" x14ac:dyDescent="0.2">
      <c r="A13" s="60" t="s">
        <v>1900</v>
      </c>
      <c r="B13" s="56">
        <v>0</v>
      </c>
      <c r="C13" s="56">
        <v>0</v>
      </c>
      <c r="D13" s="56">
        <v>7.5799599999999998</v>
      </c>
      <c r="E13" s="56">
        <v>0</v>
      </c>
      <c r="F13" s="56">
        <v>1.96285</v>
      </c>
      <c r="G13" s="56">
        <v>2555.6779999999999</v>
      </c>
      <c r="H13" s="56">
        <v>0</v>
      </c>
      <c r="I13" s="56">
        <v>0</v>
      </c>
      <c r="J13" s="56">
        <v>3.2714000000000003</v>
      </c>
      <c r="K13" s="56">
        <v>1529.5311999999999</v>
      </c>
      <c r="L13" s="56">
        <v>0</v>
      </c>
      <c r="M13" s="56">
        <f t="shared" si="2"/>
        <v>4098.0234099999998</v>
      </c>
      <c r="N13" s="3"/>
    </row>
    <row r="14" spans="1:14" ht="15" customHeight="1" x14ac:dyDescent="0.2">
      <c r="A14" s="60" t="s">
        <v>2937</v>
      </c>
      <c r="B14" s="57">
        <v>-9.7161399999999993</v>
      </c>
      <c r="C14" s="57">
        <v>-347.7</v>
      </c>
      <c r="D14" s="57">
        <v>-65.489080000000001</v>
      </c>
      <c r="E14" s="57">
        <v>-747.92700000000002</v>
      </c>
      <c r="F14" s="57">
        <v>0</v>
      </c>
      <c r="G14" s="57">
        <v>-125.004</v>
      </c>
      <c r="H14" s="57">
        <v>-2210.8774500000004</v>
      </c>
      <c r="I14" s="57">
        <v>0</v>
      </c>
      <c r="J14" s="57">
        <v>-241.83264000000003</v>
      </c>
      <c r="K14" s="57">
        <v>-4805.8320400000002</v>
      </c>
      <c r="L14" s="57">
        <v>-531.35278000000005</v>
      </c>
      <c r="M14" s="56">
        <f t="shared" si="2"/>
        <v>-9085.7311300000001</v>
      </c>
      <c r="N14" s="3"/>
    </row>
    <row r="15" spans="1:14" ht="15" customHeight="1" x14ac:dyDescent="0.2">
      <c r="A15" s="60" t="s">
        <v>2938</v>
      </c>
      <c r="B15" s="57">
        <v>-150.51060999999999</v>
      </c>
      <c r="C15" s="57">
        <v>0</v>
      </c>
      <c r="D15" s="57">
        <v>-90.288210000000007</v>
      </c>
      <c r="E15" s="57">
        <v>-797.10699999999997</v>
      </c>
      <c r="F15" s="57">
        <v>-5.6843418860808016E-17</v>
      </c>
      <c r="G15" s="57">
        <v>-1951.874</v>
      </c>
      <c r="H15" s="57">
        <v>-515.01099999999997</v>
      </c>
      <c r="I15" s="57">
        <v>-6.6017200000000003</v>
      </c>
      <c r="J15" s="57">
        <v>-76.876179999999991</v>
      </c>
      <c r="K15" s="57">
        <v>-1732.79539</v>
      </c>
      <c r="L15" s="57">
        <v>-378.49624</v>
      </c>
      <c r="M15" s="56">
        <f t="shared" si="2"/>
        <v>-5699.5603500000007</v>
      </c>
      <c r="N15" s="3"/>
    </row>
    <row r="16" spans="1:14" ht="15" customHeight="1" x14ac:dyDescent="0.2">
      <c r="A16" s="62" t="s">
        <v>2939</v>
      </c>
      <c r="B16" s="57">
        <v>0</v>
      </c>
      <c r="C16" s="57">
        <v>0</v>
      </c>
      <c r="D16" s="57">
        <v>72.112139999999997</v>
      </c>
      <c r="E16" s="57">
        <v>396.30399999999997</v>
      </c>
      <c r="F16" s="57">
        <v>0</v>
      </c>
      <c r="G16" s="57">
        <v>0</v>
      </c>
      <c r="H16" s="57">
        <v>438.96499999999997</v>
      </c>
      <c r="I16" s="57">
        <v>0</v>
      </c>
      <c r="J16" s="57">
        <v>61.989019999999996</v>
      </c>
      <c r="K16" s="57">
        <v>1428.4981400000001</v>
      </c>
      <c r="L16" s="57">
        <v>311.51746999999995</v>
      </c>
      <c r="M16" s="56">
        <f t="shared" si="2"/>
        <v>2709.3857699999999</v>
      </c>
      <c r="N16" s="3"/>
    </row>
    <row r="17" spans="1:14" ht="15" customHeight="1" x14ac:dyDescent="0.2">
      <c r="A17" s="60" t="s">
        <v>2940</v>
      </c>
      <c r="B17" s="57">
        <v>31.432410000000001</v>
      </c>
      <c r="C17" s="57">
        <v>0</v>
      </c>
      <c r="D17" s="57">
        <v>505</v>
      </c>
      <c r="E17" s="57">
        <v>0</v>
      </c>
      <c r="F17" s="57">
        <v>1.1550000000000001E-2</v>
      </c>
      <c r="G17" s="57">
        <v>0</v>
      </c>
      <c r="H17" s="57">
        <v>2504.0664200000001</v>
      </c>
      <c r="I17" s="57">
        <v>0</v>
      </c>
      <c r="J17" s="57">
        <v>31.691050000000001</v>
      </c>
      <c r="K17" s="57">
        <v>692.85730000000001</v>
      </c>
      <c r="L17" s="57">
        <v>0</v>
      </c>
      <c r="M17" s="56">
        <f t="shared" si="2"/>
        <v>3765.0587300000002</v>
      </c>
      <c r="N17" s="3"/>
    </row>
    <row r="18" spans="1:14" ht="15" customHeight="1" x14ac:dyDescent="0.2">
      <c r="A18" s="60" t="s">
        <v>2941</v>
      </c>
      <c r="B18" s="57">
        <v>0</v>
      </c>
      <c r="C18" s="57">
        <v>0</v>
      </c>
      <c r="D18" s="57">
        <v>-436.01605000000001</v>
      </c>
      <c r="E18" s="57">
        <v>0</v>
      </c>
      <c r="F18" s="57">
        <v>0</v>
      </c>
      <c r="G18" s="57">
        <v>0</v>
      </c>
      <c r="H18" s="57">
        <v>-2477.6143500000003</v>
      </c>
      <c r="I18" s="57">
        <v>0</v>
      </c>
      <c r="J18" s="57">
        <v>-28.60041</v>
      </c>
      <c r="K18" s="57">
        <v>-632.58308999999997</v>
      </c>
      <c r="L18" s="57">
        <v>0</v>
      </c>
      <c r="M18" s="56">
        <f t="shared" si="2"/>
        <v>-3574.8139000000006</v>
      </c>
      <c r="N18" s="3"/>
    </row>
    <row r="19" spans="1:14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6">
        <f t="shared" si="2"/>
        <v>0</v>
      </c>
      <c r="N19" s="3"/>
    </row>
    <row r="20" spans="1:14" ht="15" customHeight="1" x14ac:dyDescent="0.2">
      <c r="A20" s="63" t="s">
        <v>2942</v>
      </c>
      <c r="B20" s="57">
        <v>0</v>
      </c>
      <c r="C20" s="57">
        <v>8.6190200000000008</v>
      </c>
      <c r="D20" s="57">
        <v>2.3424</v>
      </c>
      <c r="E20" s="57">
        <v>0</v>
      </c>
      <c r="F20" s="57">
        <v>0</v>
      </c>
      <c r="G20" s="57">
        <v>461.53100000000001</v>
      </c>
      <c r="H20" s="57">
        <v>150.14726999999999</v>
      </c>
      <c r="I20" s="57">
        <v>0.54546305346789059</v>
      </c>
      <c r="J20" s="57">
        <v>0</v>
      </c>
      <c r="K20" s="57">
        <v>238.99579999999995</v>
      </c>
      <c r="L20" s="57">
        <v>29.746902351904687</v>
      </c>
      <c r="M20" s="56">
        <f t="shared" si="2"/>
        <v>891.9278554053725</v>
      </c>
      <c r="N20" s="3"/>
    </row>
    <row r="21" spans="1:14" ht="15" customHeight="1" x14ac:dyDescent="0.2">
      <c r="A21" s="62" t="s">
        <v>1902</v>
      </c>
      <c r="B21" s="57">
        <v>0</v>
      </c>
      <c r="C21" s="57">
        <v>0</v>
      </c>
      <c r="D21" s="57">
        <v>0</v>
      </c>
      <c r="E21" s="57">
        <v>0</v>
      </c>
      <c r="F21" s="57">
        <v>0</v>
      </c>
      <c r="G21" s="57">
        <v>355.33499999999998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6">
        <f t="shared" si="2"/>
        <v>355.33499999999998</v>
      </c>
      <c r="N21" s="3"/>
    </row>
    <row r="22" spans="1:14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3"/>
    </row>
    <row r="23" spans="1:14" x14ac:dyDescent="0.2">
      <c r="A23" s="200" t="s">
        <v>1618</v>
      </c>
      <c r="B23" s="201">
        <f>+B10+B20+B21</f>
        <v>357.01180000000005</v>
      </c>
      <c r="C23" s="201">
        <f t="shared" ref="C23:M23" si="3">+C10+C20+C21</f>
        <v>8.6190200000000008</v>
      </c>
      <c r="D23" s="201">
        <f t="shared" si="3"/>
        <v>68.198219999999992</v>
      </c>
      <c r="E23" s="201">
        <f t="shared" si="3"/>
        <v>-224.42600000000004</v>
      </c>
      <c r="F23" s="201">
        <f t="shared" si="3"/>
        <v>1.9743999999999999</v>
      </c>
      <c r="G23" s="201">
        <f t="shared" si="3"/>
        <v>5847.7340000000004</v>
      </c>
      <c r="H23" s="201">
        <f t="shared" si="3"/>
        <v>266.38294999999977</v>
      </c>
      <c r="I23" s="201">
        <f t="shared" si="3"/>
        <v>3.4747430534678907</v>
      </c>
      <c r="J23" s="201">
        <f t="shared" si="3"/>
        <v>4.2028199999999707</v>
      </c>
      <c r="K23" s="201">
        <f t="shared" si="3"/>
        <v>113.21390999999906</v>
      </c>
      <c r="L23" s="201">
        <f t="shared" si="3"/>
        <v>91.553462351904557</v>
      </c>
      <c r="M23" s="201">
        <f t="shared" si="3"/>
        <v>6537.939325405373</v>
      </c>
      <c r="N23" s="4"/>
    </row>
    <row r="24" spans="1:14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3"/>
    </row>
    <row r="25" spans="1:14" ht="15" customHeight="1" x14ac:dyDescent="0.2">
      <c r="A25" s="66" t="s">
        <v>1737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3"/>
    </row>
    <row r="26" spans="1:14" ht="15" customHeight="1" x14ac:dyDescent="0.2">
      <c r="A26" s="60" t="s">
        <v>1903</v>
      </c>
      <c r="B26" s="57">
        <f>+B27+B30+B33+B34+B35+B36</f>
        <v>-14.933299999999999</v>
      </c>
      <c r="C26" s="57">
        <f t="shared" ref="C26:L26" si="4">+C27+C30+C33+C34+C35+C36</f>
        <v>0</v>
      </c>
      <c r="D26" s="57">
        <f t="shared" si="4"/>
        <v>0</v>
      </c>
      <c r="E26" s="57">
        <f t="shared" si="4"/>
        <v>-40.668000000000006</v>
      </c>
      <c r="F26" s="57">
        <f t="shared" si="4"/>
        <v>0</v>
      </c>
      <c r="G26" s="57">
        <f t="shared" si="4"/>
        <v>-2842.7930000000001</v>
      </c>
      <c r="H26" s="57">
        <f t="shared" si="4"/>
        <v>-87.807449999999335</v>
      </c>
      <c r="I26" s="57">
        <f t="shared" si="4"/>
        <v>0</v>
      </c>
      <c r="J26" s="57">
        <f t="shared" si="4"/>
        <v>0</v>
      </c>
      <c r="K26" s="57">
        <f t="shared" si="4"/>
        <v>-2.9566399999999931</v>
      </c>
      <c r="L26" s="57">
        <f t="shared" si="4"/>
        <v>-6.5734900000000014</v>
      </c>
      <c r="M26" s="57">
        <f>SUM(B26:L26)</f>
        <v>-2995.7318799999994</v>
      </c>
      <c r="N26" s="3"/>
    </row>
    <row r="27" spans="1:14" ht="15" customHeight="1" x14ac:dyDescent="0.2">
      <c r="A27" s="60" t="s">
        <v>2944</v>
      </c>
      <c r="B27" s="56">
        <f>+B28+B29</f>
        <v>-28.13552</v>
      </c>
      <c r="C27" s="56">
        <f t="shared" ref="C27:M27" si="5">+C28+C29</f>
        <v>0</v>
      </c>
      <c r="D27" s="56">
        <f t="shared" si="5"/>
        <v>0</v>
      </c>
      <c r="E27" s="56">
        <f t="shared" si="5"/>
        <v>0</v>
      </c>
      <c r="F27" s="56">
        <f t="shared" si="5"/>
        <v>0</v>
      </c>
      <c r="G27" s="56">
        <f t="shared" si="5"/>
        <v>-408.14499999999998</v>
      </c>
      <c r="H27" s="56">
        <f t="shared" si="5"/>
        <v>-2227.6319100000001</v>
      </c>
      <c r="I27" s="56">
        <f t="shared" si="5"/>
        <v>0</v>
      </c>
      <c r="J27" s="56">
        <f t="shared" si="5"/>
        <v>-1366.2445500000001</v>
      </c>
      <c r="K27" s="56">
        <f t="shared" si="5"/>
        <v>-302.79692</v>
      </c>
      <c r="L27" s="56">
        <f t="shared" si="5"/>
        <v>-6.1</v>
      </c>
      <c r="M27" s="56">
        <f t="shared" si="5"/>
        <v>-4339.0538999999999</v>
      </c>
      <c r="N27" s="3"/>
    </row>
    <row r="28" spans="1:14" ht="15" customHeight="1" x14ac:dyDescent="0.2">
      <c r="A28" s="60" t="s">
        <v>1899</v>
      </c>
      <c r="B28" s="57">
        <v>-28.13552</v>
      </c>
      <c r="C28" s="57">
        <v>0</v>
      </c>
      <c r="D28" s="57">
        <v>0</v>
      </c>
      <c r="E28" s="57">
        <v>0</v>
      </c>
      <c r="F28" s="57">
        <v>0</v>
      </c>
      <c r="G28" s="57">
        <v>-51.040999999999997</v>
      </c>
      <c r="H28" s="57">
        <v>-2227.6319100000001</v>
      </c>
      <c r="I28" s="57">
        <v>0</v>
      </c>
      <c r="J28" s="57">
        <v>-1366.2445500000001</v>
      </c>
      <c r="K28" s="57">
        <v>-302.79692</v>
      </c>
      <c r="L28" s="57">
        <v>-6.1</v>
      </c>
      <c r="M28" s="57">
        <f t="shared" ref="M28:M46" si="6">SUM(B28:L28)</f>
        <v>-3981.9499000000001</v>
      </c>
      <c r="N28" s="3"/>
    </row>
    <row r="29" spans="1:14" ht="15" customHeight="1" x14ac:dyDescent="0.2">
      <c r="A29" s="60" t="s">
        <v>1900</v>
      </c>
      <c r="B29" s="57">
        <v>0</v>
      </c>
      <c r="C29" s="57">
        <v>0</v>
      </c>
      <c r="D29" s="57">
        <v>0</v>
      </c>
      <c r="E29" s="57">
        <v>0</v>
      </c>
      <c r="F29" s="57">
        <v>0</v>
      </c>
      <c r="G29" s="57">
        <v>-357.10399999999998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f t="shared" si="6"/>
        <v>-357.10399999999998</v>
      </c>
      <c r="N29" s="3"/>
    </row>
    <row r="30" spans="1:14" ht="15" customHeight="1" x14ac:dyDescent="0.2">
      <c r="A30" s="60" t="s">
        <v>2945</v>
      </c>
      <c r="B30" s="56">
        <f>+B31+B32</f>
        <v>0</v>
      </c>
      <c r="C30" s="56">
        <f t="shared" ref="C30:M30" si="7">+C31+C32</f>
        <v>0</v>
      </c>
      <c r="D30" s="56">
        <f t="shared" si="7"/>
        <v>0</v>
      </c>
      <c r="E30" s="56">
        <f t="shared" si="7"/>
        <v>0</v>
      </c>
      <c r="F30" s="56">
        <f t="shared" si="7"/>
        <v>0</v>
      </c>
      <c r="G30" s="56">
        <f t="shared" si="7"/>
        <v>0</v>
      </c>
      <c r="H30" s="56">
        <f t="shared" si="7"/>
        <v>2189.0060700000004</v>
      </c>
      <c r="I30" s="56">
        <f t="shared" si="7"/>
        <v>0</v>
      </c>
      <c r="J30" s="56">
        <f t="shared" si="7"/>
        <v>1366.2445500000001</v>
      </c>
      <c r="K30" s="56">
        <f t="shared" si="7"/>
        <v>299.76895000000002</v>
      </c>
      <c r="L30" s="56">
        <f t="shared" si="7"/>
        <v>4.5750000000000002</v>
      </c>
      <c r="M30" s="56">
        <f t="shared" si="7"/>
        <v>3859.5945700000007</v>
      </c>
      <c r="N30" s="3"/>
    </row>
    <row r="31" spans="1:14" ht="15" customHeight="1" x14ac:dyDescent="0.2">
      <c r="A31" s="60" t="s">
        <v>1899</v>
      </c>
      <c r="B31" s="57">
        <v>0</v>
      </c>
      <c r="C31" s="57">
        <v>0</v>
      </c>
      <c r="D31" s="57">
        <v>0</v>
      </c>
      <c r="E31" s="57">
        <v>0</v>
      </c>
      <c r="F31" s="57">
        <v>0</v>
      </c>
      <c r="G31" s="57">
        <v>0</v>
      </c>
      <c r="H31" s="57">
        <v>2189.0060700000004</v>
      </c>
      <c r="I31" s="57">
        <v>0</v>
      </c>
      <c r="J31" s="57">
        <v>1366.2445500000001</v>
      </c>
      <c r="K31" s="57">
        <v>299.76895000000002</v>
      </c>
      <c r="L31" s="57">
        <v>4.5750000000000002</v>
      </c>
      <c r="M31" s="57">
        <f t="shared" si="6"/>
        <v>3859.5945700000007</v>
      </c>
      <c r="N31" s="3"/>
    </row>
    <row r="32" spans="1:14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f t="shared" si="6"/>
        <v>0</v>
      </c>
      <c r="N32" s="3"/>
    </row>
    <row r="33" spans="1:14" ht="15" customHeight="1" x14ac:dyDescent="0.2">
      <c r="A33" s="60" t="s">
        <v>2946</v>
      </c>
      <c r="B33" s="57">
        <v>12.15222</v>
      </c>
      <c r="C33" s="57">
        <v>0</v>
      </c>
      <c r="D33" s="57">
        <v>0</v>
      </c>
      <c r="E33" s="57">
        <v>-203.346</v>
      </c>
      <c r="F33" s="57">
        <v>0</v>
      </c>
      <c r="G33" s="57">
        <v>-2434.6480000000001</v>
      </c>
      <c r="H33" s="57">
        <v>-3314.2161900000001</v>
      </c>
      <c r="I33" s="57">
        <v>0</v>
      </c>
      <c r="J33" s="57">
        <v>0</v>
      </c>
      <c r="K33" s="57">
        <v>-51.32826</v>
      </c>
      <c r="L33" s="57">
        <v>-20.193990000000003</v>
      </c>
      <c r="M33" s="57">
        <f t="shared" si="6"/>
        <v>-6011.5802199999998</v>
      </c>
      <c r="N33" s="3"/>
    </row>
    <row r="34" spans="1:14" ht="15" customHeight="1" x14ac:dyDescent="0.2">
      <c r="A34" s="62" t="s">
        <v>2947</v>
      </c>
      <c r="B34" s="57">
        <v>0</v>
      </c>
      <c r="C34" s="57">
        <v>0</v>
      </c>
      <c r="D34" s="57">
        <v>0</v>
      </c>
      <c r="E34" s="57">
        <v>162.678</v>
      </c>
      <c r="F34" s="57">
        <v>0</v>
      </c>
      <c r="G34" s="57">
        <v>0</v>
      </c>
      <c r="H34" s="57">
        <v>3189.1782200000002</v>
      </c>
      <c r="I34" s="57">
        <v>0</v>
      </c>
      <c r="J34" s="57">
        <v>0</v>
      </c>
      <c r="K34" s="57">
        <v>48.72287</v>
      </c>
      <c r="L34" s="57">
        <v>15.1455</v>
      </c>
      <c r="M34" s="57">
        <f t="shared" si="6"/>
        <v>3415.7245900000003</v>
      </c>
      <c r="N34" s="3"/>
    </row>
    <row r="35" spans="1:14" ht="15" customHeight="1" x14ac:dyDescent="0.2">
      <c r="A35" s="60" t="s">
        <v>2948</v>
      </c>
      <c r="B35" s="57">
        <v>1.05</v>
      </c>
      <c r="C35" s="57">
        <v>0</v>
      </c>
      <c r="D35" s="57">
        <v>0</v>
      </c>
      <c r="E35" s="57">
        <v>0</v>
      </c>
      <c r="F35" s="57">
        <v>0</v>
      </c>
      <c r="G35" s="57">
        <v>0</v>
      </c>
      <c r="H35" s="57">
        <v>1561.9668700000002</v>
      </c>
      <c r="I35" s="57">
        <v>0</v>
      </c>
      <c r="J35" s="57">
        <v>0</v>
      </c>
      <c r="K35" s="57">
        <v>267.67200000000003</v>
      </c>
      <c r="L35" s="57">
        <v>0</v>
      </c>
      <c r="M35" s="57">
        <f t="shared" si="6"/>
        <v>1830.6888700000002</v>
      </c>
      <c r="N35" s="3"/>
    </row>
    <row r="36" spans="1:14" ht="15" customHeight="1" x14ac:dyDescent="0.2">
      <c r="A36" s="62" t="s">
        <v>2949</v>
      </c>
      <c r="B36" s="57">
        <v>0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-1486.11051</v>
      </c>
      <c r="I36" s="57">
        <v>0</v>
      </c>
      <c r="J36" s="57">
        <v>0</v>
      </c>
      <c r="K36" s="57">
        <v>-264.99528000000004</v>
      </c>
      <c r="L36" s="57">
        <v>0</v>
      </c>
      <c r="M36" s="57">
        <f t="shared" si="6"/>
        <v>-1751.1057900000001</v>
      </c>
      <c r="N36" s="3"/>
    </row>
    <row r="37" spans="1:14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f t="shared" si="6"/>
        <v>0</v>
      </c>
      <c r="N37" s="3"/>
    </row>
    <row r="38" spans="1:14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f t="shared" si="6"/>
        <v>0</v>
      </c>
      <c r="N38" s="3"/>
    </row>
    <row r="39" spans="1:14" ht="15" customHeight="1" x14ac:dyDescent="0.2">
      <c r="A39" s="60" t="s">
        <v>169</v>
      </c>
      <c r="B39" s="57">
        <f>SUM(B40:B46)</f>
        <v>-227.67923000000002</v>
      </c>
      <c r="C39" s="57">
        <f t="shared" ref="C39:M39" si="8">SUM(C40:C46)</f>
        <v>-3.2717399999999977</v>
      </c>
      <c r="D39" s="57">
        <f t="shared" si="8"/>
        <v>12.904299999999999</v>
      </c>
      <c r="E39" s="57">
        <f t="shared" si="8"/>
        <v>-1395.086</v>
      </c>
      <c r="F39" s="57">
        <f t="shared" si="8"/>
        <v>-1.01274</v>
      </c>
      <c r="G39" s="57">
        <f t="shared" si="8"/>
        <v>-3962.9010000000003</v>
      </c>
      <c r="H39" s="57">
        <f t="shared" si="8"/>
        <v>34.874906216941874</v>
      </c>
      <c r="I39" s="57">
        <f t="shared" si="8"/>
        <v>-2.3827500000000001</v>
      </c>
      <c r="J39" s="57">
        <f t="shared" si="8"/>
        <v>55.293389999999995</v>
      </c>
      <c r="K39" s="57">
        <f t="shared" si="8"/>
        <v>547.69823000000008</v>
      </c>
      <c r="L39" s="57">
        <f t="shared" si="8"/>
        <v>-62.979324081957174</v>
      </c>
      <c r="M39" s="57">
        <f t="shared" si="8"/>
        <v>-5004.5419578650153</v>
      </c>
      <c r="N39" s="3"/>
    </row>
    <row r="40" spans="1:14" ht="15" customHeight="1" x14ac:dyDescent="0.2">
      <c r="A40" s="58" t="s">
        <v>2950</v>
      </c>
      <c r="B40" s="57">
        <v>-227.67923000000002</v>
      </c>
      <c r="C40" s="57">
        <v>0</v>
      </c>
      <c r="D40" s="57">
        <v>-31.90813</v>
      </c>
      <c r="E40" s="57">
        <v>0</v>
      </c>
      <c r="F40" s="57">
        <v>-1</v>
      </c>
      <c r="G40" s="57">
        <v>-341.85</v>
      </c>
      <c r="H40" s="57">
        <v>-237.63864000000001</v>
      </c>
      <c r="I40" s="57">
        <v>-2.3827500000000001</v>
      </c>
      <c r="J40" s="57">
        <v>-15.331709999999999</v>
      </c>
      <c r="K40" s="57">
        <v>-170.23763</v>
      </c>
      <c r="L40" s="57">
        <v>-97.281270000000006</v>
      </c>
      <c r="M40" s="57">
        <f t="shared" si="6"/>
        <v>-1125.30936</v>
      </c>
      <c r="N40" s="3"/>
    </row>
    <row r="41" spans="1:14" ht="15" customHeight="1" x14ac:dyDescent="0.2">
      <c r="A41" s="58" t="s">
        <v>2951</v>
      </c>
      <c r="B41" s="57">
        <v>0</v>
      </c>
      <c r="C41" s="57">
        <v>17.385000000000002</v>
      </c>
      <c r="D41" s="57">
        <v>56.03313</v>
      </c>
      <c r="E41" s="57">
        <v>288.38299999999998</v>
      </c>
      <c r="F41" s="57">
        <v>0</v>
      </c>
      <c r="G41" s="57">
        <v>-474.08</v>
      </c>
      <c r="H41" s="57">
        <v>455.99853000000002</v>
      </c>
      <c r="I41" s="57">
        <v>0</v>
      </c>
      <c r="J41" s="57">
        <v>79.804760000000002</v>
      </c>
      <c r="K41" s="57">
        <v>746.74126999999999</v>
      </c>
      <c r="L41" s="57">
        <v>97.669920000000005</v>
      </c>
      <c r="M41" s="57">
        <f t="shared" si="6"/>
        <v>1267.93561</v>
      </c>
      <c r="N41" s="3"/>
    </row>
    <row r="42" spans="1:14" ht="15" customHeight="1" x14ac:dyDescent="0.2">
      <c r="A42" s="58" t="s">
        <v>2952</v>
      </c>
      <c r="B42" s="57">
        <v>0</v>
      </c>
      <c r="C42" s="57">
        <v>-11.42285</v>
      </c>
      <c r="D42" s="57">
        <v>-5.3636200000000001</v>
      </c>
      <c r="E42" s="57">
        <v>-111.202</v>
      </c>
      <c r="F42" s="57">
        <v>0</v>
      </c>
      <c r="G42" s="57">
        <v>-1831.9780000000001</v>
      </c>
      <c r="H42" s="57">
        <v>-119.36420605178743</v>
      </c>
      <c r="I42" s="57">
        <v>0</v>
      </c>
      <c r="J42" s="57">
        <v>-4.9716899999999997</v>
      </c>
      <c r="K42" s="57">
        <v>-16.96105</v>
      </c>
      <c r="L42" s="57">
        <v>-35.70364010294827</v>
      </c>
      <c r="M42" s="57">
        <f t="shared" si="6"/>
        <v>-2136.9670561547355</v>
      </c>
      <c r="N42" s="3"/>
    </row>
    <row r="43" spans="1:14" ht="15" customHeight="1" x14ac:dyDescent="0.2">
      <c r="A43" s="58" t="s">
        <v>2953</v>
      </c>
      <c r="B43" s="56">
        <v>0</v>
      </c>
      <c r="C43" s="56">
        <v>-9.2338899999999988</v>
      </c>
      <c r="D43" s="56">
        <v>-4.2183600000000006</v>
      </c>
      <c r="E43" s="56">
        <v>-269.99099999999999</v>
      </c>
      <c r="F43" s="56">
        <v>0</v>
      </c>
      <c r="G43" s="56">
        <v>0</v>
      </c>
      <c r="H43" s="56">
        <v>-28.676905343982153</v>
      </c>
      <c r="I43" s="56">
        <v>0</v>
      </c>
      <c r="J43" s="56">
        <v>-3.6287699999999998</v>
      </c>
      <c r="K43" s="56">
        <v>-7.1765100000000004</v>
      </c>
      <c r="L43" s="56">
        <v>-4.7059357167753957</v>
      </c>
      <c r="M43" s="57">
        <f t="shared" si="6"/>
        <v>-327.63137106075749</v>
      </c>
      <c r="N43" s="3"/>
    </row>
    <row r="44" spans="1:14" ht="15" customHeight="1" x14ac:dyDescent="0.2">
      <c r="A44" s="58" t="s">
        <v>2954</v>
      </c>
      <c r="B44" s="57">
        <v>0</v>
      </c>
      <c r="C44" s="57">
        <v>0</v>
      </c>
      <c r="D44" s="57">
        <v>-1.5792599999999999</v>
      </c>
      <c r="E44" s="57">
        <v>-462.18200000000002</v>
      </c>
      <c r="F44" s="57">
        <v>0</v>
      </c>
      <c r="G44" s="57">
        <v>0</v>
      </c>
      <c r="H44" s="57">
        <v>-20.926334095677131</v>
      </c>
      <c r="I44" s="57">
        <v>0</v>
      </c>
      <c r="J44" s="57">
        <v>0</v>
      </c>
      <c r="K44" s="57">
        <v>-3.6519899999999996</v>
      </c>
      <c r="L44" s="57">
        <v>0</v>
      </c>
      <c r="M44" s="57">
        <f t="shared" si="6"/>
        <v>-488.33958409567714</v>
      </c>
      <c r="N44" s="3"/>
    </row>
    <row r="45" spans="1:14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f t="shared" si="6"/>
        <v>0</v>
      </c>
      <c r="N45" s="3"/>
    </row>
    <row r="46" spans="1:14" ht="15" customHeight="1" x14ac:dyDescent="0.2">
      <c r="A46" s="58" t="s">
        <v>279</v>
      </c>
      <c r="B46" s="57">
        <v>0</v>
      </c>
      <c r="C46" s="57">
        <v>0</v>
      </c>
      <c r="D46" s="57">
        <v>-5.9459999999999999E-2</v>
      </c>
      <c r="E46" s="57">
        <v>-840.09400000000005</v>
      </c>
      <c r="F46" s="57">
        <v>-1.274E-2</v>
      </c>
      <c r="G46" s="57">
        <v>-1314.9929999999999</v>
      </c>
      <c r="H46" s="57">
        <v>-14.517538291611407</v>
      </c>
      <c r="I46" s="57">
        <v>0</v>
      </c>
      <c r="J46" s="57">
        <v>-0.57920000000000005</v>
      </c>
      <c r="K46" s="57">
        <v>-1.01586</v>
      </c>
      <c r="L46" s="57">
        <v>-22.958398262233509</v>
      </c>
      <c r="M46" s="57">
        <f t="shared" si="6"/>
        <v>-2194.230196553845</v>
      </c>
      <c r="N46" s="3"/>
    </row>
    <row r="47" spans="1:14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3"/>
    </row>
    <row r="48" spans="1:14" x14ac:dyDescent="0.2">
      <c r="A48" s="200" t="s">
        <v>767</v>
      </c>
      <c r="B48" s="201">
        <f>+B26+B37+B38+B39</f>
        <v>-242.61253000000002</v>
      </c>
      <c r="C48" s="201">
        <f t="shared" ref="C48:M48" si="9">+C26+C37+C38+C39</f>
        <v>-3.2717399999999977</v>
      </c>
      <c r="D48" s="201">
        <f t="shared" si="9"/>
        <v>12.904299999999999</v>
      </c>
      <c r="E48" s="201">
        <f t="shared" si="9"/>
        <v>-1435.7539999999999</v>
      </c>
      <c r="F48" s="201">
        <f t="shared" si="9"/>
        <v>-1.01274</v>
      </c>
      <c r="G48" s="201">
        <f t="shared" si="9"/>
        <v>-6805.6940000000004</v>
      </c>
      <c r="H48" s="201">
        <f t="shared" si="9"/>
        <v>-52.932543783057461</v>
      </c>
      <c r="I48" s="201">
        <f t="shared" si="9"/>
        <v>-2.3827500000000001</v>
      </c>
      <c r="J48" s="201">
        <f t="shared" si="9"/>
        <v>55.293389999999995</v>
      </c>
      <c r="K48" s="201">
        <f t="shared" si="9"/>
        <v>544.74159000000009</v>
      </c>
      <c r="L48" s="201">
        <f t="shared" si="9"/>
        <v>-69.55281408195718</v>
      </c>
      <c r="M48" s="201">
        <f t="shared" si="9"/>
        <v>-8000.2738378650147</v>
      </c>
      <c r="N48" s="4"/>
    </row>
    <row r="49" spans="1:14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3"/>
    </row>
    <row r="50" spans="1:14" ht="13.5" thickBot="1" x14ac:dyDescent="0.25">
      <c r="A50" s="204" t="s">
        <v>1736</v>
      </c>
      <c r="B50" s="205">
        <f>+B23+B48</f>
        <v>114.39927000000003</v>
      </c>
      <c r="C50" s="205">
        <f t="shared" ref="C50:M50" si="10">+C23+C48</f>
        <v>5.3472800000000031</v>
      </c>
      <c r="D50" s="205">
        <f t="shared" si="10"/>
        <v>81.102519999999998</v>
      </c>
      <c r="E50" s="205">
        <f t="shared" si="10"/>
        <v>-1660.1799999999998</v>
      </c>
      <c r="F50" s="205">
        <f t="shared" si="10"/>
        <v>0.96165999999999996</v>
      </c>
      <c r="G50" s="205">
        <f t="shared" si="10"/>
        <v>-957.96</v>
      </c>
      <c r="H50" s="205">
        <f t="shared" si="10"/>
        <v>213.4504062169423</v>
      </c>
      <c r="I50" s="205">
        <f t="shared" si="10"/>
        <v>1.0919930534678906</v>
      </c>
      <c r="J50" s="205">
        <f t="shared" si="10"/>
        <v>59.496209999999962</v>
      </c>
      <c r="K50" s="205">
        <f t="shared" si="10"/>
        <v>657.95549999999912</v>
      </c>
      <c r="L50" s="205">
        <f t="shared" si="10"/>
        <v>22.000648269947376</v>
      </c>
      <c r="M50" s="205">
        <f t="shared" si="10"/>
        <v>-1462.3345124596417</v>
      </c>
      <c r="N50" s="4"/>
    </row>
    <row r="52" spans="1:14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</row>
  </sheetData>
  <mergeCells count="2">
    <mergeCell ref="F5:M6"/>
    <mergeCell ref="A5:E6"/>
  </mergeCells>
  <phoneticPr fontId="2" type="noConversion"/>
  <conditionalFormatting sqref="D9:M9">
    <cfRule type="expression" dxfId="95" priority="1" stopIfTrue="1">
      <formula>$AI9=1</formula>
    </cfRule>
  </conditionalFormatting>
  <conditionalFormatting sqref="C8:L8">
    <cfRule type="expression" dxfId="94" priority="3" stopIfTrue="1">
      <formula>$X8=1</formula>
    </cfRule>
  </conditionalFormatting>
  <conditionalFormatting sqref="M8">
    <cfRule type="expression" dxfId="93" priority="4" stopIfTrue="1">
      <formula>$V8=1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" top="0.65" bottom="0.98425196850393704" header="0.51181102362204722" footer="0.51181102362204722"/>
  <pageSetup paperSize="8" scale="96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T52"/>
  <sheetViews>
    <sheetView showGridLines="0" workbookViewId="0"/>
  </sheetViews>
  <sheetFormatPr defaultRowHeight="12.75" x14ac:dyDescent="0.2"/>
  <cols>
    <col min="1" max="1" width="28.42578125" bestFit="1" customWidth="1"/>
    <col min="2" max="2" width="10.7109375" customWidth="1"/>
    <col min="21" max="21" width="10.140625" customWidth="1"/>
  </cols>
  <sheetData>
    <row r="1" spans="1:20" x14ac:dyDescent="0.2">
      <c r="A1" s="334" t="s">
        <v>1595</v>
      </c>
    </row>
    <row r="2" spans="1:20" x14ac:dyDescent="0.2">
      <c r="A2" s="334" t="s">
        <v>300</v>
      </c>
    </row>
    <row r="3" spans="1:20" x14ac:dyDescent="0.2">
      <c r="A3" s="19" t="s">
        <v>2866</v>
      </c>
      <c r="T3" s="54" t="s">
        <v>2867</v>
      </c>
    </row>
    <row r="5" spans="1:20" ht="12.75" customHeight="1" x14ac:dyDescent="0.2">
      <c r="A5" s="813" t="s">
        <v>3402</v>
      </c>
      <c r="B5" s="813"/>
      <c r="C5" s="813"/>
      <c r="D5" s="813"/>
      <c r="E5" s="813"/>
      <c r="F5" s="813"/>
      <c r="G5" s="813"/>
      <c r="H5" s="813"/>
      <c r="I5" s="813"/>
      <c r="J5" s="358"/>
      <c r="K5" s="814" t="s">
        <v>544</v>
      </c>
      <c r="L5" s="814"/>
      <c r="M5" s="814"/>
      <c r="N5" s="814"/>
      <c r="O5" s="814"/>
      <c r="P5" s="814"/>
      <c r="Q5" s="814"/>
      <c r="R5" s="814"/>
      <c r="S5" s="814"/>
      <c r="T5" s="3"/>
    </row>
    <row r="6" spans="1:20" ht="12.75" customHeight="1" x14ac:dyDescent="0.2">
      <c r="A6" s="813"/>
      <c r="B6" s="813"/>
      <c r="C6" s="813"/>
      <c r="D6" s="813"/>
      <c r="E6" s="813"/>
      <c r="F6" s="813"/>
      <c r="G6" s="813"/>
      <c r="H6" s="813"/>
      <c r="I6" s="813"/>
      <c r="J6" s="358"/>
      <c r="K6" s="814"/>
      <c r="L6" s="814"/>
      <c r="M6" s="814"/>
      <c r="N6" s="814"/>
      <c r="O6" s="814"/>
      <c r="P6" s="814"/>
      <c r="Q6" s="814"/>
      <c r="R6" s="814"/>
      <c r="S6" s="814"/>
      <c r="T6" s="3"/>
    </row>
    <row r="7" spans="1:20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14" t="s">
        <v>1896</v>
      </c>
    </row>
    <row r="8" spans="1:20" s="601" customFormat="1" ht="69" thickBot="1" x14ac:dyDescent="0.25">
      <c r="A8" s="599"/>
      <c r="B8" s="602" t="s">
        <v>283</v>
      </c>
      <c r="C8" s="602" t="s">
        <v>284</v>
      </c>
      <c r="D8" s="602" t="s">
        <v>285</v>
      </c>
      <c r="E8" s="602" t="s">
        <v>2227</v>
      </c>
      <c r="F8" s="602" t="s">
        <v>2228</v>
      </c>
      <c r="G8" s="602" t="s">
        <v>1607</v>
      </c>
      <c r="H8" s="602" t="s">
        <v>1608</v>
      </c>
      <c r="I8" s="602" t="s">
        <v>2614</v>
      </c>
      <c r="J8" s="602" t="s">
        <v>2615</v>
      </c>
      <c r="K8" s="602" t="s">
        <v>2231</v>
      </c>
      <c r="L8" s="602" t="s">
        <v>2232</v>
      </c>
      <c r="M8" s="602" t="s">
        <v>1609</v>
      </c>
      <c r="N8" s="602" t="s">
        <v>2235</v>
      </c>
      <c r="O8" s="602" t="s">
        <v>2236</v>
      </c>
      <c r="P8" s="602" t="s">
        <v>2238</v>
      </c>
      <c r="Q8" s="602" t="s">
        <v>1878</v>
      </c>
      <c r="R8" s="604" t="s">
        <v>599</v>
      </c>
      <c r="S8" s="73" t="s">
        <v>2618</v>
      </c>
    </row>
    <row r="9" spans="1:20" ht="15" customHeight="1" x14ac:dyDescent="0.2">
      <c r="A9" s="70" t="s">
        <v>768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4"/>
    </row>
    <row r="10" spans="1:20" ht="15" customHeight="1" x14ac:dyDescent="0.2">
      <c r="A10" s="60" t="s">
        <v>1897</v>
      </c>
      <c r="B10" s="56">
        <f>+B11+B14+B15+B16+B17+B18+B19</f>
        <v>1589.1499900000003</v>
      </c>
      <c r="C10" s="56">
        <f t="shared" ref="C10:S10" si="0">+C11+C14+C15+C16+C17+C18+C19</f>
        <v>4309.8723399999981</v>
      </c>
      <c r="D10" s="56">
        <f t="shared" si="0"/>
        <v>696.28275000000008</v>
      </c>
      <c r="E10" s="56">
        <f t="shared" si="0"/>
        <v>308.51811999999995</v>
      </c>
      <c r="F10" s="56">
        <f t="shared" si="0"/>
        <v>4852.745180000009</v>
      </c>
      <c r="G10" s="56">
        <f t="shared" si="0"/>
        <v>1302.93073</v>
      </c>
      <c r="H10" s="56">
        <f t="shared" si="0"/>
        <v>1819.1153800000002</v>
      </c>
      <c r="I10" s="56">
        <f t="shared" si="0"/>
        <v>383.76096999999999</v>
      </c>
      <c r="J10" s="56">
        <f t="shared" si="0"/>
        <v>563.89562999999998</v>
      </c>
      <c r="K10" s="56">
        <f t="shared" si="0"/>
        <v>326.80209000000002</v>
      </c>
      <c r="L10" s="56">
        <f t="shared" si="0"/>
        <v>1458.9534900000001</v>
      </c>
      <c r="M10" s="56">
        <f t="shared" si="0"/>
        <v>74.839750000000009</v>
      </c>
      <c r="N10" s="56">
        <f t="shared" si="0"/>
        <v>13.80761</v>
      </c>
      <c r="O10" s="56">
        <f t="shared" si="0"/>
        <v>2232.3841599999996</v>
      </c>
      <c r="P10" s="56">
        <f t="shared" si="0"/>
        <v>1056.8864100000001</v>
      </c>
      <c r="Q10" s="56">
        <f t="shared" si="0"/>
        <v>696.15386999999998</v>
      </c>
      <c r="R10" s="56">
        <f t="shared" si="0"/>
        <v>652.4146599999998</v>
      </c>
      <c r="S10" s="56">
        <f t="shared" si="0"/>
        <v>22338.513130000014</v>
      </c>
      <c r="T10" s="3"/>
    </row>
    <row r="11" spans="1:20" ht="15" customHeight="1" x14ac:dyDescent="0.2">
      <c r="A11" s="61" t="s">
        <v>1898</v>
      </c>
      <c r="B11" s="57">
        <f>+B12+B13</f>
        <v>3393.9950400000002</v>
      </c>
      <c r="C11" s="57">
        <f t="shared" ref="C11:S11" si="1">+C12+C13</f>
        <v>4698.9413399999985</v>
      </c>
      <c r="D11" s="57">
        <f t="shared" si="1"/>
        <v>719.79740000000004</v>
      </c>
      <c r="E11" s="57">
        <f t="shared" si="1"/>
        <v>748.66242999999997</v>
      </c>
      <c r="F11" s="57">
        <f t="shared" si="1"/>
        <v>6022.9538800000091</v>
      </c>
      <c r="G11" s="57">
        <f t="shared" si="1"/>
        <v>1432.45435</v>
      </c>
      <c r="H11" s="57">
        <f t="shared" si="1"/>
        <v>1946.1006400000003</v>
      </c>
      <c r="I11" s="57">
        <f t="shared" si="1"/>
        <v>450.26546999999999</v>
      </c>
      <c r="J11" s="57">
        <f t="shared" si="1"/>
        <v>655.97226000000001</v>
      </c>
      <c r="K11" s="57">
        <f t="shared" si="1"/>
        <v>325.76793000000004</v>
      </c>
      <c r="L11" s="57">
        <f t="shared" si="1"/>
        <v>2286.2656400000001</v>
      </c>
      <c r="M11" s="57">
        <f t="shared" si="1"/>
        <v>124.35321</v>
      </c>
      <c r="N11" s="57">
        <f t="shared" si="1"/>
        <v>15.705500000000001</v>
      </c>
      <c r="O11" s="57">
        <f t="shared" si="1"/>
        <v>2300.8855199999998</v>
      </c>
      <c r="P11" s="57">
        <f t="shared" si="1"/>
        <v>943.27170000000012</v>
      </c>
      <c r="Q11" s="57">
        <f t="shared" si="1"/>
        <v>1024.2405899999999</v>
      </c>
      <c r="R11" s="57">
        <f t="shared" si="1"/>
        <v>630.99759999999981</v>
      </c>
      <c r="S11" s="57">
        <f t="shared" si="1"/>
        <v>27720.63050000001</v>
      </c>
      <c r="T11" s="3"/>
    </row>
    <row r="12" spans="1:20" ht="15" customHeight="1" x14ac:dyDescent="0.2">
      <c r="A12" s="60" t="s">
        <v>1899</v>
      </c>
      <c r="B12" s="56">
        <v>3393.9950400000002</v>
      </c>
      <c r="C12" s="56">
        <v>4696.0022099999987</v>
      </c>
      <c r="D12" s="56">
        <v>719.14665000000002</v>
      </c>
      <c r="E12" s="56">
        <v>748.66242999999997</v>
      </c>
      <c r="F12" s="56">
        <v>6021.9877500000093</v>
      </c>
      <c r="G12" s="56">
        <v>1430.98252</v>
      </c>
      <c r="H12" s="56">
        <v>1945.1456900000003</v>
      </c>
      <c r="I12" s="56">
        <v>450.26546999999999</v>
      </c>
      <c r="J12" s="56">
        <v>655.97226000000001</v>
      </c>
      <c r="K12" s="56">
        <v>325.76793000000004</v>
      </c>
      <c r="L12" s="56">
        <v>2284.6765599999999</v>
      </c>
      <c r="M12" s="56">
        <v>124.24707000000001</v>
      </c>
      <c r="N12" s="56">
        <v>15.705500000000001</v>
      </c>
      <c r="O12" s="56">
        <v>2300.8855199999998</v>
      </c>
      <c r="P12" s="56">
        <v>942.11668000000009</v>
      </c>
      <c r="Q12" s="56">
        <v>1024.2405899999999</v>
      </c>
      <c r="R12" s="56">
        <v>630.99759999999981</v>
      </c>
      <c r="S12" s="56">
        <f t="shared" ref="S12:S21" si="2">SUM(B12:R12)</f>
        <v>27710.797470000009</v>
      </c>
      <c r="T12" s="3"/>
    </row>
    <row r="13" spans="1:20" ht="15" customHeight="1" x14ac:dyDescent="0.2">
      <c r="A13" s="60" t="s">
        <v>1900</v>
      </c>
      <c r="B13" s="56">
        <v>0</v>
      </c>
      <c r="C13" s="56">
        <v>2.93913</v>
      </c>
      <c r="D13" s="56">
        <v>0.65075000000000005</v>
      </c>
      <c r="E13" s="56">
        <v>0</v>
      </c>
      <c r="F13" s="56">
        <v>0.96613000000000004</v>
      </c>
      <c r="G13" s="56">
        <v>1.47183</v>
      </c>
      <c r="H13" s="56">
        <v>0.95495000000000008</v>
      </c>
      <c r="I13" s="56">
        <v>0</v>
      </c>
      <c r="J13" s="56">
        <v>0</v>
      </c>
      <c r="K13" s="56">
        <v>0</v>
      </c>
      <c r="L13" s="56">
        <v>1.5890799999999998</v>
      </c>
      <c r="M13" s="56">
        <v>0.10614</v>
      </c>
      <c r="N13" s="56">
        <v>0</v>
      </c>
      <c r="O13" s="56">
        <v>0</v>
      </c>
      <c r="P13" s="56">
        <v>1.1550199999999999</v>
      </c>
      <c r="Q13" s="56">
        <v>0</v>
      </c>
      <c r="R13" s="56">
        <v>0</v>
      </c>
      <c r="S13" s="56">
        <f t="shared" si="2"/>
        <v>9.833029999999999</v>
      </c>
      <c r="T13" s="3"/>
    </row>
    <row r="14" spans="1:20" ht="15" customHeight="1" x14ac:dyDescent="0.2">
      <c r="A14" s="60" t="s">
        <v>2937</v>
      </c>
      <c r="B14" s="57">
        <v>-689.53836999999999</v>
      </c>
      <c r="C14" s="57">
        <v>0</v>
      </c>
      <c r="D14" s="57">
        <v>0</v>
      </c>
      <c r="E14" s="57">
        <v>0</v>
      </c>
      <c r="F14" s="57">
        <v>-2.3999999999999998E-4</v>
      </c>
      <c r="G14" s="57">
        <v>3.0407800000000003</v>
      </c>
      <c r="H14" s="57">
        <v>0</v>
      </c>
      <c r="I14" s="57">
        <v>-0.15987000000000001</v>
      </c>
      <c r="J14" s="57">
        <v>0</v>
      </c>
      <c r="K14" s="57">
        <v>0.10714</v>
      </c>
      <c r="L14" s="57">
        <v>-413.17237</v>
      </c>
      <c r="M14" s="57">
        <v>0</v>
      </c>
      <c r="N14" s="57">
        <v>0</v>
      </c>
      <c r="O14" s="57">
        <v>-24.878220000000002</v>
      </c>
      <c r="P14" s="57">
        <v>0</v>
      </c>
      <c r="Q14" s="57">
        <v>0</v>
      </c>
      <c r="R14" s="57">
        <v>0</v>
      </c>
      <c r="S14" s="56">
        <f t="shared" si="2"/>
        <v>-1124.60115</v>
      </c>
      <c r="T14" s="3"/>
    </row>
    <row r="15" spans="1:20" ht="15" customHeight="1" x14ac:dyDescent="0.2">
      <c r="A15" s="60" t="s">
        <v>2938</v>
      </c>
      <c r="B15" s="57">
        <v>-1590.3693700000001</v>
      </c>
      <c r="C15" s="57">
        <v>-2365.069</v>
      </c>
      <c r="D15" s="57">
        <v>-372.51569000000001</v>
      </c>
      <c r="E15" s="57">
        <v>-440.14431000000002</v>
      </c>
      <c r="F15" s="57">
        <v>-2989.8152500000001</v>
      </c>
      <c r="G15" s="57">
        <v>-719.52701000000002</v>
      </c>
      <c r="H15" s="57">
        <v>-877.68071999999995</v>
      </c>
      <c r="I15" s="57">
        <v>-258.72699999999998</v>
      </c>
      <c r="J15" s="57">
        <v>-303.98263000000003</v>
      </c>
      <c r="K15" s="57">
        <v>-136.66737000000001</v>
      </c>
      <c r="L15" s="57">
        <v>-1158.2805499999999</v>
      </c>
      <c r="M15" s="57">
        <v>-64.561009999999996</v>
      </c>
      <c r="N15" s="57">
        <v>-7.2968900000000003</v>
      </c>
      <c r="O15" s="57">
        <v>-1062.05729</v>
      </c>
      <c r="P15" s="57">
        <v>-467.34044</v>
      </c>
      <c r="Q15" s="57">
        <v>-489.11341999999996</v>
      </c>
      <c r="R15" s="57">
        <v>-307.87558000000001</v>
      </c>
      <c r="S15" s="56">
        <f t="shared" si="2"/>
        <v>-13611.023529999999</v>
      </c>
      <c r="T15" s="3"/>
    </row>
    <row r="16" spans="1:20" ht="15" customHeight="1" x14ac:dyDescent="0.2">
      <c r="A16" s="62" t="s">
        <v>2939</v>
      </c>
      <c r="B16" s="57">
        <v>161.35590999999999</v>
      </c>
      <c r="C16" s="57">
        <v>0</v>
      </c>
      <c r="D16" s="57">
        <v>0</v>
      </c>
      <c r="E16" s="57">
        <v>0</v>
      </c>
      <c r="F16" s="57">
        <v>0</v>
      </c>
      <c r="G16" s="57">
        <v>1.5499999999999999E-3</v>
      </c>
      <c r="H16" s="57">
        <v>0</v>
      </c>
      <c r="I16" s="57">
        <v>6.9000000000000006E-2</v>
      </c>
      <c r="J16" s="57">
        <v>0</v>
      </c>
      <c r="K16" s="57">
        <v>1.491E-2</v>
      </c>
      <c r="L16" s="57">
        <v>148.00747000000001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6">
        <f t="shared" si="2"/>
        <v>309.44884000000002</v>
      </c>
      <c r="T16" s="3"/>
    </row>
    <row r="17" spans="1:20" ht="15" customHeight="1" x14ac:dyDescent="0.2">
      <c r="A17" s="60" t="s">
        <v>2940</v>
      </c>
      <c r="B17" s="57">
        <v>1055.4883500000001</v>
      </c>
      <c r="C17" s="57">
        <v>1976</v>
      </c>
      <c r="D17" s="57">
        <v>349.00103999999999</v>
      </c>
      <c r="E17" s="57">
        <v>0</v>
      </c>
      <c r="F17" s="57">
        <v>1819.60679</v>
      </c>
      <c r="G17" s="57">
        <v>665.28979000000004</v>
      </c>
      <c r="H17" s="57">
        <v>750.69546000000003</v>
      </c>
      <c r="I17" s="57">
        <v>192.31754000000001</v>
      </c>
      <c r="J17" s="57">
        <v>211.90600000000001</v>
      </c>
      <c r="K17" s="57">
        <v>137.79949999999999</v>
      </c>
      <c r="L17" s="57">
        <v>700.71293999999989</v>
      </c>
      <c r="M17" s="57">
        <v>15.047549999999999</v>
      </c>
      <c r="N17" s="57">
        <v>5.399</v>
      </c>
      <c r="O17" s="57">
        <v>1018.43415</v>
      </c>
      <c r="P17" s="57">
        <v>580.95515</v>
      </c>
      <c r="Q17" s="57">
        <v>161.02670000000001</v>
      </c>
      <c r="R17" s="57">
        <v>329.29264000000001</v>
      </c>
      <c r="S17" s="56">
        <f t="shared" si="2"/>
        <v>9968.972600000001</v>
      </c>
      <c r="T17" s="3"/>
    </row>
    <row r="18" spans="1:20" ht="15" customHeight="1" x14ac:dyDescent="0.2">
      <c r="A18" s="60" t="s">
        <v>2941</v>
      </c>
      <c r="B18" s="57">
        <v>-741.78156999999999</v>
      </c>
      <c r="C18" s="57">
        <v>0</v>
      </c>
      <c r="D18" s="57">
        <v>0</v>
      </c>
      <c r="E18" s="57">
        <v>0</v>
      </c>
      <c r="F18" s="57">
        <v>0</v>
      </c>
      <c r="G18" s="57">
        <v>-78.328729999999993</v>
      </c>
      <c r="H18" s="57">
        <v>0</v>
      </c>
      <c r="I18" s="57">
        <v>-4.1700000000000001E-3</v>
      </c>
      <c r="J18" s="57">
        <v>0</v>
      </c>
      <c r="K18" s="57">
        <v>-0.22002000000000002</v>
      </c>
      <c r="L18" s="57">
        <v>-104.57964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6">
        <f t="shared" si="2"/>
        <v>-924.91413</v>
      </c>
      <c r="T18" s="3"/>
    </row>
    <row r="19" spans="1:20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6">
        <f t="shared" si="2"/>
        <v>0</v>
      </c>
      <c r="T19" s="3"/>
    </row>
    <row r="20" spans="1:20" ht="15" customHeight="1" x14ac:dyDescent="0.2">
      <c r="A20" s="63" t="s">
        <v>2942</v>
      </c>
      <c r="B20" s="57">
        <v>84.132649999999998</v>
      </c>
      <c r="C20" s="57">
        <v>136.66792999999998</v>
      </c>
      <c r="D20" s="57">
        <v>0</v>
      </c>
      <c r="E20" s="57">
        <v>0</v>
      </c>
      <c r="F20" s="57">
        <v>2296.8461699999993</v>
      </c>
      <c r="G20" s="57">
        <v>0</v>
      </c>
      <c r="H20" s="57">
        <v>27.924889999999998</v>
      </c>
      <c r="I20" s="57">
        <v>28.44529</v>
      </c>
      <c r="J20" s="57">
        <v>25.116377786546543</v>
      </c>
      <c r="K20" s="57">
        <v>0</v>
      </c>
      <c r="L20" s="57">
        <v>0</v>
      </c>
      <c r="M20" s="57">
        <v>0.79477999999999982</v>
      </c>
      <c r="N20" s="57">
        <v>0.38139000000000001</v>
      </c>
      <c r="O20" s="57">
        <v>111.67621000000001</v>
      </c>
      <c r="P20" s="57">
        <v>0</v>
      </c>
      <c r="Q20" s="57">
        <v>329.20920097302957</v>
      </c>
      <c r="R20" s="57">
        <v>8.2206200000000003</v>
      </c>
      <c r="S20" s="56">
        <f t="shared" si="2"/>
        <v>3049.4155087595759</v>
      </c>
      <c r="T20" s="3"/>
    </row>
    <row r="21" spans="1:20" ht="15" customHeight="1" x14ac:dyDescent="0.2">
      <c r="A21" s="62" t="s">
        <v>1902</v>
      </c>
      <c r="B21" s="57">
        <v>86.886359999999996</v>
      </c>
      <c r="C21" s="57">
        <v>1.6999999999999999E-3</v>
      </c>
      <c r="D21" s="57">
        <v>0</v>
      </c>
      <c r="E21" s="57">
        <v>0</v>
      </c>
      <c r="F21" s="57">
        <v>-7.229999999999992E-2</v>
      </c>
      <c r="G21" s="57">
        <v>0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6">
        <f t="shared" si="2"/>
        <v>86.815759999999997</v>
      </c>
      <c r="T21" s="3"/>
    </row>
    <row r="22" spans="1:20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3"/>
    </row>
    <row r="23" spans="1:20" x14ac:dyDescent="0.2">
      <c r="A23" s="200" t="s">
        <v>1618</v>
      </c>
      <c r="B23" s="201">
        <f>+B10+B20+B21</f>
        <v>1760.1690000000003</v>
      </c>
      <c r="C23" s="201">
        <f t="shared" ref="C23:S23" si="3">+C10+C20+C21</f>
        <v>4446.5419699999975</v>
      </c>
      <c r="D23" s="201">
        <f t="shared" si="3"/>
        <v>696.28275000000008</v>
      </c>
      <c r="E23" s="201">
        <f t="shared" si="3"/>
        <v>308.51811999999995</v>
      </c>
      <c r="F23" s="201">
        <f t="shared" si="3"/>
        <v>7149.5190500000081</v>
      </c>
      <c r="G23" s="201">
        <f t="shared" si="3"/>
        <v>1302.93073</v>
      </c>
      <c r="H23" s="201">
        <f t="shared" si="3"/>
        <v>1847.0402700000002</v>
      </c>
      <c r="I23" s="201">
        <f t="shared" si="3"/>
        <v>412.20625999999999</v>
      </c>
      <c r="J23" s="201">
        <f t="shared" si="3"/>
        <v>589.01200778654652</v>
      </c>
      <c r="K23" s="201">
        <f t="shared" si="3"/>
        <v>326.80209000000002</v>
      </c>
      <c r="L23" s="201">
        <f t="shared" si="3"/>
        <v>1458.9534900000001</v>
      </c>
      <c r="M23" s="201">
        <f t="shared" si="3"/>
        <v>75.634530000000012</v>
      </c>
      <c r="N23" s="201">
        <f t="shared" si="3"/>
        <v>14.189</v>
      </c>
      <c r="O23" s="201">
        <f t="shared" si="3"/>
        <v>2344.0603699999997</v>
      </c>
      <c r="P23" s="201">
        <f t="shared" si="3"/>
        <v>1056.8864100000001</v>
      </c>
      <c r="Q23" s="201">
        <f t="shared" si="3"/>
        <v>1025.3630709730296</v>
      </c>
      <c r="R23" s="201">
        <f t="shared" si="3"/>
        <v>660.63527999999985</v>
      </c>
      <c r="S23" s="201">
        <f t="shared" si="3"/>
        <v>25474.744398759591</v>
      </c>
      <c r="T23" s="4"/>
    </row>
    <row r="24" spans="1:20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3"/>
    </row>
    <row r="25" spans="1:20" ht="15" customHeight="1" x14ac:dyDescent="0.2">
      <c r="A25" s="66" t="s">
        <v>1737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3"/>
    </row>
    <row r="26" spans="1:20" ht="15" customHeight="1" x14ac:dyDescent="0.2">
      <c r="A26" s="60" t="s">
        <v>1903</v>
      </c>
      <c r="B26" s="57">
        <f>+B27+B30+B33+B34+B35+B36</f>
        <v>-1.7041599999999997</v>
      </c>
      <c r="C26" s="57">
        <f t="shared" ref="C26:S26" si="4">+C27+C30+C33+C34+C35+C36</f>
        <v>-11.204000000000001</v>
      </c>
      <c r="D26" s="57">
        <f t="shared" si="4"/>
        <v>0.14067000000000007</v>
      </c>
      <c r="E26" s="57">
        <f t="shared" si="4"/>
        <v>0</v>
      </c>
      <c r="F26" s="57">
        <f t="shared" si="4"/>
        <v>13.72363</v>
      </c>
      <c r="G26" s="57">
        <f t="shared" si="4"/>
        <v>-40.512540000000008</v>
      </c>
      <c r="H26" s="57">
        <f t="shared" si="4"/>
        <v>1.3125899999999984</v>
      </c>
      <c r="I26" s="57">
        <f t="shared" si="4"/>
        <v>0</v>
      </c>
      <c r="J26" s="57">
        <f t="shared" si="4"/>
        <v>0.41000000000000003</v>
      </c>
      <c r="K26" s="57">
        <f t="shared" si="4"/>
        <v>0</v>
      </c>
      <c r="L26" s="57">
        <f t="shared" si="4"/>
        <v>-2.4905999999999997</v>
      </c>
      <c r="M26" s="57">
        <f t="shared" si="4"/>
        <v>2.3100000000000004E-3</v>
      </c>
      <c r="N26" s="57">
        <f t="shared" si="4"/>
        <v>0</v>
      </c>
      <c r="O26" s="57">
        <f t="shared" si="4"/>
        <v>-147.80158</v>
      </c>
      <c r="P26" s="57">
        <f t="shared" si="4"/>
        <v>6.7500000000000008E-3</v>
      </c>
      <c r="Q26" s="57">
        <f t="shared" si="4"/>
        <v>-0.625</v>
      </c>
      <c r="R26" s="57">
        <f t="shared" si="4"/>
        <v>-0.89999999999999991</v>
      </c>
      <c r="S26" s="57">
        <f t="shared" si="4"/>
        <v>-189.64192999999997</v>
      </c>
      <c r="T26" s="3"/>
    </row>
    <row r="27" spans="1:20" ht="15" customHeight="1" x14ac:dyDescent="0.2">
      <c r="A27" s="60" t="s">
        <v>2944</v>
      </c>
      <c r="B27" s="56">
        <f>+B28+B29</f>
        <v>-0.95</v>
      </c>
      <c r="C27" s="56">
        <f t="shared" ref="C27:S27" si="5">+C28+C29</f>
        <v>-20.22467</v>
      </c>
      <c r="D27" s="56">
        <f t="shared" si="5"/>
        <v>-1.24E-3</v>
      </c>
      <c r="E27" s="56">
        <f t="shared" si="5"/>
        <v>0</v>
      </c>
      <c r="F27" s="56">
        <f t="shared" si="5"/>
        <v>-12.06757</v>
      </c>
      <c r="G27" s="56">
        <f t="shared" si="5"/>
        <v>-17.782250000000001</v>
      </c>
      <c r="H27" s="56">
        <f t="shared" si="5"/>
        <v>-3.0035599999999998</v>
      </c>
      <c r="I27" s="56">
        <f t="shared" si="5"/>
        <v>0</v>
      </c>
      <c r="J27" s="56">
        <f t="shared" si="5"/>
        <v>-0.09</v>
      </c>
      <c r="K27" s="56">
        <f t="shared" si="5"/>
        <v>0</v>
      </c>
      <c r="L27" s="56">
        <f t="shared" si="5"/>
        <v>-2.3774000000000002</v>
      </c>
      <c r="M27" s="56">
        <f t="shared" si="5"/>
        <v>-3.8000000000000002E-4</v>
      </c>
      <c r="N27" s="56">
        <f t="shared" si="5"/>
        <v>0</v>
      </c>
      <c r="O27" s="56">
        <f t="shared" si="5"/>
        <v>-68.266970000000001</v>
      </c>
      <c r="P27" s="56">
        <f t="shared" si="5"/>
        <v>-4.3899999999999998E-3</v>
      </c>
      <c r="Q27" s="56">
        <f t="shared" si="5"/>
        <v>-0.625</v>
      </c>
      <c r="R27" s="56">
        <f t="shared" si="5"/>
        <v>0</v>
      </c>
      <c r="S27" s="56">
        <f t="shared" si="5"/>
        <v>-125.39343</v>
      </c>
      <c r="T27" s="3"/>
    </row>
    <row r="28" spans="1:20" ht="15" customHeight="1" x14ac:dyDescent="0.2">
      <c r="A28" s="60" t="s">
        <v>1899</v>
      </c>
      <c r="B28" s="57">
        <v>-0.95</v>
      </c>
      <c r="C28" s="57">
        <v>-20.213470000000001</v>
      </c>
      <c r="D28" s="57">
        <v>0</v>
      </c>
      <c r="E28" s="57">
        <v>0</v>
      </c>
      <c r="F28" s="57">
        <v>-12.06419</v>
      </c>
      <c r="G28" s="57">
        <v>-17.77636</v>
      </c>
      <c r="H28" s="57">
        <v>-3</v>
      </c>
      <c r="I28" s="57">
        <v>0</v>
      </c>
      <c r="J28" s="57">
        <v>-0.09</v>
      </c>
      <c r="K28" s="57">
        <v>0</v>
      </c>
      <c r="L28" s="57">
        <v>-2.3714400000000002</v>
      </c>
      <c r="M28" s="57">
        <v>0</v>
      </c>
      <c r="N28" s="57">
        <v>0</v>
      </c>
      <c r="O28" s="57">
        <v>-68.266970000000001</v>
      </c>
      <c r="P28" s="57">
        <v>0</v>
      </c>
      <c r="Q28" s="57">
        <v>-0.625</v>
      </c>
      <c r="R28" s="57">
        <v>0</v>
      </c>
      <c r="S28" s="57">
        <f t="shared" ref="S28:S46" si="6">SUM(B28:R28)</f>
        <v>-125.35742999999999</v>
      </c>
      <c r="T28" s="3"/>
    </row>
    <row r="29" spans="1:20" ht="15" customHeight="1" x14ac:dyDescent="0.2">
      <c r="A29" s="60" t="s">
        <v>1900</v>
      </c>
      <c r="B29" s="57">
        <v>0</v>
      </c>
      <c r="C29" s="57">
        <v>-1.12E-2</v>
      </c>
      <c r="D29" s="57">
        <v>-1.24E-3</v>
      </c>
      <c r="E29" s="57">
        <v>0</v>
      </c>
      <c r="F29" s="57">
        <v>-3.3799999999999998E-3</v>
      </c>
      <c r="G29" s="57">
        <v>-5.8899999999999994E-3</v>
      </c>
      <c r="H29" s="57">
        <v>-3.5600000000000002E-3</v>
      </c>
      <c r="I29" s="57">
        <v>0</v>
      </c>
      <c r="J29" s="57">
        <v>0</v>
      </c>
      <c r="K29" s="57">
        <v>0</v>
      </c>
      <c r="L29" s="57">
        <v>-5.96E-3</v>
      </c>
      <c r="M29" s="57">
        <v>-3.8000000000000002E-4</v>
      </c>
      <c r="N29" s="57">
        <v>0</v>
      </c>
      <c r="O29" s="57">
        <v>0</v>
      </c>
      <c r="P29" s="57">
        <v>-4.3899999999999998E-3</v>
      </c>
      <c r="Q29" s="57">
        <v>0</v>
      </c>
      <c r="R29" s="57">
        <v>0</v>
      </c>
      <c r="S29" s="57">
        <f t="shared" si="6"/>
        <v>-3.5999999999999997E-2</v>
      </c>
      <c r="T29" s="3"/>
    </row>
    <row r="30" spans="1:20" ht="15" customHeight="1" x14ac:dyDescent="0.2">
      <c r="A30" s="60" t="s">
        <v>2945</v>
      </c>
      <c r="B30" s="56">
        <f>+B31+B32</f>
        <v>-5.8090000000000003E-2</v>
      </c>
      <c r="C30" s="56">
        <f t="shared" ref="C30:S30" si="7">+C31+C32</f>
        <v>0</v>
      </c>
      <c r="D30" s="56">
        <f t="shared" si="7"/>
        <v>0</v>
      </c>
      <c r="E30" s="56">
        <f t="shared" si="7"/>
        <v>0</v>
      </c>
      <c r="F30" s="56">
        <f t="shared" si="7"/>
        <v>0</v>
      </c>
      <c r="G30" s="56">
        <f t="shared" si="7"/>
        <v>2.8016999999999999</v>
      </c>
      <c r="H30" s="56">
        <f t="shared" si="7"/>
        <v>0</v>
      </c>
      <c r="I30" s="56">
        <f t="shared" si="7"/>
        <v>0</v>
      </c>
      <c r="J30" s="56">
        <f t="shared" si="7"/>
        <v>0</v>
      </c>
      <c r="K30" s="56">
        <f t="shared" si="7"/>
        <v>0</v>
      </c>
      <c r="L30" s="56">
        <f t="shared" si="7"/>
        <v>0.39479999999999998</v>
      </c>
      <c r="M30" s="56">
        <f t="shared" si="7"/>
        <v>0</v>
      </c>
      <c r="N30" s="56">
        <f t="shared" si="7"/>
        <v>0</v>
      </c>
      <c r="O30" s="56">
        <f t="shared" si="7"/>
        <v>0</v>
      </c>
      <c r="P30" s="56">
        <f t="shared" si="7"/>
        <v>0</v>
      </c>
      <c r="Q30" s="56">
        <f t="shared" si="7"/>
        <v>0</v>
      </c>
      <c r="R30" s="56">
        <f t="shared" si="7"/>
        <v>0</v>
      </c>
      <c r="S30" s="56">
        <f t="shared" si="7"/>
        <v>3.1384099999999999</v>
      </c>
      <c r="T30" s="3"/>
    </row>
    <row r="31" spans="1:20" ht="15" customHeight="1" x14ac:dyDescent="0.2">
      <c r="A31" s="60" t="s">
        <v>1899</v>
      </c>
      <c r="B31" s="57">
        <v>-5.8090000000000003E-2</v>
      </c>
      <c r="C31" s="57">
        <v>0</v>
      </c>
      <c r="D31" s="57">
        <v>0</v>
      </c>
      <c r="E31" s="57">
        <v>0</v>
      </c>
      <c r="F31" s="57">
        <v>0</v>
      </c>
      <c r="G31" s="57">
        <v>2.8016999999999999</v>
      </c>
      <c r="H31" s="57">
        <v>0</v>
      </c>
      <c r="I31" s="57">
        <v>0</v>
      </c>
      <c r="J31" s="57">
        <v>0</v>
      </c>
      <c r="K31" s="57">
        <v>0</v>
      </c>
      <c r="L31" s="57">
        <v>0.39479999999999998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f t="shared" si="6"/>
        <v>3.1384099999999999</v>
      </c>
      <c r="T31" s="3"/>
    </row>
    <row r="32" spans="1:20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f t="shared" si="6"/>
        <v>0</v>
      </c>
      <c r="T32" s="3"/>
    </row>
    <row r="33" spans="1:20" ht="15" customHeight="1" x14ac:dyDescent="0.2">
      <c r="A33" s="60" t="s">
        <v>2946</v>
      </c>
      <c r="B33" s="57">
        <v>-0.75002000000000002</v>
      </c>
      <c r="C33" s="57">
        <v>-48.03078</v>
      </c>
      <c r="D33" s="57">
        <v>-1.21933</v>
      </c>
      <c r="E33" s="57">
        <v>0</v>
      </c>
      <c r="F33" s="57">
        <v>-57.208800000000004</v>
      </c>
      <c r="G33" s="57">
        <v>-32.563990000000004</v>
      </c>
      <c r="H33" s="57">
        <v>-6.7768700000000006</v>
      </c>
      <c r="I33" s="57">
        <v>0</v>
      </c>
      <c r="J33" s="57">
        <v>0</v>
      </c>
      <c r="K33" s="57">
        <v>0</v>
      </c>
      <c r="L33" s="57">
        <v>-0.748</v>
      </c>
      <c r="M33" s="57">
        <v>-5.0000000000000002E-5</v>
      </c>
      <c r="N33" s="57">
        <v>0</v>
      </c>
      <c r="O33" s="57">
        <v>-87.413429999999991</v>
      </c>
      <c r="P33" s="57">
        <v>0</v>
      </c>
      <c r="Q33" s="57">
        <v>0</v>
      </c>
      <c r="R33" s="57">
        <v>-3</v>
      </c>
      <c r="S33" s="57">
        <f t="shared" si="6"/>
        <v>-237.71126999999996</v>
      </c>
      <c r="T33" s="3"/>
    </row>
    <row r="34" spans="1:20" ht="15" customHeight="1" x14ac:dyDescent="0.2">
      <c r="A34" s="62" t="s">
        <v>2947</v>
      </c>
      <c r="B34" s="57">
        <v>1.7090000000000001E-2</v>
      </c>
      <c r="C34" s="57">
        <v>0</v>
      </c>
      <c r="D34" s="57">
        <v>0</v>
      </c>
      <c r="E34" s="57">
        <v>0</v>
      </c>
      <c r="F34" s="57">
        <v>0</v>
      </c>
      <c r="G34" s="57">
        <v>1.53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f t="shared" si="6"/>
        <v>1.5470900000000001</v>
      </c>
      <c r="T34" s="3"/>
    </row>
    <row r="35" spans="1:20" ht="15" customHeight="1" x14ac:dyDescent="0.2">
      <c r="A35" s="60" t="s">
        <v>2948</v>
      </c>
      <c r="B35" s="57">
        <v>0.43736999999999998</v>
      </c>
      <c r="C35" s="57">
        <v>57.051449999999996</v>
      </c>
      <c r="D35" s="57">
        <v>1.36124</v>
      </c>
      <c r="E35" s="57">
        <v>0</v>
      </c>
      <c r="F35" s="57">
        <v>83</v>
      </c>
      <c r="G35" s="57">
        <v>5.8884000000000007</v>
      </c>
      <c r="H35" s="57">
        <v>11.093019999999999</v>
      </c>
      <c r="I35" s="57">
        <v>0</v>
      </c>
      <c r="J35" s="57">
        <v>0.5</v>
      </c>
      <c r="K35" s="57">
        <v>0</v>
      </c>
      <c r="L35" s="57">
        <v>0.24</v>
      </c>
      <c r="M35" s="57">
        <v>2.7400000000000002E-3</v>
      </c>
      <c r="N35" s="57">
        <v>0</v>
      </c>
      <c r="O35" s="57">
        <v>7.8788199999999993</v>
      </c>
      <c r="P35" s="57">
        <v>1.1140000000000001E-2</v>
      </c>
      <c r="Q35" s="57">
        <v>0</v>
      </c>
      <c r="R35" s="57">
        <v>2.1</v>
      </c>
      <c r="S35" s="57">
        <f t="shared" si="6"/>
        <v>169.56417999999996</v>
      </c>
      <c r="T35" s="3"/>
    </row>
    <row r="36" spans="1:20" ht="15" customHeight="1" x14ac:dyDescent="0.2">
      <c r="A36" s="62" t="s">
        <v>2949</v>
      </c>
      <c r="B36" s="57">
        <v>-0.40050999999999998</v>
      </c>
      <c r="C36" s="57">
        <v>0</v>
      </c>
      <c r="D36" s="57">
        <v>0</v>
      </c>
      <c r="E36" s="57">
        <v>0</v>
      </c>
      <c r="F36" s="57">
        <v>0</v>
      </c>
      <c r="G36" s="57">
        <v>-0.38639999999999997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f t="shared" si="6"/>
        <v>-0.78691</v>
      </c>
      <c r="T36" s="3"/>
    </row>
    <row r="37" spans="1:20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f t="shared" si="6"/>
        <v>0</v>
      </c>
      <c r="T37" s="3"/>
    </row>
    <row r="38" spans="1:20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7.2300000000000017E-2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f t="shared" si="6"/>
        <v>7.2300000000000017E-2</v>
      </c>
      <c r="T38" s="3"/>
    </row>
    <row r="39" spans="1:20" ht="15" customHeight="1" x14ac:dyDescent="0.2">
      <c r="A39" s="60" t="s">
        <v>169</v>
      </c>
      <c r="B39" s="57">
        <f>SUM(B40:B46)</f>
        <v>-162.31734999999998</v>
      </c>
      <c r="C39" s="57">
        <f t="shared" ref="C39:S39" si="8">SUM(C40:C46)</f>
        <v>-960.83223999999996</v>
      </c>
      <c r="D39" s="57">
        <f t="shared" si="8"/>
        <v>-52.998429999999999</v>
      </c>
      <c r="E39" s="57">
        <f t="shared" si="8"/>
        <v>-155.48746000000003</v>
      </c>
      <c r="F39" s="57">
        <f t="shared" si="8"/>
        <v>-907.70763000000113</v>
      </c>
      <c r="G39" s="57">
        <f t="shared" si="8"/>
        <v>-256.40754999999996</v>
      </c>
      <c r="H39" s="57">
        <f t="shared" si="8"/>
        <v>-378.48645999999997</v>
      </c>
      <c r="I39" s="57">
        <f t="shared" si="8"/>
        <v>-36.026400285123501</v>
      </c>
      <c r="J39" s="57">
        <f t="shared" si="8"/>
        <v>-151.93280999999999</v>
      </c>
      <c r="K39" s="57">
        <f t="shared" si="8"/>
        <v>-81.633212136257072</v>
      </c>
      <c r="L39" s="57">
        <f t="shared" si="8"/>
        <v>-784.37313000000017</v>
      </c>
      <c r="M39" s="57">
        <f t="shared" si="8"/>
        <v>-84.983670000000004</v>
      </c>
      <c r="N39" s="57">
        <f t="shared" si="8"/>
        <v>-3.9811199999999998</v>
      </c>
      <c r="O39" s="57">
        <f t="shared" si="8"/>
        <v>-983.85378999999978</v>
      </c>
      <c r="P39" s="57">
        <f t="shared" si="8"/>
        <v>-635.79342999999994</v>
      </c>
      <c r="Q39" s="57">
        <f t="shared" si="8"/>
        <v>-987.28838475311522</v>
      </c>
      <c r="R39" s="57">
        <f t="shared" si="8"/>
        <v>-90.689120000000003</v>
      </c>
      <c r="S39" s="57">
        <f t="shared" si="8"/>
        <v>-6714.7921871744975</v>
      </c>
      <c r="T39" s="3"/>
    </row>
    <row r="40" spans="1:20" ht="15" customHeight="1" x14ac:dyDescent="0.2">
      <c r="A40" s="58" t="s">
        <v>2950</v>
      </c>
      <c r="B40" s="57">
        <v>-509.27934999999997</v>
      </c>
      <c r="C40" s="57">
        <v>-678.23437999999999</v>
      </c>
      <c r="D40" s="57">
        <v>-30.44294</v>
      </c>
      <c r="E40" s="57">
        <v>-155.48746000000003</v>
      </c>
      <c r="F40" s="57">
        <v>-602.42624000000103</v>
      </c>
      <c r="G40" s="57">
        <v>-186.21785999999997</v>
      </c>
      <c r="H40" s="57">
        <v>-291.36126999999999</v>
      </c>
      <c r="I40" s="57">
        <v>-1.3248899999999999</v>
      </c>
      <c r="J40" s="57">
        <v>-115.10148</v>
      </c>
      <c r="K40" s="57">
        <v>-47.663600000000002</v>
      </c>
      <c r="L40" s="57">
        <v>-224.20111000000003</v>
      </c>
      <c r="M40" s="57">
        <v>-12.29725</v>
      </c>
      <c r="N40" s="57">
        <v>-2.3128999999999995</v>
      </c>
      <c r="O40" s="57">
        <v>-429.23193999999978</v>
      </c>
      <c r="P40" s="57">
        <v>-101.35553</v>
      </c>
      <c r="Q40" s="57">
        <v>-285.99452000000002</v>
      </c>
      <c r="R40" s="57">
        <v>-59.053260000000002</v>
      </c>
      <c r="S40" s="57">
        <f t="shared" si="6"/>
        <v>-3731.9859800000004</v>
      </c>
      <c r="T40" s="3"/>
    </row>
    <row r="41" spans="1:20" ht="15" customHeight="1" x14ac:dyDescent="0.2">
      <c r="A41" s="58" t="s">
        <v>2951</v>
      </c>
      <c r="B41" s="57">
        <v>207.05951999999999</v>
      </c>
      <c r="C41" s="57">
        <v>0</v>
      </c>
      <c r="D41" s="57">
        <v>0</v>
      </c>
      <c r="E41" s="57">
        <v>0</v>
      </c>
      <c r="F41" s="57">
        <v>4.0000000000000003E-5</v>
      </c>
      <c r="G41" s="57">
        <v>-1.23153</v>
      </c>
      <c r="H41" s="57">
        <v>0</v>
      </c>
      <c r="I41" s="57">
        <v>5.9590000000000004E-2</v>
      </c>
      <c r="J41" s="57">
        <v>0</v>
      </c>
      <c r="K41" s="57">
        <v>-3.2299999999999995E-2</v>
      </c>
      <c r="L41" s="57">
        <v>189.27832000000001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f t="shared" si="6"/>
        <v>395.13364000000001</v>
      </c>
      <c r="T41" s="3"/>
    </row>
    <row r="42" spans="1:20" ht="15" customHeight="1" x14ac:dyDescent="0.2">
      <c r="A42" s="58" t="s">
        <v>2952</v>
      </c>
      <c r="B42" s="57">
        <v>-111.5042</v>
      </c>
      <c r="C42" s="57">
        <v>-135.78392000000002</v>
      </c>
      <c r="D42" s="57">
        <v>-10.640120000000001</v>
      </c>
      <c r="E42" s="57">
        <v>0</v>
      </c>
      <c r="F42" s="57">
        <v>-189.1695</v>
      </c>
      <c r="G42" s="57">
        <v>-36.8401</v>
      </c>
      <c r="H42" s="57">
        <v>-50.169599999999996</v>
      </c>
      <c r="I42" s="57">
        <v>-22.613464336275801</v>
      </c>
      <c r="J42" s="57">
        <v>-24.482209999999998</v>
      </c>
      <c r="K42" s="57">
        <v>-20.734846425737445</v>
      </c>
      <c r="L42" s="57">
        <v>-408.51062000000002</v>
      </c>
      <c r="M42" s="57">
        <v>-43.285119999999999</v>
      </c>
      <c r="N42" s="57">
        <v>-1.0402100000000001</v>
      </c>
      <c r="O42" s="57">
        <v>-326.48071000000004</v>
      </c>
      <c r="P42" s="57">
        <v>-334.57443999999998</v>
      </c>
      <c r="Q42" s="57">
        <v>-395.13246425026887</v>
      </c>
      <c r="R42" s="57">
        <v>-22.09271</v>
      </c>
      <c r="S42" s="57">
        <f t="shared" si="6"/>
        <v>-2133.0542350122823</v>
      </c>
      <c r="T42" s="3"/>
    </row>
    <row r="43" spans="1:20" ht="15" customHeight="1" x14ac:dyDescent="0.2">
      <c r="A43" s="58" t="s">
        <v>2953</v>
      </c>
      <c r="B43" s="56">
        <v>-90.136039999999994</v>
      </c>
      <c r="C43" s="56">
        <v>-106.79063000000001</v>
      </c>
      <c r="D43" s="56">
        <v>-10.20504</v>
      </c>
      <c r="E43" s="56">
        <v>0</v>
      </c>
      <c r="F43" s="56">
        <v>-81.127940000000081</v>
      </c>
      <c r="G43" s="56">
        <v>-25.389560000000003</v>
      </c>
      <c r="H43" s="56">
        <v>-36.955589999999994</v>
      </c>
      <c r="I43" s="56">
        <v>-5.4328194164802266</v>
      </c>
      <c r="J43" s="56">
        <v>-9.3604300000000009</v>
      </c>
      <c r="K43" s="56">
        <v>-9.3285310618431154</v>
      </c>
      <c r="L43" s="56">
        <v>-298.16038000000003</v>
      </c>
      <c r="M43" s="56">
        <v>-7.9558200000000001</v>
      </c>
      <c r="N43" s="56">
        <v>-0.52839999999999998</v>
      </c>
      <c r="O43" s="56">
        <v>-138.13978</v>
      </c>
      <c r="P43" s="56">
        <v>-136.36544000000001</v>
      </c>
      <c r="Q43" s="56">
        <v>-52.08062738172373</v>
      </c>
      <c r="R43" s="56">
        <v>-9.1276799999999998</v>
      </c>
      <c r="S43" s="57">
        <f t="shared" si="6"/>
        <v>-1017.0847078600474</v>
      </c>
      <c r="T43" s="3"/>
    </row>
    <row r="44" spans="1:20" ht="15" customHeight="1" x14ac:dyDescent="0.2">
      <c r="A44" s="58" t="s">
        <v>2954</v>
      </c>
      <c r="B44" s="57">
        <v>0</v>
      </c>
      <c r="C44" s="57">
        <v>-39.97992</v>
      </c>
      <c r="D44" s="57">
        <v>-1.2206900000000001</v>
      </c>
      <c r="E44" s="57">
        <v>0</v>
      </c>
      <c r="F44" s="57">
        <v>-26.829060000000002</v>
      </c>
      <c r="G44" s="57">
        <v>-3.5261900000000002</v>
      </c>
      <c r="H44" s="57">
        <v>0</v>
      </c>
      <c r="I44" s="57">
        <v>-3.9644791802684711</v>
      </c>
      <c r="J44" s="57">
        <v>-2.9638299999999997</v>
      </c>
      <c r="K44" s="57">
        <v>-3.8607946486765083</v>
      </c>
      <c r="L44" s="57">
        <v>0</v>
      </c>
      <c r="M44" s="57">
        <v>-10.060079999999999</v>
      </c>
      <c r="N44" s="57">
        <v>-4.6299999999999996E-3</v>
      </c>
      <c r="O44" s="57">
        <v>-70.29674</v>
      </c>
      <c r="P44" s="57">
        <v>-3.5275799999999999</v>
      </c>
      <c r="Q44" s="57">
        <v>0</v>
      </c>
      <c r="R44" s="57">
        <v>-0.41547000000000001</v>
      </c>
      <c r="S44" s="57">
        <f t="shared" si="6"/>
        <v>-166.64946382894496</v>
      </c>
      <c r="T44" s="3"/>
    </row>
    <row r="45" spans="1:20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-2.486E-2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f t="shared" si="6"/>
        <v>-2.486E-2</v>
      </c>
      <c r="T45" s="3"/>
    </row>
    <row r="46" spans="1:20" ht="15" customHeight="1" x14ac:dyDescent="0.2">
      <c r="A46" s="58" t="s">
        <v>279</v>
      </c>
      <c r="B46" s="57">
        <v>341.54271999999997</v>
      </c>
      <c r="C46" s="57">
        <v>-4.3389999999999998E-2</v>
      </c>
      <c r="D46" s="57">
        <v>-0.48963999999999996</v>
      </c>
      <c r="E46" s="57">
        <v>0</v>
      </c>
      <c r="F46" s="57">
        <v>-8.1549300000000002</v>
      </c>
      <c r="G46" s="57">
        <v>-3.2023100000000002</v>
      </c>
      <c r="H46" s="57">
        <v>0</v>
      </c>
      <c r="I46" s="57">
        <v>-2.7503373520990033</v>
      </c>
      <c r="J46" s="57">
        <v>0</v>
      </c>
      <c r="K46" s="57">
        <v>-1.3140000000000001E-2</v>
      </c>
      <c r="L46" s="57">
        <v>-42.779340000000005</v>
      </c>
      <c r="M46" s="57">
        <v>-11.385399999999999</v>
      </c>
      <c r="N46" s="57">
        <v>-9.4980000000000009E-2</v>
      </c>
      <c r="O46" s="57">
        <v>-19.704620000000002</v>
      </c>
      <c r="P46" s="57">
        <v>-59.970440000000004</v>
      </c>
      <c r="Q46" s="57">
        <v>-254.08077312112263</v>
      </c>
      <c r="R46" s="57">
        <v>0</v>
      </c>
      <c r="S46" s="57">
        <f t="shared" si="6"/>
        <v>-61.126580473221679</v>
      </c>
      <c r="T46" s="3"/>
    </row>
    <row r="47" spans="1:20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3"/>
    </row>
    <row r="48" spans="1:20" x14ac:dyDescent="0.2">
      <c r="A48" s="200" t="s">
        <v>767</v>
      </c>
      <c r="B48" s="201">
        <f>+B26+B37+B38+B39</f>
        <v>-164.02150999999998</v>
      </c>
      <c r="C48" s="201">
        <f t="shared" ref="C48:S48" si="9">+C26+C37+C38+C39</f>
        <v>-972.03623999999991</v>
      </c>
      <c r="D48" s="201">
        <f t="shared" si="9"/>
        <v>-52.857759999999999</v>
      </c>
      <c r="E48" s="201">
        <f t="shared" si="9"/>
        <v>-155.48746000000003</v>
      </c>
      <c r="F48" s="201">
        <f t="shared" si="9"/>
        <v>-893.91170000000113</v>
      </c>
      <c r="G48" s="201">
        <f t="shared" si="9"/>
        <v>-296.92008999999996</v>
      </c>
      <c r="H48" s="201">
        <f t="shared" si="9"/>
        <v>-377.17386999999997</v>
      </c>
      <c r="I48" s="201">
        <f t="shared" si="9"/>
        <v>-36.026400285123501</v>
      </c>
      <c r="J48" s="201">
        <f t="shared" si="9"/>
        <v>-151.52280999999999</v>
      </c>
      <c r="K48" s="201">
        <f t="shared" si="9"/>
        <v>-81.633212136257072</v>
      </c>
      <c r="L48" s="201">
        <f t="shared" si="9"/>
        <v>-786.86373000000015</v>
      </c>
      <c r="M48" s="201">
        <f t="shared" si="9"/>
        <v>-84.981360000000009</v>
      </c>
      <c r="N48" s="201">
        <f t="shared" si="9"/>
        <v>-3.9811199999999998</v>
      </c>
      <c r="O48" s="201">
        <f t="shared" si="9"/>
        <v>-1131.6553699999997</v>
      </c>
      <c r="P48" s="201">
        <f t="shared" si="9"/>
        <v>-635.78667999999993</v>
      </c>
      <c r="Q48" s="201">
        <f t="shared" si="9"/>
        <v>-987.91338475311522</v>
      </c>
      <c r="R48" s="201">
        <f t="shared" si="9"/>
        <v>-91.589120000000008</v>
      </c>
      <c r="S48" s="201">
        <f t="shared" si="9"/>
        <v>-6904.3618171744974</v>
      </c>
      <c r="T48" s="4"/>
    </row>
    <row r="49" spans="1:20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3"/>
    </row>
    <row r="50" spans="1:20" ht="13.5" thickBot="1" x14ac:dyDescent="0.25">
      <c r="A50" s="204" t="s">
        <v>1736</v>
      </c>
      <c r="B50" s="205">
        <f>+B23+B48</f>
        <v>1596.1474900000003</v>
      </c>
      <c r="C50" s="205">
        <f t="shared" ref="C50:S50" si="10">+C23+C48</f>
        <v>3474.5057299999976</v>
      </c>
      <c r="D50" s="205">
        <f t="shared" si="10"/>
        <v>643.42499000000009</v>
      </c>
      <c r="E50" s="205">
        <f t="shared" si="10"/>
        <v>153.03065999999993</v>
      </c>
      <c r="F50" s="205">
        <f t="shared" si="10"/>
        <v>6255.6073500000066</v>
      </c>
      <c r="G50" s="205">
        <f t="shared" si="10"/>
        <v>1006.0106400000001</v>
      </c>
      <c r="H50" s="205">
        <f t="shared" si="10"/>
        <v>1469.8664000000003</v>
      </c>
      <c r="I50" s="205">
        <f t="shared" si="10"/>
        <v>376.1798597148765</v>
      </c>
      <c r="J50" s="205">
        <f t="shared" si="10"/>
        <v>437.48919778654653</v>
      </c>
      <c r="K50" s="205">
        <f t="shared" si="10"/>
        <v>245.16887786374295</v>
      </c>
      <c r="L50" s="205">
        <f t="shared" si="10"/>
        <v>672.08975999999996</v>
      </c>
      <c r="M50" s="205">
        <f t="shared" si="10"/>
        <v>-9.3468299999999971</v>
      </c>
      <c r="N50" s="205">
        <f t="shared" si="10"/>
        <v>10.207879999999999</v>
      </c>
      <c r="O50" s="205">
        <f t="shared" si="10"/>
        <v>1212.405</v>
      </c>
      <c r="P50" s="205">
        <f t="shared" si="10"/>
        <v>421.09973000000014</v>
      </c>
      <c r="Q50" s="205">
        <f t="shared" si="10"/>
        <v>37.449686219914383</v>
      </c>
      <c r="R50" s="205">
        <f t="shared" si="10"/>
        <v>569.04615999999987</v>
      </c>
      <c r="S50" s="205">
        <f t="shared" si="10"/>
        <v>18570.382581585094</v>
      </c>
      <c r="T50" s="4"/>
    </row>
    <row r="52" spans="1:20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</row>
  </sheetData>
  <mergeCells count="2">
    <mergeCell ref="A5:I6"/>
    <mergeCell ref="K5:S6"/>
  </mergeCells>
  <phoneticPr fontId="2" type="noConversion"/>
  <conditionalFormatting sqref="D9:S9">
    <cfRule type="expression" dxfId="92" priority="1" stopIfTrue="1">
      <formula>$AO9=1</formula>
    </cfRule>
  </conditionalFormatting>
  <conditionalFormatting sqref="B8:Q8">
    <cfRule type="expression" dxfId="91" priority="3" stopIfTrue="1">
      <formula>$AJ8=1</formula>
    </cfRule>
  </conditionalFormatting>
  <conditionalFormatting sqref="R8">
    <cfRule type="expression" dxfId="90" priority="4" stopIfTrue="1">
      <formula>$AH9=1</formula>
    </cfRule>
  </conditionalFormatting>
  <conditionalFormatting sqref="S8">
    <cfRule type="expression" dxfId="89" priority="5" stopIfTrue="1">
      <formula>$AH8=1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25" top="0.98425196850393704" bottom="0.98425196850393704" header="0.51181102362204722" footer="0.51181102362204722"/>
  <pageSetup paperSize="8" scale="92" orientation="landscape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B52"/>
  <sheetViews>
    <sheetView showGridLines="0" workbookViewId="0"/>
  </sheetViews>
  <sheetFormatPr defaultRowHeight="12.75" x14ac:dyDescent="0.2"/>
  <cols>
    <col min="1" max="1" width="28.42578125" bestFit="1" customWidth="1"/>
    <col min="2" max="2" width="7.85546875" customWidth="1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557</v>
      </c>
      <c r="AA3" s="54"/>
      <c r="AB3" s="54" t="s">
        <v>558</v>
      </c>
    </row>
    <row r="5" spans="1:28" x14ac:dyDescent="0.2">
      <c r="A5" s="813" t="s">
        <v>3403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545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  <c r="AA5" s="3"/>
      <c r="AB5" s="3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  <c r="AA6" s="3"/>
      <c r="AB6" s="3"/>
    </row>
    <row r="7" spans="1:28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31"/>
      <c r="AB7" s="31" t="s">
        <v>1896</v>
      </c>
    </row>
    <row r="8" spans="1:28" s="601" customFormat="1" ht="69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1608</v>
      </c>
      <c r="K8" s="602" t="s">
        <v>2614</v>
      </c>
      <c r="L8" s="602" t="s">
        <v>2615</v>
      </c>
      <c r="M8" s="602" t="s">
        <v>2231</v>
      </c>
      <c r="N8" s="602" t="s">
        <v>2232</v>
      </c>
      <c r="O8" s="602" t="s">
        <v>2233</v>
      </c>
      <c r="P8" s="602" t="s">
        <v>1609</v>
      </c>
      <c r="Q8" s="602" t="s">
        <v>2234</v>
      </c>
      <c r="R8" s="602" t="s">
        <v>2235</v>
      </c>
      <c r="S8" s="602" t="s">
        <v>2236</v>
      </c>
      <c r="T8" s="602" t="s">
        <v>2616</v>
      </c>
      <c r="U8" s="602" t="s">
        <v>2238</v>
      </c>
      <c r="V8" s="602" t="s">
        <v>1878</v>
      </c>
      <c r="W8" s="602" t="s">
        <v>1879</v>
      </c>
      <c r="X8" s="603" t="s">
        <v>1880</v>
      </c>
      <c r="Y8" s="602" t="s">
        <v>2617</v>
      </c>
      <c r="Z8" s="604" t="s">
        <v>599</v>
      </c>
      <c r="AA8" s="73" t="s">
        <v>2618</v>
      </c>
    </row>
    <row r="9" spans="1:28" ht="15" customHeight="1" x14ac:dyDescent="0.2">
      <c r="A9" s="70" t="s">
        <v>2720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7"/>
      <c r="AA9" s="77"/>
    </row>
    <row r="10" spans="1:28" ht="15" customHeight="1" x14ac:dyDescent="0.2">
      <c r="A10" s="60" t="s">
        <v>1897</v>
      </c>
      <c r="B10" s="56">
        <f>+B11+B14+B15+B16+B17+B18+B19</f>
        <v>-42.801630000000159</v>
      </c>
      <c r="C10" s="56">
        <f t="shared" ref="C10:Z10" si="0">+C11+C14+C15+C16+C17+C18+C19</f>
        <v>5202.4350099999992</v>
      </c>
      <c r="D10" s="56">
        <f t="shared" si="0"/>
        <v>16180.301900000006</v>
      </c>
      <c r="E10" s="56">
        <f t="shared" si="0"/>
        <v>752.82793999999922</v>
      </c>
      <c r="F10" s="56">
        <f t="shared" si="0"/>
        <v>16651.901450400001</v>
      </c>
      <c r="G10" s="56">
        <f t="shared" si="0"/>
        <v>17154.761460000002</v>
      </c>
      <c r="H10" s="56">
        <f t="shared" si="0"/>
        <v>6102.4839899999952</v>
      </c>
      <c r="I10" s="56">
        <f t="shared" si="0"/>
        <v>2161.600030000001</v>
      </c>
      <c r="J10" s="56">
        <f t="shared" si="0"/>
        <v>5331.3700599999993</v>
      </c>
      <c r="K10" s="56">
        <f t="shared" si="0"/>
        <v>17281.93835</v>
      </c>
      <c r="L10" s="56">
        <f t="shared" si="0"/>
        <v>6296.422320000006</v>
      </c>
      <c r="M10" s="56">
        <f t="shared" si="0"/>
        <v>53.597030000000132</v>
      </c>
      <c r="N10" s="56">
        <f t="shared" si="0"/>
        <v>-307.22784999999567</v>
      </c>
      <c r="O10" s="56">
        <f t="shared" si="0"/>
        <v>708.94881999999984</v>
      </c>
      <c r="P10" s="56">
        <f t="shared" si="0"/>
        <v>2137.0491299999999</v>
      </c>
      <c r="Q10" s="56">
        <f t="shared" si="0"/>
        <v>50.006350000000026</v>
      </c>
      <c r="R10" s="56">
        <f t="shared" si="0"/>
        <v>1793.9645500000015</v>
      </c>
      <c r="S10" s="56">
        <f t="shared" si="0"/>
        <v>6104.4329999999936</v>
      </c>
      <c r="T10" s="56">
        <f t="shared" si="0"/>
        <v>2868.813062159029</v>
      </c>
      <c r="U10" s="56">
        <f t="shared" si="0"/>
        <v>3795.2398500000027</v>
      </c>
      <c r="V10" s="56">
        <f t="shared" si="0"/>
        <v>5936.6761300000016</v>
      </c>
      <c r="W10" s="56">
        <f t="shared" si="0"/>
        <v>41.653309999999976</v>
      </c>
      <c r="X10" s="56">
        <f t="shared" si="0"/>
        <v>7.3537000000000017</v>
      </c>
      <c r="Y10" s="56">
        <f t="shared" si="0"/>
        <v>8945.8024999999998</v>
      </c>
      <c r="Z10" s="56">
        <f t="shared" si="0"/>
        <v>1887.6394099999852</v>
      </c>
      <c r="AA10" s="56">
        <f>SUM(B10:Z10)</f>
        <v>127097.18987255903</v>
      </c>
    </row>
    <row r="11" spans="1:28" ht="15" customHeight="1" x14ac:dyDescent="0.2">
      <c r="A11" s="61" t="s">
        <v>1898</v>
      </c>
      <c r="B11" s="57">
        <f>+B12+B13</f>
        <v>4087.8724599999996</v>
      </c>
      <c r="C11" s="57">
        <f t="shared" ref="C11:Z11" si="1">+C12+C13</f>
        <v>32209.188139999998</v>
      </c>
      <c r="D11" s="57">
        <f t="shared" si="1"/>
        <v>53255.974730000009</v>
      </c>
      <c r="E11" s="57">
        <f t="shared" si="1"/>
        <v>8415.2885299999998</v>
      </c>
      <c r="F11" s="57">
        <f t="shared" si="1"/>
        <v>25971.2619404</v>
      </c>
      <c r="G11" s="57">
        <f t="shared" si="1"/>
        <v>48475.600780000022</v>
      </c>
      <c r="H11" s="57">
        <f t="shared" si="1"/>
        <v>21391.958579999999</v>
      </c>
      <c r="I11" s="57">
        <f t="shared" si="1"/>
        <v>4275.5211600000002</v>
      </c>
      <c r="J11" s="57">
        <f t="shared" si="1"/>
        <v>21899.85916</v>
      </c>
      <c r="K11" s="57">
        <f t="shared" si="1"/>
        <v>49320.134080000003</v>
      </c>
      <c r="L11" s="57">
        <f t="shared" si="1"/>
        <v>20518.968020000004</v>
      </c>
      <c r="M11" s="57">
        <f t="shared" si="1"/>
        <v>4220.3744400000005</v>
      </c>
      <c r="N11" s="57">
        <f t="shared" si="1"/>
        <v>50407.399059999996</v>
      </c>
      <c r="O11" s="57">
        <f t="shared" si="1"/>
        <v>2115.7871999999998</v>
      </c>
      <c r="P11" s="57">
        <f t="shared" si="1"/>
        <v>4270.63573</v>
      </c>
      <c r="Q11" s="57">
        <f t="shared" si="1"/>
        <v>109.06316000000001</v>
      </c>
      <c r="R11" s="57">
        <f t="shared" si="1"/>
        <v>6712.884140000001</v>
      </c>
      <c r="S11" s="57">
        <f t="shared" si="1"/>
        <v>42332.008369999996</v>
      </c>
      <c r="T11" s="57">
        <f t="shared" si="1"/>
        <v>4855.9301599999999</v>
      </c>
      <c r="U11" s="57">
        <f t="shared" si="1"/>
        <v>27988.387740000002</v>
      </c>
      <c r="V11" s="57">
        <f t="shared" si="1"/>
        <v>20624.429990000001</v>
      </c>
      <c r="W11" s="57">
        <f t="shared" si="1"/>
        <v>168.99426999999997</v>
      </c>
      <c r="X11" s="57">
        <f t="shared" si="1"/>
        <v>24.23171</v>
      </c>
      <c r="Y11" s="57">
        <f t="shared" si="1"/>
        <v>38720.076560000001</v>
      </c>
      <c r="Z11" s="57">
        <f t="shared" si="1"/>
        <v>31572.102089999989</v>
      </c>
      <c r="AA11" s="56">
        <f t="shared" ref="AA11:AA21" si="2">SUM(B11:Z11)</f>
        <v>523943.9322004001</v>
      </c>
    </row>
    <row r="12" spans="1:28" ht="15" customHeight="1" x14ac:dyDescent="0.2">
      <c r="A12" s="60" t="s">
        <v>1899</v>
      </c>
      <c r="B12" s="56">
        <v>3781.2945499999996</v>
      </c>
      <c r="C12" s="56">
        <v>32149.761439999998</v>
      </c>
      <c r="D12" s="56">
        <v>48219.896730000008</v>
      </c>
      <c r="E12" s="56">
        <v>8027.0762699999996</v>
      </c>
      <c r="F12" s="56">
        <v>25971.2619404</v>
      </c>
      <c r="G12" s="56">
        <v>47838.755140000023</v>
      </c>
      <c r="H12" s="56">
        <v>20264.088259999997</v>
      </c>
      <c r="I12" s="56">
        <v>4140.2376199999999</v>
      </c>
      <c r="J12" s="56">
        <v>19320.09247</v>
      </c>
      <c r="K12" s="56">
        <v>48425.011580000006</v>
      </c>
      <c r="L12" s="56">
        <v>20518.968020000004</v>
      </c>
      <c r="M12" s="56">
        <v>4220.3744400000005</v>
      </c>
      <c r="N12" s="56">
        <v>49120.654799999997</v>
      </c>
      <c r="O12" s="56">
        <v>1887.65553</v>
      </c>
      <c r="P12" s="56">
        <v>4192.2875800000002</v>
      </c>
      <c r="Q12" s="56">
        <v>109.06316000000001</v>
      </c>
      <c r="R12" s="56">
        <v>6712.884140000001</v>
      </c>
      <c r="S12" s="56">
        <v>38678.411479999995</v>
      </c>
      <c r="T12" s="56">
        <v>4825.9940299999998</v>
      </c>
      <c r="U12" s="56">
        <v>26821.424060000001</v>
      </c>
      <c r="V12" s="56">
        <v>20430.90106</v>
      </c>
      <c r="W12" s="56">
        <v>159.04523999999998</v>
      </c>
      <c r="X12" s="56">
        <v>24.23171</v>
      </c>
      <c r="Y12" s="56">
        <v>37973.957280000002</v>
      </c>
      <c r="Z12" s="56">
        <v>31572.102089999989</v>
      </c>
      <c r="AA12" s="56">
        <f t="shared" si="2"/>
        <v>505385.43062040006</v>
      </c>
    </row>
    <row r="13" spans="1:28" ht="15" customHeight="1" x14ac:dyDescent="0.2">
      <c r="A13" s="60" t="s">
        <v>1900</v>
      </c>
      <c r="B13" s="56">
        <v>306.57791000000003</v>
      </c>
      <c r="C13" s="56">
        <v>59.426699999999997</v>
      </c>
      <c r="D13" s="56">
        <v>5036.0780000000004</v>
      </c>
      <c r="E13" s="56">
        <v>388.21226000000001</v>
      </c>
      <c r="F13" s="56">
        <v>0</v>
      </c>
      <c r="G13" s="56">
        <v>636.84563999999989</v>
      </c>
      <c r="H13" s="56">
        <v>1127.87032</v>
      </c>
      <c r="I13" s="56">
        <v>135.28354000000002</v>
      </c>
      <c r="J13" s="56">
        <v>2579.7666900000004</v>
      </c>
      <c r="K13" s="56">
        <v>895.12249999999995</v>
      </c>
      <c r="L13" s="56">
        <v>0</v>
      </c>
      <c r="M13" s="56">
        <v>0</v>
      </c>
      <c r="N13" s="56">
        <v>1286.7442599999997</v>
      </c>
      <c r="O13" s="56">
        <v>228.13166999999999</v>
      </c>
      <c r="P13" s="56">
        <v>78.34814999999999</v>
      </c>
      <c r="Q13" s="56">
        <v>0</v>
      </c>
      <c r="R13" s="56">
        <v>0</v>
      </c>
      <c r="S13" s="56">
        <v>3653.5968899999998</v>
      </c>
      <c r="T13" s="56">
        <v>29.936129999999999</v>
      </c>
      <c r="U13" s="56">
        <v>1166.9636799999998</v>
      </c>
      <c r="V13" s="56">
        <v>193.52893</v>
      </c>
      <c r="W13" s="56">
        <v>9.9490300000000005</v>
      </c>
      <c r="X13" s="56">
        <v>0</v>
      </c>
      <c r="Y13" s="56">
        <v>746.11928</v>
      </c>
      <c r="Z13" s="56">
        <v>0</v>
      </c>
      <c r="AA13" s="56">
        <f t="shared" si="2"/>
        <v>18558.501579999996</v>
      </c>
    </row>
    <row r="14" spans="1:28" ht="15" customHeight="1" x14ac:dyDescent="0.2">
      <c r="A14" s="60" t="s">
        <v>2937</v>
      </c>
      <c r="B14" s="57">
        <v>-4071.4940399999996</v>
      </c>
      <c r="C14" s="57">
        <v>-22635.644970000001</v>
      </c>
      <c r="D14" s="57">
        <v>-34695.62672</v>
      </c>
      <c r="E14" s="57">
        <v>-6657.084530000001</v>
      </c>
      <c r="F14" s="57">
        <v>-4177.7908100000004</v>
      </c>
      <c r="G14" s="57">
        <v>-29037.348979999999</v>
      </c>
      <c r="H14" s="57">
        <v>-14604.963760000002</v>
      </c>
      <c r="I14" s="57">
        <v>-2090.9656799999998</v>
      </c>
      <c r="J14" s="57">
        <v>-16018.788200000001</v>
      </c>
      <c r="K14" s="57">
        <v>-26176.676720000003</v>
      </c>
      <c r="L14" s="57">
        <v>-10653.83885</v>
      </c>
      <c r="M14" s="57">
        <v>-3878.0868300000002</v>
      </c>
      <c r="N14" s="57">
        <v>-46443.956939999996</v>
      </c>
      <c r="O14" s="57">
        <v>-1403.3217999999997</v>
      </c>
      <c r="P14" s="57">
        <v>-1883.2030400000001</v>
      </c>
      <c r="Q14" s="57">
        <v>-62.53519</v>
      </c>
      <c r="R14" s="57">
        <v>-4140.81574</v>
      </c>
      <c r="S14" s="57">
        <v>-35051.363890000001</v>
      </c>
      <c r="T14" s="57">
        <v>-2087.2144000000003</v>
      </c>
      <c r="U14" s="57">
        <v>-23632.002140000001</v>
      </c>
      <c r="V14" s="57">
        <v>-15944.063259999999</v>
      </c>
      <c r="W14" s="57">
        <v>-128.27888999999999</v>
      </c>
      <c r="X14" s="57">
        <v>-16.962139999999998</v>
      </c>
      <c r="Y14" s="57">
        <v>-29299.47191</v>
      </c>
      <c r="Z14" s="56">
        <v>-28133.640010000003</v>
      </c>
      <c r="AA14" s="56">
        <f t="shared" si="2"/>
        <v>-362925.13944000006</v>
      </c>
    </row>
    <row r="15" spans="1:28" ht="15" customHeight="1" x14ac:dyDescent="0.2">
      <c r="A15" s="60" t="s">
        <v>2938</v>
      </c>
      <c r="B15" s="57">
        <v>-1878.4286599999998</v>
      </c>
      <c r="C15" s="57">
        <v>-17109.121689999996</v>
      </c>
      <c r="D15" s="57">
        <v>-24064.237630000003</v>
      </c>
      <c r="E15" s="57">
        <v>-4320.39167</v>
      </c>
      <c r="F15" s="57">
        <v>-11436.542219999999</v>
      </c>
      <c r="G15" s="57">
        <v>-19297.278920000001</v>
      </c>
      <c r="H15" s="57">
        <v>-10034.907019999999</v>
      </c>
      <c r="I15" s="57">
        <v>-1463.3440900000001</v>
      </c>
      <c r="J15" s="57">
        <v>-9572.0131200000014</v>
      </c>
      <c r="K15" s="57">
        <v>-28149.601999999999</v>
      </c>
      <c r="L15" s="57">
        <v>-14212.482489999999</v>
      </c>
      <c r="M15" s="57">
        <v>-776.68561000000011</v>
      </c>
      <c r="N15" s="57">
        <v>-20092.075149999997</v>
      </c>
      <c r="O15" s="57">
        <v>-684.52581000000009</v>
      </c>
      <c r="P15" s="57">
        <v>-1427.7927299999999</v>
      </c>
      <c r="Q15" s="57">
        <v>-28.829699999999995</v>
      </c>
      <c r="R15" s="57">
        <v>-3178.7268399999998</v>
      </c>
      <c r="S15" s="57">
        <v>-28421.810990000002</v>
      </c>
      <c r="T15" s="57">
        <v>-1653.6847</v>
      </c>
      <c r="U15" s="57">
        <v>-16196.29322</v>
      </c>
      <c r="V15" s="57">
        <v>-13800.373460000001</v>
      </c>
      <c r="W15" s="57">
        <v>-101.59108000000001</v>
      </c>
      <c r="X15" s="57">
        <v>-14.47217</v>
      </c>
      <c r="Y15" s="57">
        <v>-13152.072730000002</v>
      </c>
      <c r="Z15" s="56">
        <v>-13355.956039999999</v>
      </c>
      <c r="AA15" s="56">
        <f t="shared" si="2"/>
        <v>-254423.23973999996</v>
      </c>
    </row>
    <row r="16" spans="1:28" ht="15" customHeight="1" x14ac:dyDescent="0.2">
      <c r="A16" s="62" t="s">
        <v>2939</v>
      </c>
      <c r="B16" s="57">
        <v>1632.0352499999999</v>
      </c>
      <c r="C16" s="57">
        <v>10924.421870000002</v>
      </c>
      <c r="D16" s="57">
        <v>13519.46953</v>
      </c>
      <c r="E16" s="57">
        <v>2904.1922500000001</v>
      </c>
      <c r="F16" s="57">
        <v>189.26814999999999</v>
      </c>
      <c r="G16" s="57">
        <v>9797.7086899999795</v>
      </c>
      <c r="H16" s="57">
        <v>6714.6421099999998</v>
      </c>
      <c r="I16" s="57">
        <v>668.12930000000006</v>
      </c>
      <c r="J16" s="57">
        <v>6877.8328700000002</v>
      </c>
      <c r="K16" s="57">
        <v>15581.776</v>
      </c>
      <c r="L16" s="57">
        <v>4908.6448200000004</v>
      </c>
      <c r="M16" s="57">
        <v>477.99239</v>
      </c>
      <c r="N16" s="57">
        <v>14826.14617</v>
      </c>
      <c r="O16" s="57">
        <v>404.72757000000001</v>
      </c>
      <c r="P16" s="57">
        <v>497.61673999999999</v>
      </c>
      <c r="Q16" s="57">
        <v>14.028329999999999</v>
      </c>
      <c r="R16" s="57">
        <v>1462.2149199999999</v>
      </c>
      <c r="S16" s="57">
        <v>20377.265090000001</v>
      </c>
      <c r="T16" s="57">
        <v>1133.2517721590291</v>
      </c>
      <c r="U16" s="57">
        <v>13310.876550000001</v>
      </c>
      <c r="V16" s="57">
        <v>7202.9391999999998</v>
      </c>
      <c r="W16" s="57">
        <v>79.680800000000005</v>
      </c>
      <c r="X16" s="57">
        <v>10.131200000000002</v>
      </c>
      <c r="Y16" s="57">
        <v>10529.856189999999</v>
      </c>
      <c r="Z16" s="56">
        <v>8909.0759299999991</v>
      </c>
      <c r="AA16" s="56">
        <f t="shared" si="2"/>
        <v>152953.92369215901</v>
      </c>
    </row>
    <row r="17" spans="1:27" ht="15" customHeight="1" x14ac:dyDescent="0.2">
      <c r="A17" s="60" t="s">
        <v>2940</v>
      </c>
      <c r="B17" s="57">
        <v>2126.1138999999998</v>
      </c>
      <c r="C17" s="57">
        <v>13736.80753</v>
      </c>
      <c r="D17" s="57">
        <v>21634</v>
      </c>
      <c r="E17" s="57">
        <v>4147.5672599999998</v>
      </c>
      <c r="F17" s="57">
        <v>6528.4202400000004</v>
      </c>
      <c r="G17" s="57">
        <v>12964.115570000002</v>
      </c>
      <c r="H17" s="57">
        <v>8760.3470399999987</v>
      </c>
      <c r="I17" s="57">
        <v>1447.1020000000001</v>
      </c>
      <c r="J17" s="57">
        <v>5260.1310500000009</v>
      </c>
      <c r="K17" s="57">
        <v>23763.565139999999</v>
      </c>
      <c r="L17" s="57">
        <v>9911.0777699999999</v>
      </c>
      <c r="M17" s="57">
        <v>674.46722</v>
      </c>
      <c r="N17" s="57">
        <v>12668.320800000001</v>
      </c>
      <c r="O17" s="57">
        <v>671.03777000000002</v>
      </c>
      <c r="P17" s="57">
        <v>1421.7277900000001</v>
      </c>
      <c r="Q17" s="57">
        <v>47.132630000000006</v>
      </c>
      <c r="R17" s="57">
        <v>2287.5639100000003</v>
      </c>
      <c r="S17" s="57">
        <v>22045.156729999999</v>
      </c>
      <c r="T17" s="57">
        <v>2022.9126400000002</v>
      </c>
      <c r="U17" s="57">
        <v>7740.8569799999996</v>
      </c>
      <c r="V17" s="57">
        <v>8369.7900000000009</v>
      </c>
      <c r="W17" s="57">
        <v>22.848209999999998</v>
      </c>
      <c r="X17" s="57">
        <v>14.751439999999999</v>
      </c>
      <c r="Y17" s="57">
        <v>9041.9870600000013</v>
      </c>
      <c r="Z17" s="56">
        <v>8481.9265799999994</v>
      </c>
      <c r="AA17" s="56">
        <f t="shared" si="2"/>
        <v>185789.72726000001</v>
      </c>
    </row>
    <row r="18" spans="1:27" ht="15" customHeight="1" x14ac:dyDescent="0.2">
      <c r="A18" s="60" t="s">
        <v>2941</v>
      </c>
      <c r="B18" s="57">
        <v>-1938.9005400000001</v>
      </c>
      <c r="C18" s="57">
        <v>-11923.215870000002</v>
      </c>
      <c r="D18" s="57">
        <v>-13469.278010000002</v>
      </c>
      <c r="E18" s="57">
        <v>-3736.7438999999995</v>
      </c>
      <c r="F18" s="57">
        <v>-422.71584999999999</v>
      </c>
      <c r="G18" s="57">
        <v>-5748.0356800000009</v>
      </c>
      <c r="H18" s="57">
        <v>-6124.5929599999999</v>
      </c>
      <c r="I18" s="57">
        <v>-674.84265999999991</v>
      </c>
      <c r="J18" s="57">
        <v>-3115.6516999999999</v>
      </c>
      <c r="K18" s="57">
        <v>-17057.258149999998</v>
      </c>
      <c r="L18" s="57">
        <v>-4175.9469500000005</v>
      </c>
      <c r="M18" s="57">
        <v>-664.46458000000007</v>
      </c>
      <c r="N18" s="57">
        <v>-11673.06179</v>
      </c>
      <c r="O18" s="57">
        <v>-394.75610999999998</v>
      </c>
      <c r="P18" s="57">
        <v>-741.93536000000006</v>
      </c>
      <c r="Q18" s="57">
        <v>-28.852880000000003</v>
      </c>
      <c r="R18" s="57">
        <v>-1349.1558399999999</v>
      </c>
      <c r="S18" s="57">
        <v>-15176.82231</v>
      </c>
      <c r="T18" s="57">
        <v>-1402.3824099999999</v>
      </c>
      <c r="U18" s="57">
        <v>-5416.5860600000005</v>
      </c>
      <c r="V18" s="57">
        <v>-516.04633999999999</v>
      </c>
      <c r="W18" s="57">
        <v>0</v>
      </c>
      <c r="X18" s="57">
        <v>-10.32634</v>
      </c>
      <c r="Y18" s="57">
        <v>-6894.5726699999996</v>
      </c>
      <c r="Z18" s="56">
        <v>-5585.8691400000007</v>
      </c>
      <c r="AA18" s="56">
        <f t="shared" si="2"/>
        <v>-118242.01410000001</v>
      </c>
    </row>
    <row r="19" spans="1:27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6">
        <v>0</v>
      </c>
      <c r="AA19" s="56">
        <f t="shared" si="2"/>
        <v>0</v>
      </c>
    </row>
    <row r="20" spans="1:27" ht="15" customHeight="1" x14ac:dyDescent="0.2">
      <c r="A20" s="63" t="s">
        <v>2942</v>
      </c>
      <c r="B20" s="57">
        <v>0</v>
      </c>
      <c r="C20" s="57">
        <v>798.42318999999998</v>
      </c>
      <c r="D20" s="57">
        <v>1548.9411800000003</v>
      </c>
      <c r="E20" s="57">
        <v>0</v>
      </c>
      <c r="F20" s="57">
        <v>845.74802</v>
      </c>
      <c r="G20" s="57">
        <v>1860.8347699999997</v>
      </c>
      <c r="H20" s="57">
        <v>0</v>
      </c>
      <c r="I20" s="57">
        <v>146.52184000000003</v>
      </c>
      <c r="J20" s="57">
        <v>292.04773999999998</v>
      </c>
      <c r="K20" s="57">
        <v>3115.7745700000005</v>
      </c>
      <c r="L20" s="57">
        <v>830.71900670587968</v>
      </c>
      <c r="M20" s="57">
        <v>0</v>
      </c>
      <c r="N20" s="57">
        <v>0</v>
      </c>
      <c r="O20" s="57">
        <v>0</v>
      </c>
      <c r="P20" s="57">
        <v>126.36986999999999</v>
      </c>
      <c r="Q20" s="57">
        <v>1.64985</v>
      </c>
      <c r="R20" s="57">
        <v>163.88281000000001</v>
      </c>
      <c r="S20" s="57">
        <v>2054.6346600000002</v>
      </c>
      <c r="T20" s="57">
        <v>0</v>
      </c>
      <c r="U20" s="57">
        <v>0</v>
      </c>
      <c r="V20" s="57">
        <v>300.17746504823936</v>
      </c>
      <c r="W20" s="57">
        <v>10.963950000000001</v>
      </c>
      <c r="X20" s="57">
        <v>0</v>
      </c>
      <c r="Y20" s="57">
        <v>1183.1249000000003</v>
      </c>
      <c r="Z20" s="56">
        <v>429.96335999999997</v>
      </c>
      <c r="AA20" s="56">
        <f t="shared" si="2"/>
        <v>13709.77718175412</v>
      </c>
    </row>
    <row r="21" spans="1:27" ht="15" customHeight="1" x14ac:dyDescent="0.2">
      <c r="A21" s="62" t="s">
        <v>1902</v>
      </c>
      <c r="B21" s="57">
        <v>0</v>
      </c>
      <c r="C21" s="57">
        <v>1019.8314399999999</v>
      </c>
      <c r="D21" s="57">
        <v>26.997</v>
      </c>
      <c r="E21" s="57">
        <v>2.7420000000000003E-2</v>
      </c>
      <c r="F21" s="57">
        <v>25.713459999999998</v>
      </c>
      <c r="G21" s="57">
        <v>230.44488000000032</v>
      </c>
      <c r="H21" s="57">
        <v>17.283470000000026</v>
      </c>
      <c r="I21" s="57">
        <v>0</v>
      </c>
      <c r="J21" s="57">
        <v>0.52736000000000027</v>
      </c>
      <c r="K21" s="57">
        <v>143.6974700000001</v>
      </c>
      <c r="L21" s="57">
        <v>32.849160000000005</v>
      </c>
      <c r="M21" s="57">
        <v>0</v>
      </c>
      <c r="N21" s="57">
        <v>3.1269200000000001</v>
      </c>
      <c r="O21" s="57">
        <v>68.360880000000009</v>
      </c>
      <c r="P21" s="57">
        <v>0.14186000000000001</v>
      </c>
      <c r="Q21" s="57">
        <v>0</v>
      </c>
      <c r="R21" s="57">
        <v>23.02</v>
      </c>
      <c r="S21" s="57">
        <v>104.99606</v>
      </c>
      <c r="T21" s="57">
        <v>3.7076199999999999</v>
      </c>
      <c r="U21" s="57">
        <v>78.363309999999998</v>
      </c>
      <c r="V21" s="57">
        <v>561.02739999999994</v>
      </c>
      <c r="W21" s="57">
        <v>0.12887000000000001</v>
      </c>
      <c r="X21" s="57">
        <v>0</v>
      </c>
      <c r="Y21" s="57">
        <v>0</v>
      </c>
      <c r="Z21" s="56">
        <v>55.46</v>
      </c>
      <c r="AA21" s="56">
        <f t="shared" si="2"/>
        <v>2395.7045800000001</v>
      </c>
    </row>
    <row r="22" spans="1:27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200" t="s">
        <v>1738</v>
      </c>
      <c r="B23" s="201">
        <f>+B10+B20+B21</f>
        <v>-42.801630000000159</v>
      </c>
      <c r="C23" s="201">
        <f t="shared" ref="C23:Z23" si="3">+C10+C20+C21</f>
        <v>7020.6896399999987</v>
      </c>
      <c r="D23" s="201">
        <f t="shared" si="3"/>
        <v>17756.240080000007</v>
      </c>
      <c r="E23" s="201">
        <f t="shared" si="3"/>
        <v>752.85535999999922</v>
      </c>
      <c r="F23" s="201">
        <f t="shared" si="3"/>
        <v>17523.362930399999</v>
      </c>
      <c r="G23" s="201">
        <f t="shared" si="3"/>
        <v>19246.041110000002</v>
      </c>
      <c r="H23" s="201">
        <f t="shared" si="3"/>
        <v>6119.7674599999955</v>
      </c>
      <c r="I23" s="201">
        <f t="shared" si="3"/>
        <v>2308.1218700000009</v>
      </c>
      <c r="J23" s="201">
        <f t="shared" si="3"/>
        <v>5623.9451599999993</v>
      </c>
      <c r="K23" s="201">
        <f t="shared" si="3"/>
        <v>20541.410390000001</v>
      </c>
      <c r="L23" s="201">
        <f t="shared" si="3"/>
        <v>7159.9904867058858</v>
      </c>
      <c r="M23" s="201">
        <f t="shared" si="3"/>
        <v>53.597030000000132</v>
      </c>
      <c r="N23" s="201">
        <f t="shared" si="3"/>
        <v>-304.10092999999569</v>
      </c>
      <c r="O23" s="201">
        <f t="shared" si="3"/>
        <v>777.30969999999979</v>
      </c>
      <c r="P23" s="201">
        <f t="shared" si="3"/>
        <v>2263.56086</v>
      </c>
      <c r="Q23" s="201">
        <f t="shared" si="3"/>
        <v>51.656200000000027</v>
      </c>
      <c r="R23" s="201">
        <f t="shared" si="3"/>
        <v>1980.8673600000016</v>
      </c>
      <c r="S23" s="201">
        <f t="shared" si="3"/>
        <v>8264.0637199999928</v>
      </c>
      <c r="T23" s="201">
        <f t="shared" si="3"/>
        <v>2872.5206821590291</v>
      </c>
      <c r="U23" s="201">
        <f t="shared" si="3"/>
        <v>3873.6031600000028</v>
      </c>
      <c r="V23" s="201">
        <f t="shared" si="3"/>
        <v>6797.8809950482409</v>
      </c>
      <c r="W23" s="201">
        <f t="shared" si="3"/>
        <v>52.746129999999972</v>
      </c>
      <c r="X23" s="201">
        <f t="shared" si="3"/>
        <v>7.3537000000000017</v>
      </c>
      <c r="Y23" s="201">
        <f t="shared" si="3"/>
        <v>10128.9274</v>
      </c>
      <c r="Z23" s="201">
        <f t="shared" si="3"/>
        <v>2373.062769999985</v>
      </c>
      <c r="AA23" s="201">
        <f>SUM(B23:Z23)</f>
        <v>143202.67163431316</v>
      </c>
    </row>
    <row r="24" spans="1:27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66" t="s">
        <v>1737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60" t="s">
        <v>1903</v>
      </c>
      <c r="B26" s="57">
        <f>+B27+B30+B33+B34+B35+B36</f>
        <v>-39.790470000000823</v>
      </c>
      <c r="C26" s="57">
        <f t="shared" ref="C26:Z26" si="4">+C27+C30+C33+C34+C35+C36</f>
        <v>-4962.8201499999996</v>
      </c>
      <c r="D26" s="57">
        <f t="shared" si="4"/>
        <v>-11834.577810000003</v>
      </c>
      <c r="E26" s="57">
        <f t="shared" si="4"/>
        <v>-1265.3583099999998</v>
      </c>
      <c r="F26" s="57">
        <f t="shared" si="4"/>
        <v>-5690.9396699999998</v>
      </c>
      <c r="G26" s="57">
        <f t="shared" si="4"/>
        <v>-15170.642230000005</v>
      </c>
      <c r="H26" s="57">
        <f t="shared" si="4"/>
        <v>-4164.8771799999931</v>
      </c>
      <c r="I26" s="57">
        <f t="shared" si="4"/>
        <v>-1032.1709900000003</v>
      </c>
      <c r="J26" s="57">
        <f t="shared" si="4"/>
        <v>-3414.3744599999991</v>
      </c>
      <c r="K26" s="57">
        <f t="shared" si="4"/>
        <v>-12099.551250000004</v>
      </c>
      <c r="L26" s="57">
        <f t="shared" si="4"/>
        <v>-2252.1668699999991</v>
      </c>
      <c r="M26" s="57">
        <f t="shared" si="4"/>
        <v>-296.38795000000027</v>
      </c>
      <c r="N26" s="57">
        <f t="shared" si="4"/>
        <v>-1981.9393300000029</v>
      </c>
      <c r="O26" s="57">
        <f t="shared" si="4"/>
        <v>-344.54068000000007</v>
      </c>
      <c r="P26" s="57">
        <f t="shared" si="4"/>
        <v>-338.65233000000012</v>
      </c>
      <c r="Q26" s="57">
        <f t="shared" si="4"/>
        <v>7.6981799999999936</v>
      </c>
      <c r="R26" s="57">
        <f t="shared" si="4"/>
        <v>-1089.45343</v>
      </c>
      <c r="S26" s="57">
        <f t="shared" si="4"/>
        <v>-4947.4642099999983</v>
      </c>
      <c r="T26" s="57">
        <f t="shared" si="4"/>
        <v>-1897.2202400000006</v>
      </c>
      <c r="U26" s="57">
        <f t="shared" si="4"/>
        <v>-2866.4571799999994</v>
      </c>
      <c r="V26" s="57">
        <f t="shared" si="4"/>
        <v>-6248.6019699999997</v>
      </c>
      <c r="W26" s="57">
        <f t="shared" si="4"/>
        <v>-66.746350000000007</v>
      </c>
      <c r="X26" s="57">
        <f t="shared" si="4"/>
        <v>-6.0907899999997426</v>
      </c>
      <c r="Y26" s="57">
        <f t="shared" si="4"/>
        <v>-4646.4486893497915</v>
      </c>
      <c r="Z26" s="57">
        <f t="shared" si="4"/>
        <v>-1310.3313999999991</v>
      </c>
      <c r="AA26" s="57">
        <f>SUM(B26:Z26)</f>
        <v>-87959.9057593498</v>
      </c>
    </row>
    <row r="27" spans="1:27" ht="15" customHeight="1" x14ac:dyDescent="0.2">
      <c r="A27" s="60" t="s">
        <v>2944</v>
      </c>
      <c r="B27" s="56">
        <f>+B28+B29</f>
        <v>-2335.9797399999998</v>
      </c>
      <c r="C27" s="56">
        <f t="shared" ref="C27:Z27" si="5">+C28+C29</f>
        <v>-15170.17691</v>
      </c>
      <c r="D27" s="56">
        <f t="shared" si="5"/>
        <v>-23827.392539999997</v>
      </c>
      <c r="E27" s="56">
        <f t="shared" si="5"/>
        <v>-3121.6161500000003</v>
      </c>
      <c r="F27" s="56">
        <f t="shared" si="5"/>
        <v>-5515.4580599999999</v>
      </c>
      <c r="G27" s="56">
        <f t="shared" si="5"/>
        <v>-21262.95316000003</v>
      </c>
      <c r="H27" s="56">
        <f t="shared" si="5"/>
        <v>-13494.970569999999</v>
      </c>
      <c r="I27" s="56">
        <f t="shared" si="5"/>
        <v>-1682.3674799999999</v>
      </c>
      <c r="J27" s="56">
        <f t="shared" si="5"/>
        <v>-7396.1936499999993</v>
      </c>
      <c r="K27" s="56">
        <f t="shared" si="5"/>
        <v>-21922.754519999999</v>
      </c>
      <c r="L27" s="56">
        <f t="shared" si="5"/>
        <v>-6076.49208</v>
      </c>
      <c r="M27" s="56">
        <f t="shared" si="5"/>
        <v>-3507.0285099999996</v>
      </c>
      <c r="N27" s="56">
        <f t="shared" si="5"/>
        <v>-21818.693309999999</v>
      </c>
      <c r="O27" s="56">
        <f t="shared" si="5"/>
        <v>-1286.80035</v>
      </c>
      <c r="P27" s="56">
        <f t="shared" si="5"/>
        <v>-897.30025999999998</v>
      </c>
      <c r="Q27" s="56">
        <f t="shared" si="5"/>
        <v>-82.449730000000002</v>
      </c>
      <c r="R27" s="56">
        <f t="shared" si="5"/>
        <v>-2890.62887</v>
      </c>
      <c r="S27" s="56">
        <f t="shared" si="5"/>
        <v>-19868.062250000003</v>
      </c>
      <c r="T27" s="56">
        <f t="shared" si="5"/>
        <v>-3049.0902800000003</v>
      </c>
      <c r="U27" s="56">
        <f t="shared" si="5"/>
        <v>-10182.15393</v>
      </c>
      <c r="V27" s="56">
        <f t="shared" si="5"/>
        <v>-6845.3483800000004</v>
      </c>
      <c r="W27" s="56">
        <f t="shared" si="5"/>
        <v>-53.001480000000001</v>
      </c>
      <c r="X27" s="56">
        <f t="shared" si="5"/>
        <v>-9.6555699999999991</v>
      </c>
      <c r="Y27" s="56">
        <f t="shared" si="5"/>
        <v>-7541.7064299999993</v>
      </c>
      <c r="Z27" s="56">
        <f t="shared" si="5"/>
        <v>-10403.71802</v>
      </c>
      <c r="AA27" s="57">
        <f t="shared" ref="AA27:AA46" si="6">SUM(B27:Z27)</f>
        <v>-210241.99223</v>
      </c>
    </row>
    <row r="28" spans="1:27" ht="15" customHeight="1" x14ac:dyDescent="0.2">
      <c r="A28" s="60" t="s">
        <v>1899</v>
      </c>
      <c r="B28" s="57">
        <v>-2326.4441699999998</v>
      </c>
      <c r="C28" s="57">
        <v>-15170.17691</v>
      </c>
      <c r="D28" s="57">
        <v>-21720.000299999996</v>
      </c>
      <c r="E28" s="57">
        <v>-2941.1459100000002</v>
      </c>
      <c r="F28" s="57">
        <v>-5515.4580599999999</v>
      </c>
      <c r="G28" s="57">
        <v>-20865.517010000029</v>
      </c>
      <c r="H28" s="57">
        <v>-12584.19443</v>
      </c>
      <c r="I28" s="57">
        <v>-1589.12221</v>
      </c>
      <c r="J28" s="57">
        <v>-6844.4050499999994</v>
      </c>
      <c r="K28" s="57">
        <v>-21922.754519999999</v>
      </c>
      <c r="L28" s="57">
        <v>-6076.49208</v>
      </c>
      <c r="M28" s="57">
        <v>-3507.0285099999996</v>
      </c>
      <c r="N28" s="57">
        <v>-20995.061229999999</v>
      </c>
      <c r="O28" s="57">
        <v>-1126.3956699999999</v>
      </c>
      <c r="P28" s="57">
        <v>-846.67750000000001</v>
      </c>
      <c r="Q28" s="57">
        <v>-82.449730000000002</v>
      </c>
      <c r="R28" s="57">
        <v>-2890.62887</v>
      </c>
      <c r="S28" s="57">
        <v>-19222.119180000002</v>
      </c>
      <c r="T28" s="57">
        <v>-3002.7705700000001</v>
      </c>
      <c r="U28" s="57">
        <v>-9477.0297300000002</v>
      </c>
      <c r="V28" s="57">
        <v>-6618.0889999999999</v>
      </c>
      <c r="W28" s="57">
        <v>-15.090819999999999</v>
      </c>
      <c r="X28" s="57">
        <v>-9.6555699999999991</v>
      </c>
      <c r="Y28" s="57">
        <v>-7085.1455399999995</v>
      </c>
      <c r="Z28" s="58">
        <v>-10403.71802</v>
      </c>
      <c r="AA28" s="57">
        <f t="shared" si="6"/>
        <v>-202837.57059000002</v>
      </c>
    </row>
    <row r="29" spans="1:27" ht="15" customHeight="1" x14ac:dyDescent="0.2">
      <c r="A29" s="60" t="s">
        <v>1900</v>
      </c>
      <c r="B29" s="57">
        <v>-9.5355699999999999</v>
      </c>
      <c r="C29" s="57">
        <v>0</v>
      </c>
      <c r="D29" s="57">
        <v>-2107.3922400000001</v>
      </c>
      <c r="E29" s="57">
        <v>-180.47023999999999</v>
      </c>
      <c r="F29" s="57">
        <v>0</v>
      </c>
      <c r="G29" s="57">
        <v>-397.43615</v>
      </c>
      <c r="H29" s="57">
        <v>-910.77614000000005</v>
      </c>
      <c r="I29" s="57">
        <v>-93.245270000000005</v>
      </c>
      <c r="J29" s="57">
        <v>-551.78859999999997</v>
      </c>
      <c r="K29" s="57">
        <v>0</v>
      </c>
      <c r="L29" s="57">
        <v>0</v>
      </c>
      <c r="M29" s="57">
        <v>0</v>
      </c>
      <c r="N29" s="57">
        <v>-823.63208000000009</v>
      </c>
      <c r="O29" s="57">
        <v>-160.40467999999998</v>
      </c>
      <c r="P29" s="57">
        <v>-50.62276</v>
      </c>
      <c r="Q29" s="57">
        <v>0</v>
      </c>
      <c r="R29" s="57">
        <v>0</v>
      </c>
      <c r="S29" s="57">
        <v>-645.94306999999992</v>
      </c>
      <c r="T29" s="57">
        <v>-46.319710000000001</v>
      </c>
      <c r="U29" s="57">
        <v>-705.12419999999997</v>
      </c>
      <c r="V29" s="57">
        <v>-227.25937999999999</v>
      </c>
      <c r="W29" s="57">
        <v>-37.91066</v>
      </c>
      <c r="X29" s="57">
        <v>0</v>
      </c>
      <c r="Y29" s="57">
        <v>-456.56089000000003</v>
      </c>
      <c r="Z29" s="58">
        <v>0</v>
      </c>
      <c r="AA29" s="57">
        <f t="shared" si="6"/>
        <v>-7404.4216400000005</v>
      </c>
    </row>
    <row r="30" spans="1:27" ht="15" customHeight="1" x14ac:dyDescent="0.2">
      <c r="A30" s="60" t="s">
        <v>2945</v>
      </c>
      <c r="B30" s="56">
        <f>+B31+B32</f>
        <v>2322.2307900000001</v>
      </c>
      <c r="C30" s="56">
        <f t="shared" ref="C30:Z30" si="7">+C31+C32</f>
        <v>11722.242190000001</v>
      </c>
      <c r="D30" s="56">
        <f t="shared" si="7"/>
        <v>11458.480539999999</v>
      </c>
      <c r="E30" s="56">
        <f t="shared" si="7"/>
        <v>2616.1566600000001</v>
      </c>
      <c r="F30" s="56">
        <f t="shared" si="7"/>
        <v>1148.4228999999998</v>
      </c>
      <c r="G30" s="56">
        <f t="shared" si="7"/>
        <v>6950.2873300000001</v>
      </c>
      <c r="H30" s="56">
        <f t="shared" si="7"/>
        <v>9563.0629000000026</v>
      </c>
      <c r="I30" s="56">
        <f t="shared" si="7"/>
        <v>724.30954000000008</v>
      </c>
      <c r="J30" s="56">
        <f t="shared" si="7"/>
        <v>4061.7915099999996</v>
      </c>
      <c r="K30" s="56">
        <f t="shared" si="7"/>
        <v>11136.459859999999</v>
      </c>
      <c r="L30" s="56">
        <f t="shared" si="7"/>
        <v>4198.1214800000007</v>
      </c>
      <c r="M30" s="56">
        <f t="shared" si="7"/>
        <v>3152.3710799999999</v>
      </c>
      <c r="N30" s="56">
        <f t="shared" si="7"/>
        <v>19635.214749999999</v>
      </c>
      <c r="O30" s="56">
        <f t="shared" si="7"/>
        <v>876.2124</v>
      </c>
      <c r="P30" s="56">
        <f t="shared" si="7"/>
        <v>665.79986999999994</v>
      </c>
      <c r="Q30" s="56">
        <f t="shared" si="7"/>
        <v>64.125969999999995</v>
      </c>
      <c r="R30" s="56">
        <f t="shared" si="7"/>
        <v>1768.6922400000001</v>
      </c>
      <c r="S30" s="56">
        <f t="shared" si="7"/>
        <v>15101.98691</v>
      </c>
      <c r="T30" s="56">
        <f t="shared" si="7"/>
        <v>992.01343999999995</v>
      </c>
      <c r="U30" s="56">
        <f t="shared" si="7"/>
        <v>7646.9178800000009</v>
      </c>
      <c r="V30" s="56">
        <f t="shared" si="7"/>
        <v>1163.50136</v>
      </c>
      <c r="W30" s="56">
        <f t="shared" si="7"/>
        <v>14.789</v>
      </c>
      <c r="X30" s="56">
        <f t="shared" si="7"/>
        <v>6.82965</v>
      </c>
      <c r="Y30" s="56">
        <f t="shared" si="7"/>
        <v>4472.8842500000001</v>
      </c>
      <c r="Z30" s="56">
        <f t="shared" si="7"/>
        <v>9129.4903200000008</v>
      </c>
      <c r="AA30" s="57">
        <f t="shared" si="6"/>
        <v>130592.39482000002</v>
      </c>
    </row>
    <row r="31" spans="1:27" ht="15" customHeight="1" x14ac:dyDescent="0.2">
      <c r="A31" s="60" t="s">
        <v>1899</v>
      </c>
      <c r="B31" s="57">
        <v>2322.2307900000001</v>
      </c>
      <c r="C31" s="57">
        <v>11722.242190000001</v>
      </c>
      <c r="D31" s="57">
        <v>11458.480539999999</v>
      </c>
      <c r="E31" s="57">
        <v>2616.1566600000001</v>
      </c>
      <c r="F31" s="57">
        <v>1148.4228999999998</v>
      </c>
      <c r="G31" s="57">
        <v>6950.2873300000001</v>
      </c>
      <c r="H31" s="57">
        <v>9563.0629000000026</v>
      </c>
      <c r="I31" s="57">
        <v>724.30954000000008</v>
      </c>
      <c r="J31" s="57">
        <v>4061.7915099999996</v>
      </c>
      <c r="K31" s="57">
        <v>11136.459859999999</v>
      </c>
      <c r="L31" s="57">
        <v>4198.1214800000007</v>
      </c>
      <c r="M31" s="57">
        <v>3152.3710799999999</v>
      </c>
      <c r="N31" s="57">
        <v>19635.214749999999</v>
      </c>
      <c r="O31" s="57">
        <v>876.2124</v>
      </c>
      <c r="P31" s="57">
        <v>665.79986999999994</v>
      </c>
      <c r="Q31" s="57">
        <v>64.125969999999995</v>
      </c>
      <c r="R31" s="57">
        <v>1768.6922400000001</v>
      </c>
      <c r="S31" s="57">
        <v>15101.98691</v>
      </c>
      <c r="T31" s="57">
        <v>992.01343999999995</v>
      </c>
      <c r="U31" s="57">
        <v>7646.9178800000009</v>
      </c>
      <c r="V31" s="57">
        <v>1163.50136</v>
      </c>
      <c r="W31" s="57">
        <v>14.789</v>
      </c>
      <c r="X31" s="57">
        <v>6.82965</v>
      </c>
      <c r="Y31" s="57">
        <v>4472.8842500000001</v>
      </c>
      <c r="Z31" s="58">
        <v>9129.4903200000008</v>
      </c>
      <c r="AA31" s="57">
        <f t="shared" si="6"/>
        <v>130592.39482000002</v>
      </c>
    </row>
    <row r="32" spans="1:27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8">
        <v>0</v>
      </c>
      <c r="AA32" s="57">
        <f t="shared" si="6"/>
        <v>0</v>
      </c>
    </row>
    <row r="33" spans="1:27" ht="15" customHeight="1" x14ac:dyDescent="0.2">
      <c r="A33" s="60" t="s">
        <v>2946</v>
      </c>
      <c r="B33" s="57">
        <v>-5304.9687899999999</v>
      </c>
      <c r="C33" s="57">
        <v>-16928.693309999999</v>
      </c>
      <c r="D33" s="57">
        <v>-20932.64229</v>
      </c>
      <c r="E33" s="57">
        <v>-6275.6739200000002</v>
      </c>
      <c r="F33" s="57">
        <v>-7639.1530399999992</v>
      </c>
      <c r="G33" s="57">
        <v>-13940.41636999999</v>
      </c>
      <c r="H33" s="57">
        <v>-10405.147939999999</v>
      </c>
      <c r="I33" s="57">
        <v>-1104.2546100000002</v>
      </c>
      <c r="J33" s="57">
        <v>-3628.9898399999997</v>
      </c>
      <c r="K33" s="57">
        <v>-32104.701700000001</v>
      </c>
      <c r="L33" s="57">
        <v>-2160.9107100000001</v>
      </c>
      <c r="M33" s="57">
        <v>-5022.64185</v>
      </c>
      <c r="N33" s="57">
        <v>-6653.7912699999997</v>
      </c>
      <c r="O33" s="57">
        <v>-512.19978000000003</v>
      </c>
      <c r="P33" s="57">
        <v>-570.32325000000003</v>
      </c>
      <c r="Q33" s="57">
        <v>-16.03894</v>
      </c>
      <c r="R33" s="57">
        <v>-827.99419999999998</v>
      </c>
      <c r="S33" s="57">
        <v>-16731.116890000001</v>
      </c>
      <c r="T33" s="57">
        <v>-9272.5519000000004</v>
      </c>
      <c r="U33" s="57">
        <v>-6659.1561600000005</v>
      </c>
      <c r="V33" s="57">
        <v>-3398.6557499999999</v>
      </c>
      <c r="W33" s="57">
        <v>-34.831270000000004</v>
      </c>
      <c r="X33" s="57">
        <v>-1003.5190399999999</v>
      </c>
      <c r="Y33" s="57">
        <v>-8079.8456693497928</v>
      </c>
      <c r="Z33" s="58">
        <v>-7391.0479999999998</v>
      </c>
      <c r="AA33" s="57">
        <f t="shared" si="6"/>
        <v>-186599.26648934977</v>
      </c>
    </row>
    <row r="34" spans="1:27" ht="15" customHeight="1" x14ac:dyDescent="0.2">
      <c r="A34" s="62" t="s">
        <v>2947</v>
      </c>
      <c r="B34" s="57">
        <v>5247.6087900000002</v>
      </c>
      <c r="C34" s="57">
        <v>14175.811440000001</v>
      </c>
      <c r="D34" s="57">
        <v>14899.729959999999</v>
      </c>
      <c r="E34" s="57">
        <v>5160.7289500000006</v>
      </c>
      <c r="F34" s="57">
        <v>3661.0337400000003</v>
      </c>
      <c r="G34" s="57">
        <v>6176.4399700000149</v>
      </c>
      <c r="H34" s="57">
        <v>8113.4584100000002</v>
      </c>
      <c r="I34" s="57">
        <v>359.63981999999999</v>
      </c>
      <c r="J34" s="57">
        <v>1998.7054700000001</v>
      </c>
      <c r="K34" s="57">
        <v>26925.484250000001</v>
      </c>
      <c r="L34" s="57">
        <v>1410.5856899999999</v>
      </c>
      <c r="M34" s="57">
        <v>4905.5720300000003</v>
      </c>
      <c r="N34" s="57">
        <v>5905.0220399999998</v>
      </c>
      <c r="O34" s="57">
        <v>376.17263000000003</v>
      </c>
      <c r="P34" s="57">
        <v>369.63007999999996</v>
      </c>
      <c r="Q34" s="57">
        <v>6.5125999999999999</v>
      </c>
      <c r="R34" s="57">
        <v>441.62145999999996</v>
      </c>
      <c r="S34" s="57">
        <v>15215.720529999999</v>
      </c>
      <c r="T34" s="57">
        <v>7516.9763800000001</v>
      </c>
      <c r="U34" s="57">
        <v>5422.0145600000005</v>
      </c>
      <c r="V34" s="57">
        <v>607.82657000000006</v>
      </c>
      <c r="W34" s="57">
        <v>5.2738999999999994</v>
      </c>
      <c r="X34" s="57">
        <v>927.55239000000006</v>
      </c>
      <c r="Y34" s="57">
        <v>5242.963850000001</v>
      </c>
      <c r="Z34" s="58">
        <v>6580.2861000000003</v>
      </c>
      <c r="AA34" s="57">
        <f t="shared" si="6"/>
        <v>141652.37161000003</v>
      </c>
    </row>
    <row r="35" spans="1:27" ht="15" customHeight="1" x14ac:dyDescent="0.2">
      <c r="A35" s="60" t="s">
        <v>2948</v>
      </c>
      <c r="B35" s="57">
        <v>8142.4212099999995</v>
      </c>
      <c r="C35" s="57">
        <v>9628.0244999999995</v>
      </c>
      <c r="D35" s="57">
        <v>13478.866080000002</v>
      </c>
      <c r="E35" s="57">
        <v>2066.1771899999999</v>
      </c>
      <c r="F35" s="57">
        <v>6483.7514700000002</v>
      </c>
      <c r="G35" s="57">
        <v>12981</v>
      </c>
      <c r="H35" s="57">
        <v>8639.3356200000017</v>
      </c>
      <c r="I35" s="57">
        <v>848.23393999999996</v>
      </c>
      <c r="J35" s="57">
        <v>3019.79016</v>
      </c>
      <c r="K35" s="57">
        <v>15414.35874</v>
      </c>
      <c r="L35" s="57">
        <v>1938.9137300000002</v>
      </c>
      <c r="M35" s="57">
        <v>4323.1904399999994</v>
      </c>
      <c r="N35" s="57">
        <v>16501.720129999998</v>
      </c>
      <c r="O35" s="57">
        <v>839.8706699999999</v>
      </c>
      <c r="P35" s="57">
        <v>271.84545000000003</v>
      </c>
      <c r="Q35" s="57">
        <v>147.73502999999999</v>
      </c>
      <c r="R35" s="57">
        <v>1308.0568399999997</v>
      </c>
      <c r="S35" s="57">
        <v>31260.806080000002</v>
      </c>
      <c r="T35" s="57">
        <v>13013.016659999999</v>
      </c>
      <c r="U35" s="57">
        <v>4424.82276</v>
      </c>
      <c r="V35" s="57">
        <v>2419.3071</v>
      </c>
      <c r="W35" s="57">
        <v>19.967500000000001</v>
      </c>
      <c r="X35" s="57">
        <v>919.75300000000004</v>
      </c>
      <c r="Y35" s="57">
        <v>3699.5065200000004</v>
      </c>
      <c r="Z35" s="58">
        <v>8000.4504599999991</v>
      </c>
      <c r="AA35" s="57">
        <f t="shared" si="6"/>
        <v>169790.92128000001</v>
      </c>
    </row>
    <row r="36" spans="1:27" ht="15" customHeight="1" x14ac:dyDescent="0.2">
      <c r="A36" s="62" t="s">
        <v>2949</v>
      </c>
      <c r="B36" s="57">
        <v>-8111.1027300000005</v>
      </c>
      <c r="C36" s="57">
        <v>-8390.0280600000006</v>
      </c>
      <c r="D36" s="57">
        <v>-6911.6195600000001</v>
      </c>
      <c r="E36" s="57">
        <v>-1711.13104</v>
      </c>
      <c r="F36" s="57">
        <v>-3829.5366799999997</v>
      </c>
      <c r="G36" s="57">
        <v>-6075</v>
      </c>
      <c r="H36" s="57">
        <v>-6580.6155999999992</v>
      </c>
      <c r="I36" s="57">
        <v>-177.73220000000001</v>
      </c>
      <c r="J36" s="57">
        <v>-1469.4781099999998</v>
      </c>
      <c r="K36" s="57">
        <v>-11548.39788</v>
      </c>
      <c r="L36" s="57">
        <v>-1562.38498</v>
      </c>
      <c r="M36" s="57">
        <v>-4147.8511400000007</v>
      </c>
      <c r="N36" s="57">
        <v>-15551.411670000001</v>
      </c>
      <c r="O36" s="57">
        <v>-637.79624999999999</v>
      </c>
      <c r="P36" s="57">
        <v>-178.30422000000002</v>
      </c>
      <c r="Q36" s="57">
        <v>-112.18675</v>
      </c>
      <c r="R36" s="57">
        <v>-889.20089999999993</v>
      </c>
      <c r="S36" s="57">
        <v>-29926.798589999995</v>
      </c>
      <c r="T36" s="57">
        <v>-11097.58454</v>
      </c>
      <c r="U36" s="57">
        <v>-3518.90229</v>
      </c>
      <c r="V36" s="57">
        <v>-195.23286999999999</v>
      </c>
      <c r="W36" s="57">
        <v>-18.943999999999999</v>
      </c>
      <c r="X36" s="57">
        <v>-847.05121999999994</v>
      </c>
      <c r="Y36" s="57">
        <v>-2440.2512099999999</v>
      </c>
      <c r="Z36" s="58">
        <v>-7225.7922600000002</v>
      </c>
      <c r="AA36" s="57">
        <f t="shared" si="6"/>
        <v>-133154.33474999998</v>
      </c>
    </row>
    <row r="37" spans="1:27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8">
        <v>0</v>
      </c>
      <c r="AA37" s="57">
        <f t="shared" si="6"/>
        <v>0</v>
      </c>
    </row>
    <row r="38" spans="1:27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-216.69300000000001</v>
      </c>
      <c r="G38" s="57">
        <v>-193.75988000000012</v>
      </c>
      <c r="H38" s="57">
        <v>0</v>
      </c>
      <c r="I38" s="57">
        <v>0</v>
      </c>
      <c r="J38" s="57">
        <v>0</v>
      </c>
      <c r="K38" s="57">
        <v>-157.36342999999999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-39.133069999999996</v>
      </c>
      <c r="W38" s="57">
        <v>0</v>
      </c>
      <c r="X38" s="57">
        <v>-3.8231999999999999</v>
      </c>
      <c r="Y38" s="57">
        <v>0</v>
      </c>
      <c r="Z38" s="58">
        <v>0</v>
      </c>
      <c r="AA38" s="57">
        <f t="shared" si="6"/>
        <v>-610.77258000000018</v>
      </c>
    </row>
    <row r="39" spans="1:27" ht="15" customHeight="1" x14ac:dyDescent="0.2">
      <c r="A39" s="60" t="s">
        <v>169</v>
      </c>
      <c r="B39" s="57">
        <f>SUM(B40:B46)</f>
        <v>-361.14507554799997</v>
      </c>
      <c r="C39" s="57">
        <f>SUM(C40:C46)</f>
        <v>-3405.7317799999996</v>
      </c>
      <c r="D39" s="57">
        <f t="shared" ref="D39:Z39" si="8">SUM(D40:D46)</f>
        <v>-1641.362620000001</v>
      </c>
      <c r="E39" s="57">
        <f t="shared" si="8"/>
        <v>85.933020000000056</v>
      </c>
      <c r="F39" s="57">
        <f t="shared" si="8"/>
        <v>-6342.4900355820018</v>
      </c>
      <c r="G39" s="57">
        <f t="shared" si="8"/>
        <v>-1960.0474800000102</v>
      </c>
      <c r="H39" s="57">
        <f t="shared" si="8"/>
        <v>-1176.9533800000002</v>
      </c>
      <c r="I39" s="57">
        <f t="shared" si="8"/>
        <v>-390.05680999999993</v>
      </c>
      <c r="J39" s="57">
        <f t="shared" si="8"/>
        <v>310.31336000000152</v>
      </c>
      <c r="K39" s="57">
        <f t="shared" si="8"/>
        <v>-3969.2830297206647</v>
      </c>
      <c r="L39" s="57">
        <f t="shared" si="8"/>
        <v>-2138.1091999999994</v>
      </c>
      <c r="M39" s="57">
        <f t="shared" si="8"/>
        <v>25.676488738592631</v>
      </c>
      <c r="N39" s="57">
        <f t="shared" si="8"/>
        <v>5000.1631399999987</v>
      </c>
      <c r="O39" s="57">
        <f t="shared" si="8"/>
        <v>-282.56380999999999</v>
      </c>
      <c r="P39" s="57">
        <f t="shared" si="8"/>
        <v>-630.2573799999999</v>
      </c>
      <c r="Q39" s="57">
        <f t="shared" si="8"/>
        <v>-17.524460000000005</v>
      </c>
      <c r="R39" s="57">
        <f t="shared" si="8"/>
        <v>-611.75639999999976</v>
      </c>
      <c r="S39" s="57">
        <f t="shared" si="8"/>
        <v>1850.8404799999992</v>
      </c>
      <c r="T39" s="57">
        <f t="shared" si="8"/>
        <v>-1353.9038708714461</v>
      </c>
      <c r="U39" s="57">
        <f t="shared" si="8"/>
        <v>2172.4262500000013</v>
      </c>
      <c r="V39" s="57">
        <f t="shared" si="8"/>
        <v>721.43529481436804</v>
      </c>
      <c r="W39" s="57">
        <f t="shared" si="8"/>
        <v>-19.060180000000003</v>
      </c>
      <c r="X39" s="57">
        <f t="shared" si="8"/>
        <v>-3.3989700000000003</v>
      </c>
      <c r="Y39" s="57">
        <f t="shared" si="8"/>
        <v>2637.5913100000012</v>
      </c>
      <c r="Z39" s="57">
        <f t="shared" si="8"/>
        <v>2727.1303900000003</v>
      </c>
      <c r="AA39" s="57">
        <f t="shared" si="6"/>
        <v>-8772.134748169161</v>
      </c>
    </row>
    <row r="40" spans="1:27" ht="15" customHeight="1" x14ac:dyDescent="0.2">
      <c r="A40" s="58" t="s">
        <v>2950</v>
      </c>
      <c r="B40" s="57">
        <v>-181.96955554799999</v>
      </c>
      <c r="C40" s="57">
        <v>-3289.5359399999998</v>
      </c>
      <c r="D40" s="57">
        <v>-6701.238260000001</v>
      </c>
      <c r="E40" s="57">
        <v>-1028.4745</v>
      </c>
      <c r="F40" s="57">
        <v>-4159.3921255820005</v>
      </c>
      <c r="G40" s="57">
        <v>-8130.9966900000099</v>
      </c>
      <c r="H40" s="57">
        <v>-3713.8145499999996</v>
      </c>
      <c r="I40" s="57">
        <v>-36.987720000000003</v>
      </c>
      <c r="J40" s="57">
        <v>-3723.7985299999991</v>
      </c>
      <c r="K40" s="57">
        <v>-7080.7598399999997</v>
      </c>
      <c r="L40" s="57">
        <v>-3288.3335400000001</v>
      </c>
      <c r="M40" s="57">
        <v>-360.28832</v>
      </c>
      <c r="N40" s="57">
        <v>-5463.1449000000002</v>
      </c>
      <c r="O40" s="57">
        <v>-357.69531000000001</v>
      </c>
      <c r="P40" s="57">
        <v>-636.45128999999997</v>
      </c>
      <c r="Q40" s="57">
        <v>-14.550240000000002</v>
      </c>
      <c r="R40" s="57">
        <v>-1082.4624199999998</v>
      </c>
      <c r="S40" s="57">
        <v>-4300.4229000000005</v>
      </c>
      <c r="T40" s="57">
        <v>-988.94545999999991</v>
      </c>
      <c r="U40" s="57">
        <v>-4873.3007400000006</v>
      </c>
      <c r="V40" s="57">
        <v>-2586.8956699999999</v>
      </c>
      <c r="W40" s="57">
        <v>-22.444830000000003</v>
      </c>
      <c r="X40" s="57">
        <v>-1.6923699999999999</v>
      </c>
      <c r="Y40" s="57">
        <v>-5742.7973799999991</v>
      </c>
      <c r="Z40" s="58">
        <v>-5016.2007100000001</v>
      </c>
      <c r="AA40" s="57">
        <f t="shared" si="6"/>
        <v>-72782.593791130013</v>
      </c>
    </row>
    <row r="41" spans="1:27" ht="15" customHeight="1" x14ac:dyDescent="0.2">
      <c r="A41" s="58" t="s">
        <v>2951</v>
      </c>
      <c r="B41" s="57">
        <v>434.22877</v>
      </c>
      <c r="C41" s="57">
        <v>1818.8333400000001</v>
      </c>
      <c r="D41" s="57">
        <v>8184.23308</v>
      </c>
      <c r="E41" s="57">
        <v>1810.88264</v>
      </c>
      <c r="F41" s="57">
        <v>105.27858999999999</v>
      </c>
      <c r="G41" s="57">
        <v>7833.9009599999999</v>
      </c>
      <c r="H41" s="57">
        <v>3939.9832399999996</v>
      </c>
      <c r="I41" s="57">
        <v>0</v>
      </c>
      <c r="J41" s="57">
        <v>4962.8828200000007</v>
      </c>
      <c r="K41" s="57">
        <v>6919.0575399999989</v>
      </c>
      <c r="L41" s="57">
        <v>2695.9498000000003</v>
      </c>
      <c r="M41" s="57">
        <v>837.24004999999988</v>
      </c>
      <c r="N41" s="57">
        <v>13391.816709999999</v>
      </c>
      <c r="O41" s="57">
        <v>365.24607000000003</v>
      </c>
      <c r="P41" s="57">
        <v>623.17767000000003</v>
      </c>
      <c r="Q41" s="57">
        <v>18.883179999999999</v>
      </c>
      <c r="R41" s="57">
        <v>1185.18858</v>
      </c>
      <c r="S41" s="57">
        <v>9110.6364300000005</v>
      </c>
      <c r="T41" s="57">
        <v>566.65509999999995</v>
      </c>
      <c r="U41" s="57">
        <v>9061.5999400000019</v>
      </c>
      <c r="V41" s="57">
        <v>3947.78033</v>
      </c>
      <c r="W41" s="57">
        <v>36.798670000000001</v>
      </c>
      <c r="X41" s="57">
        <v>7.7018399999999998</v>
      </c>
      <c r="Y41" s="57">
        <v>11784.90626</v>
      </c>
      <c r="Z41" s="58">
        <v>9921.4295000000002</v>
      </c>
      <c r="AA41" s="57">
        <f t="shared" si="6"/>
        <v>99564.291109999991</v>
      </c>
    </row>
    <row r="42" spans="1:27" ht="15" customHeight="1" x14ac:dyDescent="0.2">
      <c r="A42" s="58" t="s">
        <v>2952</v>
      </c>
      <c r="B42" s="57">
        <v>-428.25569000000002</v>
      </c>
      <c r="C42" s="57">
        <v>-1080.40427</v>
      </c>
      <c r="D42" s="57">
        <v>-1353.8401899999999</v>
      </c>
      <c r="E42" s="57">
        <v>-188.29777999999999</v>
      </c>
      <c r="F42" s="57">
        <v>-1354.20685</v>
      </c>
      <c r="G42" s="57">
        <v>-972.44947000000025</v>
      </c>
      <c r="H42" s="57">
        <v>-686.75482999999997</v>
      </c>
      <c r="I42" s="57">
        <v>-186.57316999999998</v>
      </c>
      <c r="J42" s="57">
        <v>-524.69050000000004</v>
      </c>
      <c r="K42" s="57">
        <v>-2476.981175301808</v>
      </c>
      <c r="L42" s="57">
        <v>-1027.4612199999999</v>
      </c>
      <c r="M42" s="57">
        <v>-268.62317562231391</v>
      </c>
      <c r="N42" s="57">
        <v>-1443.9647299999999</v>
      </c>
      <c r="O42" s="57">
        <v>-112.79411</v>
      </c>
      <c r="P42" s="57">
        <v>-366.91476999999998</v>
      </c>
      <c r="Q42" s="57">
        <v>-10.82063</v>
      </c>
      <c r="R42" s="57">
        <v>-443.12221999999997</v>
      </c>
      <c r="S42" s="57">
        <v>-1742.5212200000003</v>
      </c>
      <c r="T42" s="57">
        <v>-571.93357090364407</v>
      </c>
      <c r="U42" s="57">
        <v>-1030.1089199999999</v>
      </c>
      <c r="V42" s="57">
        <v>-360.28720074147282</v>
      </c>
      <c r="W42" s="57">
        <v>-20.176860000000001</v>
      </c>
      <c r="X42" s="57">
        <v>-6.3702700000000005</v>
      </c>
      <c r="Y42" s="57">
        <v>-2170.5600099999997</v>
      </c>
      <c r="Z42" s="58">
        <v>-1569.78521</v>
      </c>
      <c r="AA42" s="57">
        <f t="shared" si="6"/>
        <v>-20397.898042569235</v>
      </c>
    </row>
    <row r="43" spans="1:27" ht="15" customHeight="1" x14ac:dyDescent="0.2">
      <c r="A43" s="58" t="s">
        <v>2953</v>
      </c>
      <c r="B43" s="56">
        <v>-142.82924</v>
      </c>
      <c r="C43" s="56">
        <v>-876.36536000000001</v>
      </c>
      <c r="D43" s="56">
        <v>-1064.76117</v>
      </c>
      <c r="E43" s="56">
        <v>-180.59817999999999</v>
      </c>
      <c r="F43" s="56">
        <v>-327.90642000000003</v>
      </c>
      <c r="G43" s="56">
        <v>-417.04759000000013</v>
      </c>
      <c r="H43" s="56">
        <v>-473.29956000000004</v>
      </c>
      <c r="I43" s="56">
        <v>-9.9052600000000002</v>
      </c>
      <c r="J43" s="56">
        <v>-386.49392000000006</v>
      </c>
      <c r="K43" s="56">
        <v>-595.08756479423607</v>
      </c>
      <c r="L43" s="56">
        <v>-392.83566000000002</v>
      </c>
      <c r="M43" s="56">
        <v>-120.85257764982805</v>
      </c>
      <c r="N43" s="56">
        <v>-910.16869000000008</v>
      </c>
      <c r="O43" s="56">
        <v>-22.705010000000001</v>
      </c>
      <c r="P43" s="56">
        <v>-68.338270000000009</v>
      </c>
      <c r="Q43" s="56">
        <v>-11.036770000000001</v>
      </c>
      <c r="R43" s="56">
        <v>-228.03073999999998</v>
      </c>
      <c r="S43" s="56">
        <v>-737.29163000000005</v>
      </c>
      <c r="T43" s="56">
        <v>-222.12898998447741</v>
      </c>
      <c r="U43" s="56">
        <v>-531.78407000000004</v>
      </c>
      <c r="V43" s="56">
        <v>-47.487830411059861</v>
      </c>
      <c r="W43" s="56">
        <v>-9.3717399999999991</v>
      </c>
      <c r="X43" s="56">
        <v>-2.1506699999999999</v>
      </c>
      <c r="Y43" s="56">
        <v>-705.18759999999986</v>
      </c>
      <c r="Z43" s="58">
        <v>-506.60696999999999</v>
      </c>
      <c r="AA43" s="57">
        <f t="shared" si="6"/>
        <v>-8990.2714828396001</v>
      </c>
    </row>
    <row r="44" spans="1:27" ht="15" customHeight="1" x14ac:dyDescent="0.2">
      <c r="A44" s="58" t="s">
        <v>2954</v>
      </c>
      <c r="B44" s="57">
        <v>-12.921479999999999</v>
      </c>
      <c r="C44" s="57">
        <v>0</v>
      </c>
      <c r="D44" s="57">
        <v>-398.62175000000002</v>
      </c>
      <c r="E44" s="57">
        <v>-21.602589999999999</v>
      </c>
      <c r="F44" s="57">
        <v>-335.47403000000003</v>
      </c>
      <c r="G44" s="57">
        <v>-137.91826</v>
      </c>
      <c r="H44" s="57">
        <v>-65.73351000000001</v>
      </c>
      <c r="I44" s="57">
        <v>-28.8246</v>
      </c>
      <c r="J44" s="57">
        <v>0</v>
      </c>
      <c r="K44" s="57">
        <v>-434.25191971351813</v>
      </c>
      <c r="L44" s="57">
        <v>-124.38525</v>
      </c>
      <c r="M44" s="57">
        <v>-50.017197989265291</v>
      </c>
      <c r="N44" s="57">
        <v>0</v>
      </c>
      <c r="O44" s="57">
        <v>-8.5468699999999984</v>
      </c>
      <c r="P44" s="57">
        <v>-84.945909999999984</v>
      </c>
      <c r="Q44" s="57">
        <v>0</v>
      </c>
      <c r="R44" s="57">
        <v>-2.3691300000000002</v>
      </c>
      <c r="S44" s="57">
        <v>-375.19387</v>
      </c>
      <c r="T44" s="57">
        <v>-40.016667595349851</v>
      </c>
      <c r="U44" s="57">
        <v>-104.46320999999999</v>
      </c>
      <c r="V44" s="57">
        <v>0</v>
      </c>
      <c r="W44" s="57">
        <v>-1.03552</v>
      </c>
      <c r="X44" s="57">
        <v>-3.6969999999999996E-2</v>
      </c>
      <c r="Y44" s="57">
        <v>-329.70198999999997</v>
      </c>
      <c r="Z44" s="58">
        <v>-28.52666</v>
      </c>
      <c r="AA44" s="57">
        <f t="shared" si="6"/>
        <v>-2584.5873852981331</v>
      </c>
    </row>
    <row r="45" spans="1:27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-1.0433299999999999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-0.7834769337369103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8">
        <v>0</v>
      </c>
      <c r="AA45" s="57">
        <f t="shared" si="6"/>
        <v>-1.8268069337369102</v>
      </c>
    </row>
    <row r="46" spans="1:27" ht="15" customHeight="1" x14ac:dyDescent="0.2">
      <c r="A46" s="58" t="s">
        <v>279</v>
      </c>
      <c r="B46" s="57">
        <v>-29.397879999999997</v>
      </c>
      <c r="C46" s="57">
        <v>21.740449999999999</v>
      </c>
      <c r="D46" s="57">
        <v>-307.13433000000003</v>
      </c>
      <c r="E46" s="57">
        <v>-305.97656999999998</v>
      </c>
      <c r="F46" s="57">
        <v>-270.78919999999999</v>
      </c>
      <c r="G46" s="57">
        <v>-135.53643</v>
      </c>
      <c r="H46" s="57">
        <v>-177.33417</v>
      </c>
      <c r="I46" s="57">
        <v>-127.76605999999998</v>
      </c>
      <c r="J46" s="57">
        <v>-17.586509999999997</v>
      </c>
      <c r="K46" s="57">
        <v>-301.2600699111016</v>
      </c>
      <c r="L46" s="57">
        <v>0</v>
      </c>
      <c r="M46" s="57">
        <v>-11.782290000000001</v>
      </c>
      <c r="N46" s="57">
        <v>-574.37525000000005</v>
      </c>
      <c r="O46" s="57">
        <v>-146.06858</v>
      </c>
      <c r="P46" s="57">
        <v>-96.784809999999993</v>
      </c>
      <c r="Q46" s="57">
        <v>0</v>
      </c>
      <c r="R46" s="57">
        <v>-40.960470000000001</v>
      </c>
      <c r="S46" s="57">
        <v>-104.36633</v>
      </c>
      <c r="T46" s="57">
        <v>-96.750805454237877</v>
      </c>
      <c r="U46" s="57">
        <v>-349.51675</v>
      </c>
      <c r="V46" s="57">
        <v>-231.67433403309946</v>
      </c>
      <c r="W46" s="57">
        <v>-2.8299000000000003</v>
      </c>
      <c r="X46" s="57">
        <v>-0.85053000000000001</v>
      </c>
      <c r="Y46" s="57">
        <v>-199.06797</v>
      </c>
      <c r="Z46" s="58">
        <v>-73.179559999999995</v>
      </c>
      <c r="AA46" s="57">
        <f t="shared" si="6"/>
        <v>-3579.2483493984396</v>
      </c>
    </row>
    <row r="47" spans="1:27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8"/>
    </row>
    <row r="48" spans="1:27" x14ac:dyDescent="0.2">
      <c r="A48" s="200" t="s">
        <v>767</v>
      </c>
      <c r="B48" s="201">
        <f>+B26+B37+B38+B39</f>
        <v>-400.93554554800079</v>
      </c>
      <c r="C48" s="201">
        <f t="shared" ref="C48:Z48" si="9">+C26+C37+C38+C39</f>
        <v>-8368.5519299999996</v>
      </c>
      <c r="D48" s="201">
        <f t="shared" si="9"/>
        <v>-13475.940430000004</v>
      </c>
      <c r="E48" s="201">
        <f t="shared" si="9"/>
        <v>-1179.4252899999997</v>
      </c>
      <c r="F48" s="201">
        <f t="shared" si="9"/>
        <v>-12250.122705582002</v>
      </c>
      <c r="G48" s="201">
        <f t="shared" si="9"/>
        <v>-17324.449590000015</v>
      </c>
      <c r="H48" s="201">
        <f t="shared" si="9"/>
        <v>-5341.8305599999931</v>
      </c>
      <c r="I48" s="201">
        <f t="shared" si="9"/>
        <v>-1422.2278000000001</v>
      </c>
      <c r="J48" s="201">
        <f t="shared" si="9"/>
        <v>-3104.0610999999976</v>
      </c>
      <c r="K48" s="201">
        <f t="shared" si="9"/>
        <v>-16226.197709720669</v>
      </c>
      <c r="L48" s="201">
        <f t="shared" si="9"/>
        <v>-4390.2760699999981</v>
      </c>
      <c r="M48" s="201">
        <f t="shared" si="9"/>
        <v>-270.71146126140763</v>
      </c>
      <c r="N48" s="201">
        <f t="shared" si="9"/>
        <v>3018.2238099999959</v>
      </c>
      <c r="O48" s="201">
        <f t="shared" si="9"/>
        <v>-627.10449000000006</v>
      </c>
      <c r="P48" s="201">
        <f t="shared" si="9"/>
        <v>-968.90971000000002</v>
      </c>
      <c r="Q48" s="201">
        <f t="shared" si="9"/>
        <v>-9.8262800000000112</v>
      </c>
      <c r="R48" s="201">
        <f t="shared" si="9"/>
        <v>-1701.2098299999998</v>
      </c>
      <c r="S48" s="201">
        <f t="shared" si="9"/>
        <v>-3096.6237299999993</v>
      </c>
      <c r="T48" s="201">
        <f t="shared" si="9"/>
        <v>-3251.1241108714466</v>
      </c>
      <c r="U48" s="201">
        <f t="shared" si="9"/>
        <v>-694.03092999999808</v>
      </c>
      <c r="V48" s="201">
        <f t="shared" si="9"/>
        <v>-5566.2997451856318</v>
      </c>
      <c r="W48" s="201">
        <f t="shared" si="9"/>
        <v>-85.806530000000009</v>
      </c>
      <c r="X48" s="201">
        <f t="shared" si="9"/>
        <v>-13.312959999999743</v>
      </c>
      <c r="Y48" s="201">
        <f t="shared" si="9"/>
        <v>-2008.8573793497903</v>
      </c>
      <c r="Z48" s="201">
        <f t="shared" si="9"/>
        <v>1416.7989900000011</v>
      </c>
      <c r="AA48" s="201">
        <f>SUM(B48:Z48)</f>
        <v>-97342.813087518953</v>
      </c>
    </row>
    <row r="49" spans="1:27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</row>
    <row r="50" spans="1:27" ht="13.5" thickBot="1" x14ac:dyDescent="0.25">
      <c r="A50" s="204" t="s">
        <v>1736</v>
      </c>
      <c r="B50" s="205">
        <f>+B23+B48</f>
        <v>-443.73717554800095</v>
      </c>
      <c r="C50" s="205">
        <f t="shared" ref="C50:Z50" si="10">+C23+C48</f>
        <v>-1347.8622900000009</v>
      </c>
      <c r="D50" s="205">
        <f t="shared" si="10"/>
        <v>4280.2996500000027</v>
      </c>
      <c r="E50" s="205">
        <f t="shared" si="10"/>
        <v>-426.56993000000045</v>
      </c>
      <c r="F50" s="205">
        <f t="shared" si="10"/>
        <v>5273.2402248179969</v>
      </c>
      <c r="G50" s="205">
        <f t="shared" si="10"/>
        <v>1921.5915199999872</v>
      </c>
      <c r="H50" s="205">
        <f t="shared" si="10"/>
        <v>777.93690000000242</v>
      </c>
      <c r="I50" s="205">
        <f t="shared" si="10"/>
        <v>885.89407000000074</v>
      </c>
      <c r="J50" s="205">
        <f t="shared" si="10"/>
        <v>2519.8840600000017</v>
      </c>
      <c r="K50" s="205">
        <f t="shared" si="10"/>
        <v>4315.2126802793318</v>
      </c>
      <c r="L50" s="205">
        <f t="shared" si="10"/>
        <v>2769.7144167058877</v>
      </c>
      <c r="M50" s="205">
        <f t="shared" si="10"/>
        <v>-217.1144312614075</v>
      </c>
      <c r="N50" s="205">
        <f t="shared" si="10"/>
        <v>2714.1228800000004</v>
      </c>
      <c r="O50" s="205">
        <f t="shared" si="10"/>
        <v>150.20520999999974</v>
      </c>
      <c r="P50" s="205">
        <f t="shared" si="10"/>
        <v>1294.6511500000001</v>
      </c>
      <c r="Q50" s="205">
        <f t="shared" si="10"/>
        <v>41.829920000000016</v>
      </c>
      <c r="R50" s="205">
        <f t="shared" si="10"/>
        <v>279.65753000000177</v>
      </c>
      <c r="S50" s="205">
        <f t="shared" si="10"/>
        <v>5167.4399899999935</v>
      </c>
      <c r="T50" s="205">
        <f t="shared" si="10"/>
        <v>-378.60342871241755</v>
      </c>
      <c r="U50" s="205">
        <f t="shared" si="10"/>
        <v>3179.5722300000048</v>
      </c>
      <c r="V50" s="205">
        <f t="shared" si="10"/>
        <v>1231.5812498626092</v>
      </c>
      <c r="W50" s="205">
        <f t="shared" si="10"/>
        <v>-33.060400000000037</v>
      </c>
      <c r="X50" s="205">
        <f t="shared" si="10"/>
        <v>-5.9592599999997411</v>
      </c>
      <c r="Y50" s="205">
        <f t="shared" si="10"/>
        <v>8120.0700206502097</v>
      </c>
      <c r="Z50" s="205">
        <f t="shared" si="10"/>
        <v>3789.8617599999861</v>
      </c>
      <c r="AA50" s="205">
        <f>SUM(B50:Z50)</f>
        <v>45859.858546794181</v>
      </c>
    </row>
    <row r="52" spans="1:27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</sheetData>
  <mergeCells count="2">
    <mergeCell ref="A5:L6"/>
    <mergeCell ref="M5:Z6"/>
  </mergeCells>
  <phoneticPr fontId="2" type="noConversion"/>
  <conditionalFormatting sqref="D9:AA9">
    <cfRule type="expression" dxfId="88" priority="1" stopIfTrue="1">
      <formula>$AV9=1</formula>
    </cfRule>
  </conditionalFormatting>
  <conditionalFormatting sqref="AA8">
    <cfRule type="expression" dxfId="87" priority="5" stopIfTrue="1">
      <formula>$AW8=1</formula>
    </cfRule>
  </conditionalFormatting>
  <conditionalFormatting sqref="C8:W8">
    <cfRule type="expression" dxfId="86" priority="8" stopIfTrue="1">
      <formula>$AM8=1</formula>
    </cfRule>
  </conditionalFormatting>
  <conditionalFormatting sqref="X8">
    <cfRule type="expression" dxfId="85" priority="9" stopIfTrue="1">
      <formula>$AM9=1</formula>
    </cfRule>
  </conditionalFormatting>
  <conditionalFormatting sqref="Z8">
    <cfRule type="expression" dxfId="84" priority="10" stopIfTrue="1">
      <formula>$AK9=1</formula>
    </cfRule>
  </conditionalFormatting>
  <conditionalFormatting sqref="Y8">
    <cfRule type="expression" dxfId="83" priority="11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4000000000000001" top="0.98425196850393704" bottom="0.98425196850393704" header="0.51181102362204722" footer="0.51181102362204722"/>
  <pageSetup paperSize="8" scale="75" orientation="landscape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Y52"/>
  <sheetViews>
    <sheetView showGridLines="0" workbookViewId="0"/>
  </sheetViews>
  <sheetFormatPr defaultRowHeight="12.75" x14ac:dyDescent="0.2"/>
  <cols>
    <col min="1" max="1" width="28.42578125" bestFit="1" customWidth="1"/>
    <col min="2" max="2" width="10.28515625" customWidth="1"/>
    <col min="25" max="25" width="10.140625" customWidth="1"/>
  </cols>
  <sheetData>
    <row r="1" spans="1:25" x14ac:dyDescent="0.2">
      <c r="A1" s="334" t="s">
        <v>1595</v>
      </c>
    </row>
    <row r="2" spans="1:25" x14ac:dyDescent="0.2">
      <c r="A2" s="334" t="s">
        <v>300</v>
      </c>
    </row>
    <row r="3" spans="1:25" x14ac:dyDescent="0.2">
      <c r="A3" s="19" t="s">
        <v>559</v>
      </c>
      <c r="X3" s="54"/>
      <c r="Y3" s="54" t="s">
        <v>560</v>
      </c>
    </row>
    <row r="5" spans="1:25" x14ac:dyDescent="0.2">
      <c r="A5" s="813" t="s">
        <v>3404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4" t="s">
        <v>546</v>
      </c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3"/>
      <c r="Y5" s="3"/>
    </row>
    <row r="6" spans="1:25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3"/>
      <c r="Y6" s="3"/>
    </row>
    <row r="7" spans="1:25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1"/>
      <c r="Y7" s="31" t="s">
        <v>1896</v>
      </c>
    </row>
    <row r="8" spans="1:25" s="601" customFormat="1" ht="69" thickBot="1" x14ac:dyDescent="0.25">
      <c r="A8" s="599"/>
      <c r="B8" s="602" t="s">
        <v>283</v>
      </c>
      <c r="C8" s="602" t="s">
        <v>284</v>
      </c>
      <c r="D8" s="602" t="s">
        <v>285</v>
      </c>
      <c r="E8" s="602" t="s">
        <v>2227</v>
      </c>
      <c r="F8" s="602" t="s">
        <v>2228</v>
      </c>
      <c r="G8" s="602" t="s">
        <v>1607</v>
      </c>
      <c r="H8" s="602" t="s">
        <v>2230</v>
      </c>
      <c r="I8" s="602" t="s">
        <v>1608</v>
      </c>
      <c r="J8" s="602" t="s">
        <v>2614</v>
      </c>
      <c r="K8" s="602" t="s">
        <v>2615</v>
      </c>
      <c r="L8" s="602" t="s">
        <v>2232</v>
      </c>
      <c r="M8" s="602" t="s">
        <v>2233</v>
      </c>
      <c r="N8" s="602" t="s">
        <v>1609</v>
      </c>
      <c r="O8" s="602" t="s">
        <v>2234</v>
      </c>
      <c r="P8" s="602" t="s">
        <v>2235</v>
      </c>
      <c r="Q8" s="602" t="s">
        <v>2236</v>
      </c>
      <c r="R8" s="602" t="s">
        <v>2616</v>
      </c>
      <c r="S8" s="602" t="s">
        <v>2238</v>
      </c>
      <c r="T8" s="602" t="s">
        <v>1878</v>
      </c>
      <c r="U8" s="602" t="s">
        <v>1879</v>
      </c>
      <c r="V8" s="602" t="s">
        <v>2617</v>
      </c>
      <c r="W8" s="604" t="s">
        <v>599</v>
      </c>
      <c r="X8" s="73" t="s">
        <v>2618</v>
      </c>
    </row>
    <row r="9" spans="1:25" ht="15" customHeight="1" x14ac:dyDescent="0.2">
      <c r="A9" s="70" t="s">
        <v>2720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</row>
    <row r="10" spans="1:25" ht="15" customHeight="1" x14ac:dyDescent="0.2">
      <c r="A10" s="60" t="s">
        <v>1897</v>
      </c>
      <c r="B10" s="56">
        <f>+B11+B14+B15+B16+B17+B18+B19</f>
        <v>1400.31917</v>
      </c>
      <c r="C10" s="56">
        <f t="shared" ref="C10:W10" si="0">+C11+C14+C15+C16+C17+C18+C19</f>
        <v>3483.6602599999992</v>
      </c>
      <c r="D10" s="56">
        <f t="shared" si="0"/>
        <v>45.000810000000172</v>
      </c>
      <c r="E10" s="56">
        <f t="shared" si="0"/>
        <v>-0.72826000000000235</v>
      </c>
      <c r="F10" s="56">
        <f t="shared" si="0"/>
        <v>263.93373000000037</v>
      </c>
      <c r="G10" s="56">
        <f t="shared" si="0"/>
        <v>3667.939029999995</v>
      </c>
      <c r="H10" s="56">
        <f t="shared" si="0"/>
        <v>0</v>
      </c>
      <c r="I10" s="56">
        <f t="shared" si="0"/>
        <v>848.22950999999921</v>
      </c>
      <c r="J10" s="56">
        <f t="shared" si="0"/>
        <v>32.404800000000193</v>
      </c>
      <c r="K10" s="56">
        <f t="shared" si="0"/>
        <v>-8.1000000000000072E-2</v>
      </c>
      <c r="L10" s="56">
        <f t="shared" si="0"/>
        <v>850.23726999999781</v>
      </c>
      <c r="M10" s="56">
        <f t="shared" si="0"/>
        <v>3124.5645100000056</v>
      </c>
      <c r="N10" s="56">
        <f t="shared" si="0"/>
        <v>6.5217100000000059</v>
      </c>
      <c r="O10" s="56">
        <f t="shared" si="0"/>
        <v>9.0000000000145519E-5</v>
      </c>
      <c r="P10" s="56">
        <f t="shared" si="0"/>
        <v>-5.9014399999998943</v>
      </c>
      <c r="Q10" s="56">
        <f t="shared" si="0"/>
        <v>40.510410000001684</v>
      </c>
      <c r="R10" s="56">
        <f t="shared" si="0"/>
        <v>1678.1800700000003</v>
      </c>
      <c r="S10" s="56">
        <f t="shared" si="0"/>
        <v>99.429580000000001</v>
      </c>
      <c r="T10" s="56">
        <f t="shared" si="0"/>
        <v>0</v>
      </c>
      <c r="U10" s="56">
        <f t="shared" si="0"/>
        <v>2.0515699999999999</v>
      </c>
      <c r="V10" s="56">
        <f t="shared" si="0"/>
        <v>819.51080999999999</v>
      </c>
      <c r="W10" s="56">
        <f t="shared" si="0"/>
        <v>-4.3192699999999924</v>
      </c>
      <c r="X10" s="56">
        <f>SUM(B10:W10)</f>
        <v>16351.46336</v>
      </c>
    </row>
    <row r="11" spans="1:25" ht="15" customHeight="1" x14ac:dyDescent="0.2">
      <c r="A11" s="61" t="s">
        <v>1898</v>
      </c>
      <c r="B11" s="57">
        <f>+B12+B13</f>
        <v>5214.2616500000004</v>
      </c>
      <c r="C11" s="57">
        <f t="shared" ref="C11:W11" si="1">+C12+C13</f>
        <v>4929.9320499999994</v>
      </c>
      <c r="D11" s="57">
        <f t="shared" si="1"/>
        <v>2127.6034800000002</v>
      </c>
      <c r="E11" s="57">
        <f t="shared" si="1"/>
        <v>47.696349999999995</v>
      </c>
      <c r="F11" s="57">
        <f t="shared" si="1"/>
        <v>3203.4201699999999</v>
      </c>
      <c r="G11" s="57">
        <f t="shared" si="1"/>
        <v>23301.631179999993</v>
      </c>
      <c r="H11" s="57">
        <f t="shared" si="1"/>
        <v>15.955360000000001</v>
      </c>
      <c r="I11" s="57">
        <f t="shared" si="1"/>
        <v>4660.2334599999995</v>
      </c>
      <c r="J11" s="57">
        <f t="shared" si="1"/>
        <v>956.52938000000017</v>
      </c>
      <c r="K11" s="57">
        <f t="shared" si="1"/>
        <v>1.2075799999999999</v>
      </c>
      <c r="L11" s="57">
        <f t="shared" si="1"/>
        <v>13433.347039999997</v>
      </c>
      <c r="M11" s="57">
        <f t="shared" si="1"/>
        <v>23966.686890000004</v>
      </c>
      <c r="N11" s="57">
        <f t="shared" si="1"/>
        <v>217.25232</v>
      </c>
      <c r="O11" s="57">
        <f t="shared" si="1"/>
        <v>195.29089000000002</v>
      </c>
      <c r="P11" s="57">
        <f t="shared" si="1"/>
        <v>403.97607000000005</v>
      </c>
      <c r="Q11" s="57">
        <f t="shared" si="1"/>
        <v>6452.4483100000016</v>
      </c>
      <c r="R11" s="57">
        <f t="shared" si="1"/>
        <v>3514.4268700000002</v>
      </c>
      <c r="S11" s="57">
        <f t="shared" si="1"/>
        <v>117.69137000000001</v>
      </c>
      <c r="T11" s="57">
        <f t="shared" si="1"/>
        <v>508.73145</v>
      </c>
      <c r="U11" s="57">
        <f t="shared" si="1"/>
        <v>2.6959999999999998E-2</v>
      </c>
      <c r="V11" s="57">
        <f t="shared" si="1"/>
        <v>1741.1293000000001</v>
      </c>
      <c r="W11" s="57">
        <f t="shared" si="1"/>
        <v>369.60945000000004</v>
      </c>
      <c r="X11" s="56">
        <f t="shared" ref="X11:X21" si="2">SUM(B11:W11)</f>
        <v>95379.087580000021</v>
      </c>
    </row>
    <row r="12" spans="1:25" ht="15" customHeight="1" x14ac:dyDescent="0.2">
      <c r="A12" s="60" t="s">
        <v>1899</v>
      </c>
      <c r="B12" s="56">
        <v>4113.6005299999997</v>
      </c>
      <c r="C12" s="56">
        <v>935</v>
      </c>
      <c r="D12" s="56">
        <v>2077.7312400000001</v>
      </c>
      <c r="E12" s="56">
        <v>47.696349999999995</v>
      </c>
      <c r="F12" s="56">
        <v>2915.16048</v>
      </c>
      <c r="G12" s="56">
        <v>22778.782179999995</v>
      </c>
      <c r="H12" s="56">
        <v>15.955360000000001</v>
      </c>
      <c r="I12" s="56">
        <v>4478.9936799999996</v>
      </c>
      <c r="J12" s="56">
        <v>956.52938000000017</v>
      </c>
      <c r="K12" s="56">
        <v>1.2075799999999999</v>
      </c>
      <c r="L12" s="56">
        <v>13309.862859999997</v>
      </c>
      <c r="M12" s="56">
        <v>23661.743270000003</v>
      </c>
      <c r="N12" s="56">
        <v>210.54545999999999</v>
      </c>
      <c r="O12" s="56">
        <v>195.29089000000002</v>
      </c>
      <c r="P12" s="56">
        <v>403.97607000000005</v>
      </c>
      <c r="Q12" s="56">
        <v>6452.4483100000016</v>
      </c>
      <c r="R12" s="56">
        <v>3514.4278300000001</v>
      </c>
      <c r="S12" s="56">
        <v>43.646010000000004</v>
      </c>
      <c r="T12" s="56">
        <v>508.73145</v>
      </c>
      <c r="U12" s="56">
        <v>0</v>
      </c>
      <c r="V12" s="56">
        <v>778.76388000000009</v>
      </c>
      <c r="W12" s="56">
        <v>369.60945000000004</v>
      </c>
      <c r="X12" s="56">
        <f t="shared" si="2"/>
        <v>87769.70226000002</v>
      </c>
    </row>
    <row r="13" spans="1:25" ht="15" customHeight="1" x14ac:dyDescent="0.2">
      <c r="A13" s="60" t="s">
        <v>1900</v>
      </c>
      <c r="B13" s="56">
        <v>1100.6611200000002</v>
      </c>
      <c r="C13" s="56">
        <v>3994.9320499999999</v>
      </c>
      <c r="D13" s="56">
        <v>49.872239999999998</v>
      </c>
      <c r="E13" s="56">
        <v>0</v>
      </c>
      <c r="F13" s="56">
        <v>288.25969000000003</v>
      </c>
      <c r="G13" s="56">
        <v>522.84900000000005</v>
      </c>
      <c r="H13" s="56">
        <v>0</v>
      </c>
      <c r="I13" s="56">
        <v>181.23978000000002</v>
      </c>
      <c r="J13" s="56">
        <v>0</v>
      </c>
      <c r="K13" s="56">
        <v>0</v>
      </c>
      <c r="L13" s="56">
        <v>123.48417999999999</v>
      </c>
      <c r="M13" s="56">
        <v>304.94362000000001</v>
      </c>
      <c r="N13" s="56">
        <v>6.7068600000000007</v>
      </c>
      <c r="O13" s="56">
        <v>0</v>
      </c>
      <c r="P13" s="56">
        <v>0</v>
      </c>
      <c r="Q13" s="56">
        <v>0</v>
      </c>
      <c r="R13" s="56">
        <v>-9.5999999999999992E-4</v>
      </c>
      <c r="S13" s="56">
        <v>74.045360000000002</v>
      </c>
      <c r="T13" s="56">
        <v>0</v>
      </c>
      <c r="U13" s="56">
        <v>2.6959999999999998E-2</v>
      </c>
      <c r="V13" s="56">
        <v>962.36541999999997</v>
      </c>
      <c r="W13" s="56">
        <v>0</v>
      </c>
      <c r="X13" s="56">
        <f t="shared" si="2"/>
        <v>7609.3853200000003</v>
      </c>
    </row>
    <row r="14" spans="1:25" ht="15" customHeight="1" x14ac:dyDescent="0.2">
      <c r="A14" s="60" t="s">
        <v>2937</v>
      </c>
      <c r="B14" s="57">
        <v>-3822.0889400000005</v>
      </c>
      <c r="C14" s="57">
        <v>-935.12641999999994</v>
      </c>
      <c r="D14" s="57">
        <v>-2077.7312400000001</v>
      </c>
      <c r="E14" s="57">
        <v>-47.696359999999999</v>
      </c>
      <c r="F14" s="57">
        <v>-2915.0020799999998</v>
      </c>
      <c r="G14" s="57">
        <v>-19327.097969999999</v>
      </c>
      <c r="H14" s="57">
        <v>-15.955360000000001</v>
      </c>
      <c r="I14" s="57">
        <v>-4082.8834200000001</v>
      </c>
      <c r="J14" s="57">
        <v>-882.90193999999997</v>
      </c>
      <c r="K14" s="57">
        <v>-1.2075799999999999</v>
      </c>
      <c r="L14" s="57">
        <v>-12305.571909999999</v>
      </c>
      <c r="M14" s="57">
        <v>-21185.112649999999</v>
      </c>
      <c r="N14" s="57">
        <v>-210.54545999999999</v>
      </c>
      <c r="O14" s="57">
        <v>-195.29080000000002</v>
      </c>
      <c r="P14" s="57">
        <v>-403.97606999999994</v>
      </c>
      <c r="Q14" s="57">
        <v>-6404.9330399999999</v>
      </c>
      <c r="R14" s="57">
        <v>-2665.62646</v>
      </c>
      <c r="S14" s="57">
        <v>-43.646000000000001</v>
      </c>
      <c r="T14" s="57">
        <v>-508.73145</v>
      </c>
      <c r="U14" s="57">
        <v>0</v>
      </c>
      <c r="V14" s="57">
        <v>-549.40760000000012</v>
      </c>
      <c r="W14" s="57">
        <v>-369.60945000000004</v>
      </c>
      <c r="X14" s="56">
        <f t="shared" si="2"/>
        <v>-78950.142200000017</v>
      </c>
    </row>
    <row r="15" spans="1:25" ht="15" customHeight="1" x14ac:dyDescent="0.2">
      <c r="A15" s="60" t="s">
        <v>2938</v>
      </c>
      <c r="B15" s="57">
        <v>-335.12605000000002</v>
      </c>
      <c r="C15" s="57">
        <v>-646.61075000000005</v>
      </c>
      <c r="D15" s="57">
        <v>-11.9777</v>
      </c>
      <c r="E15" s="57">
        <v>-9.3631499999999992</v>
      </c>
      <c r="F15" s="57">
        <v>-655.29235000000006</v>
      </c>
      <c r="G15" s="57">
        <v>-2347.5127699999994</v>
      </c>
      <c r="H15" s="57">
        <v>0</v>
      </c>
      <c r="I15" s="57">
        <v>-66.517110000000002</v>
      </c>
      <c r="J15" s="57">
        <v>-150.65600000000001</v>
      </c>
      <c r="K15" s="57">
        <v>-1.0414400000000001</v>
      </c>
      <c r="L15" s="57">
        <v>-2934.5595500000004</v>
      </c>
      <c r="M15" s="57">
        <v>-1980.9218500000002</v>
      </c>
      <c r="N15" s="57">
        <v>-24.754099999999998</v>
      </c>
      <c r="O15" s="57">
        <v>0</v>
      </c>
      <c r="P15" s="57">
        <v>-126.07025</v>
      </c>
      <c r="Q15" s="57">
        <v>-662.94525999999996</v>
      </c>
      <c r="R15" s="57">
        <v>-332.54500000000002</v>
      </c>
      <c r="S15" s="57">
        <v>-3.7129999999999996E-2</v>
      </c>
      <c r="T15" s="57">
        <v>0</v>
      </c>
      <c r="U15" s="57">
        <v>0</v>
      </c>
      <c r="V15" s="57">
        <v>-405.04453999999998</v>
      </c>
      <c r="W15" s="57">
        <v>-79.26997999999999</v>
      </c>
      <c r="X15" s="56">
        <f t="shared" si="2"/>
        <v>-10770.244980000003</v>
      </c>
    </row>
    <row r="16" spans="1:25" ht="15" customHeight="1" x14ac:dyDescent="0.2">
      <c r="A16" s="62" t="s">
        <v>2939</v>
      </c>
      <c r="B16" s="57">
        <v>281.55791000000005</v>
      </c>
      <c r="C16" s="57">
        <v>84.468459999999993</v>
      </c>
      <c r="D16" s="57">
        <v>0</v>
      </c>
      <c r="E16" s="57">
        <v>8.6349</v>
      </c>
      <c r="F16" s="57">
        <v>623.05564000000027</v>
      </c>
      <c r="G16" s="57">
        <v>975.59838999999999</v>
      </c>
      <c r="H16" s="57">
        <v>0</v>
      </c>
      <c r="I16" s="57">
        <v>46.259689999999992</v>
      </c>
      <c r="J16" s="57">
        <v>101.23099999999999</v>
      </c>
      <c r="K16" s="57">
        <v>0.96044000000000007</v>
      </c>
      <c r="L16" s="57">
        <v>2569.3171499999999</v>
      </c>
      <c r="M16" s="57">
        <v>824.25636999999995</v>
      </c>
      <c r="N16" s="57">
        <v>23.347589999999997</v>
      </c>
      <c r="O16" s="57">
        <v>0</v>
      </c>
      <c r="P16" s="57">
        <v>120.16880999999999</v>
      </c>
      <c r="Q16" s="57">
        <v>607.6001</v>
      </c>
      <c r="R16" s="57">
        <v>166.71576000000002</v>
      </c>
      <c r="S16" s="57">
        <v>0</v>
      </c>
      <c r="T16" s="57">
        <v>0</v>
      </c>
      <c r="U16" s="57">
        <v>0</v>
      </c>
      <c r="V16" s="57">
        <v>24.554490000000001</v>
      </c>
      <c r="W16" s="57">
        <v>73.670339999999996</v>
      </c>
      <c r="X16" s="56">
        <f t="shared" si="2"/>
        <v>6531.3970400000007</v>
      </c>
    </row>
    <row r="17" spans="1:24" ht="15" customHeight="1" x14ac:dyDescent="0.2">
      <c r="A17" s="60" t="s">
        <v>2940</v>
      </c>
      <c r="B17" s="57">
        <v>539.48742000000004</v>
      </c>
      <c r="C17" s="57">
        <v>155</v>
      </c>
      <c r="D17" s="57">
        <v>305.04811000000001</v>
      </c>
      <c r="E17" s="57">
        <v>0</v>
      </c>
      <c r="F17" s="57">
        <v>220.46593999999999</v>
      </c>
      <c r="G17" s="57">
        <v>1919.3141499999999</v>
      </c>
      <c r="H17" s="57">
        <v>0</v>
      </c>
      <c r="I17" s="57">
        <v>1423.5831899999998</v>
      </c>
      <c r="J17" s="57">
        <v>54.603020000000001</v>
      </c>
      <c r="K17" s="57">
        <v>0</v>
      </c>
      <c r="L17" s="57">
        <v>385.35820000000001</v>
      </c>
      <c r="M17" s="57">
        <v>2949.4277999999999</v>
      </c>
      <c r="N17" s="57">
        <v>3.4016299999999999</v>
      </c>
      <c r="O17" s="57">
        <v>0</v>
      </c>
      <c r="P17" s="57">
        <v>0</v>
      </c>
      <c r="Q17" s="57">
        <v>354.34456999999998</v>
      </c>
      <c r="R17" s="57">
        <v>1994.3042700000001</v>
      </c>
      <c r="S17" s="57">
        <v>25.421340000000001</v>
      </c>
      <c r="T17" s="57">
        <v>0</v>
      </c>
      <c r="U17" s="57">
        <v>2.02461</v>
      </c>
      <c r="V17" s="57">
        <v>41.394370000000002</v>
      </c>
      <c r="W17" s="57">
        <v>19.521090000000001</v>
      </c>
      <c r="X17" s="56">
        <f t="shared" si="2"/>
        <v>10392.699710000001</v>
      </c>
    </row>
    <row r="18" spans="1:24" ht="15" customHeight="1" x14ac:dyDescent="0.2">
      <c r="A18" s="60" t="s">
        <v>2941</v>
      </c>
      <c r="B18" s="57">
        <v>-477.77281999999997</v>
      </c>
      <c r="C18" s="57">
        <v>-104.00307999999998</v>
      </c>
      <c r="D18" s="57">
        <v>-297.94184000000001</v>
      </c>
      <c r="E18" s="57">
        <v>0</v>
      </c>
      <c r="F18" s="57">
        <v>-212.71358999999995</v>
      </c>
      <c r="G18" s="57">
        <v>-853.99394999999993</v>
      </c>
      <c r="H18" s="57">
        <v>0</v>
      </c>
      <c r="I18" s="57">
        <v>-1132.4463000000001</v>
      </c>
      <c r="J18" s="57">
        <v>-46.400660000000002</v>
      </c>
      <c r="K18" s="57">
        <v>0</v>
      </c>
      <c r="L18" s="57">
        <v>-297.65366</v>
      </c>
      <c r="M18" s="57">
        <v>-1449.7720499999998</v>
      </c>
      <c r="N18" s="57">
        <v>-2.1802700000000002</v>
      </c>
      <c r="O18" s="57">
        <v>0</v>
      </c>
      <c r="P18" s="57">
        <v>0</v>
      </c>
      <c r="Q18" s="57">
        <v>-306.00427000000002</v>
      </c>
      <c r="R18" s="57">
        <v>-999.09537</v>
      </c>
      <c r="S18" s="57">
        <v>0</v>
      </c>
      <c r="T18" s="57">
        <v>0</v>
      </c>
      <c r="U18" s="57">
        <v>0</v>
      </c>
      <c r="V18" s="57">
        <v>-33.115209999999998</v>
      </c>
      <c r="W18" s="57">
        <v>-18.24072</v>
      </c>
      <c r="X18" s="56">
        <f t="shared" si="2"/>
        <v>-6231.3337899999997</v>
      </c>
    </row>
    <row r="19" spans="1:24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6">
        <f t="shared" si="2"/>
        <v>0</v>
      </c>
    </row>
    <row r="20" spans="1:24" ht="15" customHeight="1" x14ac:dyDescent="0.2">
      <c r="A20" s="63" t="s">
        <v>2942</v>
      </c>
      <c r="B20" s="57">
        <v>129.25465</v>
      </c>
      <c r="C20" s="57">
        <v>143.40223</v>
      </c>
      <c r="D20" s="57">
        <v>0</v>
      </c>
      <c r="E20" s="57">
        <v>0</v>
      </c>
      <c r="F20" s="57">
        <v>31.143639999999998</v>
      </c>
      <c r="G20" s="57">
        <v>0</v>
      </c>
      <c r="H20" s="57">
        <v>0.54679</v>
      </c>
      <c r="I20" s="57">
        <v>88.428780000000003</v>
      </c>
      <c r="J20" s="57">
        <v>60.428260000000002</v>
      </c>
      <c r="K20" s="57">
        <v>6.6925751669109157E-3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313.17733000000004</v>
      </c>
      <c r="R20" s="57">
        <v>0</v>
      </c>
      <c r="S20" s="57">
        <v>0</v>
      </c>
      <c r="T20" s="57">
        <v>2.0794397318508251</v>
      </c>
      <c r="U20" s="57">
        <v>4.2300000000000004E-2</v>
      </c>
      <c r="V20" s="57">
        <v>0</v>
      </c>
      <c r="W20" s="57">
        <v>5.0335100000000006</v>
      </c>
      <c r="X20" s="56">
        <f t="shared" si="2"/>
        <v>773.54362230701781</v>
      </c>
    </row>
    <row r="21" spans="1:24" ht="15" customHeight="1" x14ac:dyDescent="0.2">
      <c r="A21" s="62" t="s">
        <v>1902</v>
      </c>
      <c r="B21" s="57">
        <v>0</v>
      </c>
      <c r="C21" s="57">
        <v>0</v>
      </c>
      <c r="D21" s="57">
        <v>44.596499999999999</v>
      </c>
      <c r="E21" s="57">
        <v>0</v>
      </c>
      <c r="F21" s="57">
        <v>0</v>
      </c>
      <c r="G21" s="57">
        <v>155.50576999999998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164.13979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6">
        <f t="shared" si="2"/>
        <v>364.24205999999998</v>
      </c>
    </row>
    <row r="22" spans="1:24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</row>
    <row r="23" spans="1:24" x14ac:dyDescent="0.2">
      <c r="A23" s="200" t="s">
        <v>1738</v>
      </c>
      <c r="B23" s="201">
        <f>+B10+B20+B21</f>
        <v>1529.5738200000001</v>
      </c>
      <c r="C23" s="201">
        <f t="shared" ref="C23:W23" si="3">+C10+C20+C21</f>
        <v>3627.0624899999993</v>
      </c>
      <c r="D23" s="201">
        <f t="shared" si="3"/>
        <v>89.597310000000164</v>
      </c>
      <c r="E23" s="201">
        <f t="shared" si="3"/>
        <v>-0.72826000000000235</v>
      </c>
      <c r="F23" s="201">
        <f t="shared" si="3"/>
        <v>295.07737000000037</v>
      </c>
      <c r="G23" s="201">
        <f t="shared" si="3"/>
        <v>3823.4447999999948</v>
      </c>
      <c r="H23" s="201">
        <f t="shared" si="3"/>
        <v>0.54679</v>
      </c>
      <c r="I23" s="201">
        <f t="shared" si="3"/>
        <v>936.65828999999917</v>
      </c>
      <c r="J23" s="201">
        <f t="shared" si="3"/>
        <v>92.833060000000188</v>
      </c>
      <c r="K23" s="201">
        <f t="shared" si="3"/>
        <v>-7.430742483308915E-2</v>
      </c>
      <c r="L23" s="201">
        <f t="shared" si="3"/>
        <v>850.23726999999781</v>
      </c>
      <c r="M23" s="201">
        <f t="shared" si="3"/>
        <v>3288.7043000000058</v>
      </c>
      <c r="N23" s="201">
        <f t="shared" si="3"/>
        <v>6.5217100000000059</v>
      </c>
      <c r="O23" s="201">
        <f t="shared" si="3"/>
        <v>9.0000000000145519E-5</v>
      </c>
      <c r="P23" s="201">
        <f t="shared" si="3"/>
        <v>-5.9014399999998943</v>
      </c>
      <c r="Q23" s="201">
        <f t="shared" si="3"/>
        <v>353.68774000000172</v>
      </c>
      <c r="R23" s="201">
        <f t="shared" si="3"/>
        <v>1678.1800700000003</v>
      </c>
      <c r="S23" s="201">
        <f t="shared" si="3"/>
        <v>99.429580000000001</v>
      </c>
      <c r="T23" s="201">
        <f t="shared" si="3"/>
        <v>2.0794397318508251</v>
      </c>
      <c r="U23" s="201">
        <f t="shared" si="3"/>
        <v>2.0938699999999999</v>
      </c>
      <c r="V23" s="201">
        <f t="shared" si="3"/>
        <v>819.51080999999999</v>
      </c>
      <c r="W23" s="201">
        <f t="shared" si="3"/>
        <v>0.7142400000000082</v>
      </c>
      <c r="X23" s="201">
        <f>SUM(B23:W23)</f>
        <v>17489.249042307023</v>
      </c>
    </row>
    <row r="24" spans="1:24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</row>
    <row r="25" spans="1:24" ht="15" customHeight="1" x14ac:dyDescent="0.2">
      <c r="A25" s="66" t="s">
        <v>1737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24" ht="15" customHeight="1" x14ac:dyDescent="0.2">
      <c r="A26" s="60" t="s">
        <v>1903</v>
      </c>
      <c r="B26" s="57">
        <f>+B27+B30+B33+B34+B35+B36</f>
        <v>-241.22388999999998</v>
      </c>
      <c r="C26" s="57">
        <f>+C27+C30+C33+C34+C35+C36</f>
        <v>-856.69258000000002</v>
      </c>
      <c r="D26" s="57">
        <f t="shared" ref="D26:W26" si="4">+D27+D30+D33+D34+D35+D36</f>
        <v>-20.675949999999997</v>
      </c>
      <c r="E26" s="57">
        <f t="shared" si="4"/>
        <v>0</v>
      </c>
      <c r="F26" s="57">
        <f t="shared" si="4"/>
        <v>-109.54505</v>
      </c>
      <c r="G26" s="57">
        <f t="shared" si="4"/>
        <v>-2282.3479299999999</v>
      </c>
      <c r="H26" s="57">
        <f t="shared" si="4"/>
        <v>0</v>
      </c>
      <c r="I26" s="57">
        <f t="shared" si="4"/>
        <v>-759.64953999999989</v>
      </c>
      <c r="J26" s="57">
        <f t="shared" si="4"/>
        <v>-2.9245999999999999</v>
      </c>
      <c r="K26" s="57">
        <f t="shared" si="4"/>
        <v>0</v>
      </c>
      <c r="L26" s="57">
        <f t="shared" si="4"/>
        <v>-580.91268999999977</v>
      </c>
      <c r="M26" s="57">
        <f t="shared" si="4"/>
        <v>-3010.4466700000003</v>
      </c>
      <c r="N26" s="57">
        <f t="shared" si="4"/>
        <v>-9.8517500000000027</v>
      </c>
      <c r="O26" s="57">
        <f t="shared" si="4"/>
        <v>0</v>
      </c>
      <c r="P26" s="57">
        <f t="shared" si="4"/>
        <v>0</v>
      </c>
      <c r="Q26" s="57">
        <f t="shared" si="4"/>
        <v>-24.826849999999986</v>
      </c>
      <c r="R26" s="57">
        <f t="shared" si="4"/>
        <v>-1309.4623499999996</v>
      </c>
      <c r="S26" s="57">
        <f t="shared" si="4"/>
        <v>-56.265939999999993</v>
      </c>
      <c r="T26" s="57">
        <f t="shared" si="4"/>
        <v>0</v>
      </c>
      <c r="U26" s="57">
        <f t="shared" si="4"/>
        <v>-1.1940299999999999</v>
      </c>
      <c r="V26" s="57">
        <f t="shared" si="4"/>
        <v>-595.48285999999996</v>
      </c>
      <c r="W26" s="57">
        <f t="shared" si="4"/>
        <v>0</v>
      </c>
      <c r="X26" s="57">
        <f>SUM(B26:W26)</f>
        <v>-9861.5026799999996</v>
      </c>
    </row>
    <row r="27" spans="1:24" ht="15" customHeight="1" x14ac:dyDescent="0.2">
      <c r="A27" s="60" t="s">
        <v>2944</v>
      </c>
      <c r="B27" s="56">
        <f>+B28+B29</f>
        <v>-304.45799</v>
      </c>
      <c r="C27" s="56">
        <f t="shared" ref="C27:W27" si="5">+C28+C29</f>
        <v>-904.62801000000002</v>
      </c>
      <c r="D27" s="56">
        <f t="shared" si="5"/>
        <v>-19.423179999999999</v>
      </c>
      <c r="E27" s="56">
        <f t="shared" si="5"/>
        <v>0</v>
      </c>
      <c r="F27" s="56">
        <f t="shared" si="5"/>
        <v>-82.423519999999996</v>
      </c>
      <c r="G27" s="56">
        <f t="shared" si="5"/>
        <v>-9049.3905499999983</v>
      </c>
      <c r="H27" s="56">
        <f t="shared" si="5"/>
        <v>0</v>
      </c>
      <c r="I27" s="56">
        <f t="shared" si="5"/>
        <v>-2738.94623</v>
      </c>
      <c r="J27" s="56">
        <f t="shared" si="5"/>
        <v>-14.622999999999999</v>
      </c>
      <c r="K27" s="56">
        <f t="shared" si="5"/>
        <v>0</v>
      </c>
      <c r="L27" s="56">
        <f t="shared" si="5"/>
        <v>-1538.5165499999998</v>
      </c>
      <c r="M27" s="56">
        <f t="shared" si="5"/>
        <v>-8007.5771000000004</v>
      </c>
      <c r="N27" s="56">
        <f t="shared" si="5"/>
        <v>-88.848569999999995</v>
      </c>
      <c r="O27" s="56">
        <f t="shared" si="5"/>
        <v>0</v>
      </c>
      <c r="P27" s="56">
        <f t="shared" si="5"/>
        <v>0</v>
      </c>
      <c r="Q27" s="56">
        <f t="shared" si="5"/>
        <v>-117.0072</v>
      </c>
      <c r="R27" s="56">
        <f t="shared" si="5"/>
        <v>-1223.97892</v>
      </c>
      <c r="S27" s="56">
        <f t="shared" si="5"/>
        <v>-64.237809999999996</v>
      </c>
      <c r="T27" s="56">
        <f t="shared" si="5"/>
        <v>0</v>
      </c>
      <c r="U27" s="56">
        <f t="shared" si="5"/>
        <v>-0.69016999999999995</v>
      </c>
      <c r="V27" s="56">
        <f t="shared" si="5"/>
        <v>-575.99302</v>
      </c>
      <c r="W27" s="56">
        <f t="shared" si="5"/>
        <v>0</v>
      </c>
      <c r="X27" s="57">
        <f t="shared" ref="X27:X46" si="6">SUM(B27:W27)</f>
        <v>-24730.741819999999</v>
      </c>
    </row>
    <row r="28" spans="1:24" ht="15" customHeight="1" x14ac:dyDescent="0.2">
      <c r="A28" s="60" t="s">
        <v>1899</v>
      </c>
      <c r="B28" s="57">
        <v>-304.45799</v>
      </c>
      <c r="C28" s="57">
        <v>0</v>
      </c>
      <c r="D28" s="57">
        <v>0</v>
      </c>
      <c r="E28" s="57">
        <v>0</v>
      </c>
      <c r="F28" s="57">
        <v>-5.5860000000000003</v>
      </c>
      <c r="G28" s="57">
        <v>-8877.3741699999991</v>
      </c>
      <c r="H28" s="57">
        <v>0</v>
      </c>
      <c r="I28" s="57">
        <v>-2677.6516299999998</v>
      </c>
      <c r="J28" s="57">
        <v>-14.622999999999999</v>
      </c>
      <c r="K28" s="57">
        <v>0</v>
      </c>
      <c r="L28" s="57">
        <v>-1473.8331099999998</v>
      </c>
      <c r="M28" s="57">
        <v>-7942.4767400000001</v>
      </c>
      <c r="N28" s="57">
        <v>-83.903999999999996</v>
      </c>
      <c r="O28" s="57">
        <v>0</v>
      </c>
      <c r="P28" s="57">
        <v>0</v>
      </c>
      <c r="Q28" s="57">
        <v>-117.0072</v>
      </c>
      <c r="R28" s="57">
        <v>-1223.749</v>
      </c>
      <c r="S28" s="57">
        <v>0</v>
      </c>
      <c r="T28" s="57">
        <v>0</v>
      </c>
      <c r="U28" s="57">
        <v>0</v>
      </c>
      <c r="V28" s="57">
        <v>-106.16004</v>
      </c>
      <c r="W28" s="57">
        <v>0</v>
      </c>
      <c r="X28" s="57">
        <f t="shared" si="6"/>
        <v>-22826.822879999996</v>
      </c>
    </row>
    <row r="29" spans="1:24" ht="15" customHeight="1" x14ac:dyDescent="0.2">
      <c r="A29" s="60" t="s">
        <v>1900</v>
      </c>
      <c r="B29" s="57">
        <v>0</v>
      </c>
      <c r="C29" s="57">
        <v>-904.62801000000002</v>
      </c>
      <c r="D29" s="57">
        <v>-19.423179999999999</v>
      </c>
      <c r="E29" s="57">
        <v>0</v>
      </c>
      <c r="F29" s="57">
        <v>-76.837519999999998</v>
      </c>
      <c r="G29" s="57">
        <v>-172.01637999999997</v>
      </c>
      <c r="H29" s="57">
        <v>0</v>
      </c>
      <c r="I29" s="57">
        <v>-61.294599999999996</v>
      </c>
      <c r="J29" s="57">
        <v>0</v>
      </c>
      <c r="K29" s="57">
        <v>0</v>
      </c>
      <c r="L29" s="57">
        <v>-64.68343999999999</v>
      </c>
      <c r="M29" s="57">
        <v>-65.100359999999995</v>
      </c>
      <c r="N29" s="57">
        <v>-4.9445699999999997</v>
      </c>
      <c r="O29" s="57">
        <v>0</v>
      </c>
      <c r="P29" s="57">
        <v>0</v>
      </c>
      <c r="Q29" s="57">
        <v>0</v>
      </c>
      <c r="R29" s="57">
        <v>-0.22991999999999999</v>
      </c>
      <c r="S29" s="57">
        <v>-64.237809999999996</v>
      </c>
      <c r="T29" s="57">
        <v>0</v>
      </c>
      <c r="U29" s="57">
        <v>-0.69016999999999995</v>
      </c>
      <c r="V29" s="57">
        <v>-469.83297999999996</v>
      </c>
      <c r="W29" s="57">
        <v>0</v>
      </c>
      <c r="X29" s="57">
        <f t="shared" si="6"/>
        <v>-1903.91894</v>
      </c>
    </row>
    <row r="30" spans="1:24" ht="15" customHeight="1" x14ac:dyDescent="0.2">
      <c r="A30" s="60" t="s">
        <v>2945</v>
      </c>
      <c r="B30" s="56">
        <f>+B31+B32</f>
        <v>62.994100000000003</v>
      </c>
      <c r="C30" s="56">
        <f t="shared" ref="C30:W30" si="7">+C31+C32</f>
        <v>0</v>
      </c>
      <c r="D30" s="56">
        <f t="shared" si="7"/>
        <v>0</v>
      </c>
      <c r="E30" s="56">
        <f t="shared" si="7"/>
        <v>0</v>
      </c>
      <c r="F30" s="56">
        <f t="shared" si="7"/>
        <v>4.1894999999999998</v>
      </c>
      <c r="G30" s="56">
        <f t="shared" si="7"/>
        <v>6649.3102600000002</v>
      </c>
      <c r="H30" s="56">
        <f t="shared" si="7"/>
        <v>0</v>
      </c>
      <c r="I30" s="56">
        <f t="shared" si="7"/>
        <v>1883.1410500000002</v>
      </c>
      <c r="J30" s="56">
        <f t="shared" si="7"/>
        <v>11.698399999999999</v>
      </c>
      <c r="K30" s="56">
        <f t="shared" si="7"/>
        <v>0</v>
      </c>
      <c r="L30" s="56">
        <f t="shared" si="7"/>
        <v>1031.70199</v>
      </c>
      <c r="M30" s="56">
        <f t="shared" si="7"/>
        <v>4783.6223399999999</v>
      </c>
      <c r="N30" s="56">
        <f t="shared" si="7"/>
        <v>62.927990000000001</v>
      </c>
      <c r="O30" s="56">
        <f t="shared" si="7"/>
        <v>0</v>
      </c>
      <c r="P30" s="56">
        <f t="shared" si="7"/>
        <v>0</v>
      </c>
      <c r="Q30" s="56">
        <f t="shared" si="7"/>
        <v>80.337070000000011</v>
      </c>
      <c r="R30" s="56">
        <f t="shared" si="7"/>
        <v>621.37840000000006</v>
      </c>
      <c r="S30" s="56">
        <f t="shared" si="7"/>
        <v>0</v>
      </c>
      <c r="T30" s="56">
        <f t="shared" si="7"/>
        <v>0</v>
      </c>
      <c r="U30" s="56">
        <f t="shared" si="7"/>
        <v>0</v>
      </c>
      <c r="V30" s="56">
        <f t="shared" si="7"/>
        <v>50.104819999999997</v>
      </c>
      <c r="W30" s="56">
        <f t="shared" si="7"/>
        <v>0</v>
      </c>
      <c r="X30" s="57">
        <f t="shared" si="6"/>
        <v>15241.405919999999</v>
      </c>
    </row>
    <row r="31" spans="1:24" ht="15" customHeight="1" x14ac:dyDescent="0.2">
      <c r="A31" s="60" t="s">
        <v>1899</v>
      </c>
      <c r="B31" s="57">
        <v>62.994100000000003</v>
      </c>
      <c r="C31" s="57">
        <v>0</v>
      </c>
      <c r="D31" s="57">
        <v>0</v>
      </c>
      <c r="E31" s="57">
        <v>0</v>
      </c>
      <c r="F31" s="57">
        <v>4.1894999999999998</v>
      </c>
      <c r="G31" s="57">
        <v>6649.3102600000002</v>
      </c>
      <c r="H31" s="57">
        <v>0</v>
      </c>
      <c r="I31" s="57">
        <v>1883.1410500000002</v>
      </c>
      <c r="J31" s="57">
        <v>11.698399999999999</v>
      </c>
      <c r="K31" s="57">
        <v>0</v>
      </c>
      <c r="L31" s="57">
        <v>1031.70199</v>
      </c>
      <c r="M31" s="57">
        <v>4783.6223399999999</v>
      </c>
      <c r="N31" s="57">
        <v>62.927990000000001</v>
      </c>
      <c r="O31" s="57">
        <v>0</v>
      </c>
      <c r="P31" s="57">
        <v>0</v>
      </c>
      <c r="Q31" s="57">
        <v>80.337070000000011</v>
      </c>
      <c r="R31" s="57">
        <v>621.37840000000006</v>
      </c>
      <c r="S31" s="57">
        <v>0</v>
      </c>
      <c r="T31" s="57">
        <v>0</v>
      </c>
      <c r="U31" s="57">
        <v>0</v>
      </c>
      <c r="V31" s="57">
        <v>50.104819999999997</v>
      </c>
      <c r="W31" s="57">
        <v>0</v>
      </c>
      <c r="X31" s="57">
        <f t="shared" si="6"/>
        <v>15241.405919999999</v>
      </c>
    </row>
    <row r="32" spans="1:24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f t="shared" si="6"/>
        <v>0</v>
      </c>
    </row>
    <row r="33" spans="1:24" ht="15" customHeight="1" x14ac:dyDescent="0.2">
      <c r="A33" s="60" t="s">
        <v>2946</v>
      </c>
      <c r="B33" s="57">
        <v>-0.7</v>
      </c>
      <c r="C33" s="57">
        <v>-19.247529999999998</v>
      </c>
      <c r="D33" s="57">
        <v>-1.9524600000000001</v>
      </c>
      <c r="E33" s="57">
        <v>0</v>
      </c>
      <c r="F33" s="57">
        <v>-34.311030000000002</v>
      </c>
      <c r="G33" s="57">
        <v>-4341.6426300000003</v>
      </c>
      <c r="H33" s="57">
        <v>0</v>
      </c>
      <c r="I33" s="57">
        <v>-205.55995999999999</v>
      </c>
      <c r="J33" s="57">
        <v>0</v>
      </c>
      <c r="K33" s="57">
        <v>0</v>
      </c>
      <c r="L33" s="57">
        <v>-254.03440000000003</v>
      </c>
      <c r="M33" s="57">
        <v>-1317.2123700000002</v>
      </c>
      <c r="N33" s="57">
        <v>-1.91195</v>
      </c>
      <c r="O33" s="57">
        <v>0</v>
      </c>
      <c r="P33" s="57">
        <v>0</v>
      </c>
      <c r="Q33" s="57">
        <v>-2.79217</v>
      </c>
      <c r="R33" s="57">
        <v>-1546.7956299999998</v>
      </c>
      <c r="S33" s="57">
        <v>-6.3510400000000002</v>
      </c>
      <c r="T33" s="57">
        <v>0</v>
      </c>
      <c r="U33" s="57">
        <v>-0.50385999999999997</v>
      </c>
      <c r="V33" s="57">
        <v>-69.594660000000005</v>
      </c>
      <c r="W33" s="57">
        <v>0</v>
      </c>
      <c r="X33" s="57">
        <f t="shared" si="6"/>
        <v>-7802.6096899999984</v>
      </c>
    </row>
    <row r="34" spans="1:24" ht="15" customHeight="1" x14ac:dyDescent="0.2">
      <c r="A34" s="62" t="s">
        <v>2947</v>
      </c>
      <c r="B34" s="57">
        <v>0.49</v>
      </c>
      <c r="C34" s="57">
        <v>0</v>
      </c>
      <c r="D34" s="57">
        <v>0</v>
      </c>
      <c r="E34" s="57">
        <v>0</v>
      </c>
      <c r="F34" s="57">
        <v>0</v>
      </c>
      <c r="G34" s="57">
        <v>2085.4403600000001</v>
      </c>
      <c r="H34" s="57">
        <v>0</v>
      </c>
      <c r="I34" s="57">
        <v>132.81503000000001</v>
      </c>
      <c r="J34" s="57">
        <v>0</v>
      </c>
      <c r="K34" s="57">
        <v>0</v>
      </c>
      <c r="L34" s="57">
        <v>170.97776000000002</v>
      </c>
      <c r="M34" s="57">
        <v>756.45868000000007</v>
      </c>
      <c r="N34" s="57">
        <v>0.92762</v>
      </c>
      <c r="O34" s="57">
        <v>0</v>
      </c>
      <c r="P34" s="57">
        <v>0</v>
      </c>
      <c r="Q34" s="57">
        <v>1.54</v>
      </c>
      <c r="R34" s="57">
        <v>763.01850000000002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f t="shared" si="6"/>
        <v>3911.6679500000005</v>
      </c>
    </row>
    <row r="35" spans="1:24" ht="15" customHeight="1" x14ac:dyDescent="0.2">
      <c r="A35" s="60" t="s">
        <v>2948</v>
      </c>
      <c r="B35" s="57">
        <v>1.5</v>
      </c>
      <c r="C35" s="57">
        <v>67.182960000000008</v>
      </c>
      <c r="D35" s="57">
        <v>0.69968999999999992</v>
      </c>
      <c r="E35" s="57">
        <v>0</v>
      </c>
      <c r="F35" s="57">
        <v>3</v>
      </c>
      <c r="G35" s="57">
        <v>17174.877769999999</v>
      </c>
      <c r="H35" s="57">
        <v>0</v>
      </c>
      <c r="I35" s="57">
        <v>340.69784999999996</v>
      </c>
      <c r="J35" s="57">
        <v>0</v>
      </c>
      <c r="K35" s="57">
        <v>0</v>
      </c>
      <c r="L35" s="57">
        <v>22.721310000000003</v>
      </c>
      <c r="M35" s="57">
        <v>1993.9256499999999</v>
      </c>
      <c r="N35" s="57">
        <v>39.96817999999999</v>
      </c>
      <c r="O35" s="57">
        <v>0</v>
      </c>
      <c r="P35" s="57">
        <v>0</v>
      </c>
      <c r="Q35" s="57">
        <v>17.326250000000002</v>
      </c>
      <c r="R35" s="57">
        <v>117.35935000000001</v>
      </c>
      <c r="S35" s="57">
        <v>14.32291</v>
      </c>
      <c r="T35" s="57">
        <v>0</v>
      </c>
      <c r="U35" s="57">
        <v>0</v>
      </c>
      <c r="V35" s="57">
        <v>0</v>
      </c>
      <c r="W35" s="57">
        <v>0</v>
      </c>
      <c r="X35" s="57">
        <f t="shared" si="6"/>
        <v>19793.581919999997</v>
      </c>
    </row>
    <row r="36" spans="1:24" ht="15" customHeight="1" x14ac:dyDescent="0.2">
      <c r="A36" s="62" t="s">
        <v>2949</v>
      </c>
      <c r="B36" s="57">
        <v>-1.05</v>
      </c>
      <c r="C36" s="57">
        <v>0</v>
      </c>
      <c r="D36" s="57">
        <v>0</v>
      </c>
      <c r="E36" s="57">
        <v>0</v>
      </c>
      <c r="F36" s="57">
        <v>0</v>
      </c>
      <c r="G36" s="57">
        <v>-14800.943140000001</v>
      </c>
      <c r="H36" s="57">
        <v>0</v>
      </c>
      <c r="I36" s="57">
        <v>-171.79728</v>
      </c>
      <c r="J36" s="57">
        <v>0</v>
      </c>
      <c r="K36" s="57">
        <v>0</v>
      </c>
      <c r="L36" s="57">
        <v>-13.762799999999999</v>
      </c>
      <c r="M36" s="57">
        <v>-1219.6638699999999</v>
      </c>
      <c r="N36" s="57">
        <v>-22.915019999999998</v>
      </c>
      <c r="O36" s="57">
        <v>0</v>
      </c>
      <c r="P36" s="57">
        <v>0</v>
      </c>
      <c r="Q36" s="57">
        <v>-4.2308000000000003</v>
      </c>
      <c r="R36" s="57">
        <v>-40.444049999999997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f t="shared" si="6"/>
        <v>-16274.806960000002</v>
      </c>
    </row>
    <row r="37" spans="1:24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f t="shared" si="6"/>
        <v>0</v>
      </c>
    </row>
    <row r="38" spans="1:24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8311.4057599999996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f t="shared" si="6"/>
        <v>8311.4057599999996</v>
      </c>
    </row>
    <row r="39" spans="1:24" ht="15" customHeight="1" x14ac:dyDescent="0.2">
      <c r="A39" s="60" t="s">
        <v>169</v>
      </c>
      <c r="B39" s="57">
        <f>SUM(B40:B46)</f>
        <v>-657.45713000000001</v>
      </c>
      <c r="C39" s="57">
        <f t="shared" ref="C39:W39" si="8">SUM(C40:C46)</f>
        <v>-1535.2932700000001</v>
      </c>
      <c r="D39" s="57">
        <f t="shared" si="8"/>
        <v>-31.196950000000061</v>
      </c>
      <c r="E39" s="57">
        <f t="shared" si="8"/>
        <v>3.19503</v>
      </c>
      <c r="F39" s="57">
        <f t="shared" si="8"/>
        <v>22.644579999999991</v>
      </c>
      <c r="G39" s="57">
        <f t="shared" si="8"/>
        <v>-1570.5308500000001</v>
      </c>
      <c r="H39" s="57">
        <f t="shared" si="8"/>
        <v>-0.17434999999999989</v>
      </c>
      <c r="I39" s="57">
        <f t="shared" si="8"/>
        <v>-404.11696000000001</v>
      </c>
      <c r="J39" s="57">
        <f t="shared" si="8"/>
        <v>-15.731305505157891</v>
      </c>
      <c r="K39" s="57">
        <f t="shared" si="8"/>
        <v>-0.15</v>
      </c>
      <c r="L39" s="57">
        <f t="shared" si="8"/>
        <v>-24.101339999999468</v>
      </c>
      <c r="M39" s="57">
        <f t="shared" si="8"/>
        <v>-2949.3973700000006</v>
      </c>
      <c r="N39" s="57">
        <f t="shared" si="8"/>
        <v>-101.61852999999999</v>
      </c>
      <c r="O39" s="57">
        <f t="shared" si="8"/>
        <v>9.0432600000000001</v>
      </c>
      <c r="P39" s="57">
        <f t="shared" si="8"/>
        <v>21.13308</v>
      </c>
      <c r="Q39" s="57">
        <f t="shared" si="8"/>
        <v>-489.96733000000006</v>
      </c>
      <c r="R39" s="57">
        <f t="shared" si="8"/>
        <v>-303.99170920685185</v>
      </c>
      <c r="S39" s="57">
        <f t="shared" si="8"/>
        <v>-375.55791000000005</v>
      </c>
      <c r="T39" s="57">
        <f t="shared" si="8"/>
        <v>30.094419002091637</v>
      </c>
      <c r="U39" s="57">
        <f t="shared" si="8"/>
        <v>4.8189999999999997E-2</v>
      </c>
      <c r="V39" s="57">
        <f t="shared" si="8"/>
        <v>-335.74302999999998</v>
      </c>
      <c r="W39" s="57">
        <f t="shared" si="8"/>
        <v>-18.502880000000001</v>
      </c>
      <c r="X39" s="57">
        <f t="shared" si="6"/>
        <v>-8727.3723557099183</v>
      </c>
    </row>
    <row r="40" spans="1:24" ht="15" customHeight="1" x14ac:dyDescent="0.2">
      <c r="A40" s="58" t="s">
        <v>2950</v>
      </c>
      <c r="B40" s="57">
        <v>-592.25642000000005</v>
      </c>
      <c r="C40" s="57">
        <v>-1260.65083</v>
      </c>
      <c r="D40" s="57">
        <v>-281.32322000000005</v>
      </c>
      <c r="E40" s="57">
        <v>-4.7133400000000005</v>
      </c>
      <c r="F40" s="57">
        <v>-152.60829000000001</v>
      </c>
      <c r="G40" s="57">
        <v>-1600.37988</v>
      </c>
      <c r="H40" s="57">
        <v>1.1432200000000001</v>
      </c>
      <c r="I40" s="57">
        <v>-396.39744999999999</v>
      </c>
      <c r="J40" s="57">
        <v>-33.786059999999999</v>
      </c>
      <c r="K40" s="57">
        <v>0</v>
      </c>
      <c r="L40" s="57">
        <v>-1823.1171299999996</v>
      </c>
      <c r="M40" s="57">
        <v>-1323.8403800000001</v>
      </c>
      <c r="N40" s="57">
        <v>-27.963810000000006</v>
      </c>
      <c r="O40" s="57">
        <v>-22.496179999999999</v>
      </c>
      <c r="P40" s="57">
        <v>-45.183039999999998</v>
      </c>
      <c r="Q40" s="57">
        <v>-57.046329999999998</v>
      </c>
      <c r="R40" s="57">
        <v>-323.57951000000003</v>
      </c>
      <c r="S40" s="57">
        <v>-33.948860000000003</v>
      </c>
      <c r="T40" s="57">
        <v>-40.895689999999995</v>
      </c>
      <c r="U40" s="57">
        <v>4.8189999999999997E-2</v>
      </c>
      <c r="V40" s="57">
        <v>-341.23854999999998</v>
      </c>
      <c r="W40" s="57">
        <v>-25.665029999999998</v>
      </c>
      <c r="X40" s="57">
        <f t="shared" si="6"/>
        <v>-8385.8985900000007</v>
      </c>
    </row>
    <row r="41" spans="1:24" ht="15" customHeight="1" x14ac:dyDescent="0.2">
      <c r="A41" s="58" t="s">
        <v>2951</v>
      </c>
      <c r="B41" s="57">
        <v>242.23599999999999</v>
      </c>
      <c r="C41" s="57">
        <v>1.4779800000000001</v>
      </c>
      <c r="D41" s="57">
        <v>353.08823999999998</v>
      </c>
      <c r="E41" s="57">
        <v>8.1083700000000007</v>
      </c>
      <c r="F41" s="57">
        <v>184.67723999999998</v>
      </c>
      <c r="G41" s="57">
        <v>1070.0307299999999</v>
      </c>
      <c r="H41" s="57">
        <v>0</v>
      </c>
      <c r="I41" s="57">
        <v>268.60126000000002</v>
      </c>
      <c r="J41" s="57">
        <v>94.204949999999997</v>
      </c>
      <c r="K41" s="57">
        <v>0</v>
      </c>
      <c r="L41" s="57">
        <v>2103.2898300000002</v>
      </c>
      <c r="M41" s="57">
        <v>164.71922999999998</v>
      </c>
      <c r="N41" s="57">
        <v>35.792830000000002</v>
      </c>
      <c r="O41" s="57">
        <v>31.539439999999999</v>
      </c>
      <c r="P41" s="57">
        <v>68.676119999999997</v>
      </c>
      <c r="Q41" s="57">
        <v>47.134190000000004</v>
      </c>
      <c r="R41" s="57">
        <v>364.13693000000006</v>
      </c>
      <c r="S41" s="57">
        <v>14.88917</v>
      </c>
      <c r="T41" s="57">
        <v>75.429810000000003</v>
      </c>
      <c r="U41" s="57">
        <v>0</v>
      </c>
      <c r="V41" s="57">
        <v>7.2955200000000007</v>
      </c>
      <c r="W41" s="57">
        <v>49.216459999999998</v>
      </c>
      <c r="X41" s="57">
        <f t="shared" si="6"/>
        <v>5184.5442999999977</v>
      </c>
    </row>
    <row r="42" spans="1:24" ht="15" customHeight="1" x14ac:dyDescent="0.2">
      <c r="A42" s="58" t="s">
        <v>2952</v>
      </c>
      <c r="B42" s="57">
        <v>-167.38599999999997</v>
      </c>
      <c r="C42" s="57">
        <v>-125.33962999999999</v>
      </c>
      <c r="D42" s="57">
        <v>-48.296720000000001</v>
      </c>
      <c r="E42" s="57">
        <v>0</v>
      </c>
      <c r="F42" s="57">
        <v>-14.778939999999986</v>
      </c>
      <c r="G42" s="57">
        <v>-323.40984999999995</v>
      </c>
      <c r="H42" s="57">
        <v>-0.69625000000000004</v>
      </c>
      <c r="I42" s="57">
        <v>-158.87043</v>
      </c>
      <c r="J42" s="57">
        <v>-48.039311167320918</v>
      </c>
      <c r="K42" s="57">
        <v>0</v>
      </c>
      <c r="L42" s="57">
        <v>-189.29958999999999</v>
      </c>
      <c r="M42" s="57">
        <v>-1275.1671799999999</v>
      </c>
      <c r="N42" s="57">
        <v>-64.65307</v>
      </c>
      <c r="O42" s="57">
        <v>0</v>
      </c>
      <c r="P42" s="57">
        <v>0</v>
      </c>
      <c r="Q42" s="57">
        <v>-282.66336000000001</v>
      </c>
      <c r="R42" s="57">
        <v>-175.22761423211915</v>
      </c>
      <c r="S42" s="57">
        <v>-153.26665000000003</v>
      </c>
      <c r="T42" s="57">
        <v>-2.4958419846031239</v>
      </c>
      <c r="U42" s="57">
        <v>0</v>
      </c>
      <c r="V42" s="57">
        <v>0</v>
      </c>
      <c r="W42" s="57">
        <v>-8.6456299999999988</v>
      </c>
      <c r="X42" s="57">
        <f t="shared" si="6"/>
        <v>-3038.2360673840426</v>
      </c>
    </row>
    <row r="43" spans="1:24" ht="15" customHeight="1" x14ac:dyDescent="0.2">
      <c r="A43" s="58" t="s">
        <v>2953</v>
      </c>
      <c r="B43" s="56">
        <v>-137.53071</v>
      </c>
      <c r="C43" s="56">
        <v>-98.576450000000008</v>
      </c>
      <c r="D43" s="56">
        <v>-46.321849999999998</v>
      </c>
      <c r="E43" s="56">
        <v>0</v>
      </c>
      <c r="F43" s="56">
        <v>-6.3381000000000007</v>
      </c>
      <c r="G43" s="56">
        <v>-222.88848000000002</v>
      </c>
      <c r="H43" s="56">
        <v>-3.696E-2</v>
      </c>
      <c r="I43" s="56">
        <v>-117.02604000000001</v>
      </c>
      <c r="J43" s="56">
        <v>-11.541305594892259</v>
      </c>
      <c r="K43" s="56">
        <v>0</v>
      </c>
      <c r="L43" s="56">
        <v>-73.763670000000005</v>
      </c>
      <c r="M43" s="56">
        <v>-256.68610000000001</v>
      </c>
      <c r="N43" s="56">
        <v>-11.238569999999999</v>
      </c>
      <c r="O43" s="56">
        <v>0</v>
      </c>
      <c r="P43" s="56">
        <v>0</v>
      </c>
      <c r="Q43" s="56">
        <v>-119.59989</v>
      </c>
      <c r="R43" s="56">
        <v>-68.055338848657641</v>
      </c>
      <c r="S43" s="56">
        <v>-147.88744</v>
      </c>
      <c r="T43" s="56">
        <v>-0.32896567142467775</v>
      </c>
      <c r="U43" s="56">
        <v>0</v>
      </c>
      <c r="V43" s="56">
        <v>0</v>
      </c>
      <c r="W43" s="56">
        <v>-4.9918500000000003</v>
      </c>
      <c r="X43" s="57">
        <f t="shared" si="6"/>
        <v>-1322.8117201149746</v>
      </c>
    </row>
    <row r="44" spans="1:24" ht="15" customHeight="1" x14ac:dyDescent="0.2">
      <c r="A44" s="58" t="s">
        <v>2954</v>
      </c>
      <c r="B44" s="57">
        <v>0</v>
      </c>
      <c r="C44" s="57">
        <v>-36.904729999999994</v>
      </c>
      <c r="D44" s="57">
        <v>-5.54087</v>
      </c>
      <c r="E44" s="57">
        <v>0</v>
      </c>
      <c r="F44" s="57">
        <v>-2.0960299999999998</v>
      </c>
      <c r="G44" s="57">
        <v>-30.95553</v>
      </c>
      <c r="H44" s="57">
        <v>-0.10757</v>
      </c>
      <c r="I44" s="57">
        <v>0</v>
      </c>
      <c r="J44" s="57">
        <v>-8.4220111578289778</v>
      </c>
      <c r="K44" s="57">
        <v>0</v>
      </c>
      <c r="L44" s="57">
        <v>0</v>
      </c>
      <c r="M44" s="57">
        <v>-96.624580000000009</v>
      </c>
      <c r="N44" s="57">
        <v>-14.912790000000001</v>
      </c>
      <c r="O44" s="57">
        <v>0</v>
      </c>
      <c r="P44" s="57">
        <v>0</v>
      </c>
      <c r="Q44" s="57">
        <v>-60.862139999999997</v>
      </c>
      <c r="R44" s="57">
        <v>-12.260209137879492</v>
      </c>
      <c r="S44" s="57">
        <v>-0.11514000000000001</v>
      </c>
      <c r="T44" s="57">
        <v>0</v>
      </c>
      <c r="U44" s="57">
        <v>0</v>
      </c>
      <c r="V44" s="57">
        <v>0</v>
      </c>
      <c r="W44" s="57">
        <v>0</v>
      </c>
      <c r="X44" s="57">
        <f t="shared" si="6"/>
        <v>-268.80160029570845</v>
      </c>
    </row>
    <row r="45" spans="1:24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-0.24003975442061287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f t="shared" si="6"/>
        <v>-0.24003975442061287</v>
      </c>
    </row>
    <row r="46" spans="1:24" ht="15" customHeight="1" x14ac:dyDescent="0.2">
      <c r="A46" s="58" t="s">
        <v>279</v>
      </c>
      <c r="B46" s="57">
        <v>-2.52</v>
      </c>
      <c r="C46" s="57">
        <v>-15.299610000000001</v>
      </c>
      <c r="D46" s="57">
        <v>-2.80253</v>
      </c>
      <c r="E46" s="57">
        <v>-0.2</v>
      </c>
      <c r="F46" s="57">
        <v>13.7887</v>
      </c>
      <c r="G46" s="57">
        <v>-462.92784000000006</v>
      </c>
      <c r="H46" s="57">
        <v>-0.47678999999999999</v>
      </c>
      <c r="I46" s="57">
        <v>-0.42429999999999995</v>
      </c>
      <c r="J46" s="57">
        <v>-8.1475675851157341</v>
      </c>
      <c r="K46" s="57">
        <v>-0.15</v>
      </c>
      <c r="L46" s="57">
        <v>-41.21078</v>
      </c>
      <c r="M46" s="57">
        <v>-161.79836</v>
      </c>
      <c r="N46" s="57">
        <v>-18.64312</v>
      </c>
      <c r="O46" s="57">
        <v>0</v>
      </c>
      <c r="P46" s="57">
        <v>-2.36</v>
      </c>
      <c r="Q46" s="57">
        <v>-16.9298</v>
      </c>
      <c r="R46" s="57">
        <v>-88.765927233775017</v>
      </c>
      <c r="S46" s="57">
        <v>-55.228990000000003</v>
      </c>
      <c r="T46" s="57">
        <v>-1.61489334188057</v>
      </c>
      <c r="U46" s="57">
        <v>0</v>
      </c>
      <c r="V46" s="57">
        <v>-1.8</v>
      </c>
      <c r="W46" s="57">
        <v>-28.416830000000001</v>
      </c>
      <c r="X46" s="57">
        <f t="shared" si="6"/>
        <v>-895.92863816077124</v>
      </c>
    </row>
    <row r="47" spans="1:24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</row>
    <row r="48" spans="1:24" x14ac:dyDescent="0.2">
      <c r="A48" s="200" t="s">
        <v>1616</v>
      </c>
      <c r="B48" s="201">
        <f>+B26+B37+B38+B39</f>
        <v>-898.68101999999999</v>
      </c>
      <c r="C48" s="201">
        <f t="shared" ref="C48:W48" si="9">+C26+C37+C38+C39</f>
        <v>-2391.98585</v>
      </c>
      <c r="D48" s="201">
        <f t="shared" si="9"/>
        <v>-51.872900000000058</v>
      </c>
      <c r="E48" s="201">
        <f t="shared" si="9"/>
        <v>3.19503</v>
      </c>
      <c r="F48" s="201">
        <f t="shared" si="9"/>
        <v>-86.900470000000013</v>
      </c>
      <c r="G48" s="201">
        <f t="shared" si="9"/>
        <v>4458.5269799999996</v>
      </c>
      <c r="H48" s="201">
        <f t="shared" si="9"/>
        <v>-0.17434999999999989</v>
      </c>
      <c r="I48" s="201">
        <f t="shared" si="9"/>
        <v>-1163.7665</v>
      </c>
      <c r="J48" s="201">
        <f t="shared" si="9"/>
        <v>-18.655905505157889</v>
      </c>
      <c r="K48" s="201">
        <f t="shared" si="9"/>
        <v>-0.15</v>
      </c>
      <c r="L48" s="201">
        <f t="shared" si="9"/>
        <v>-605.01402999999925</v>
      </c>
      <c r="M48" s="201">
        <f t="shared" si="9"/>
        <v>-5959.8440400000009</v>
      </c>
      <c r="N48" s="201">
        <f t="shared" si="9"/>
        <v>-111.47028</v>
      </c>
      <c r="O48" s="201">
        <f t="shared" si="9"/>
        <v>9.0432600000000001</v>
      </c>
      <c r="P48" s="201">
        <f t="shared" si="9"/>
        <v>21.13308</v>
      </c>
      <c r="Q48" s="201">
        <f t="shared" si="9"/>
        <v>-514.7941800000001</v>
      </c>
      <c r="R48" s="201">
        <f t="shared" si="9"/>
        <v>-1613.4540592068515</v>
      </c>
      <c r="S48" s="201">
        <f t="shared" si="9"/>
        <v>-431.82385000000005</v>
      </c>
      <c r="T48" s="201">
        <f t="shared" si="9"/>
        <v>30.094419002091637</v>
      </c>
      <c r="U48" s="201">
        <f t="shared" si="9"/>
        <v>-1.14584</v>
      </c>
      <c r="V48" s="201">
        <f t="shared" si="9"/>
        <v>-931.22588999999994</v>
      </c>
      <c r="W48" s="201">
        <f t="shared" si="9"/>
        <v>-18.502880000000001</v>
      </c>
      <c r="X48" s="201">
        <f>SUM(B48:W48)</f>
        <v>-10277.46927570992</v>
      </c>
    </row>
    <row r="49" spans="1:24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</row>
    <row r="50" spans="1:24" ht="13.5" thickBot="1" x14ac:dyDescent="0.25">
      <c r="A50" s="204" t="s">
        <v>1736</v>
      </c>
      <c r="B50" s="205">
        <f>+B23+B48</f>
        <v>630.89280000000008</v>
      </c>
      <c r="C50" s="205">
        <f t="shared" ref="C50:W50" si="10">+C23+C48</f>
        <v>1235.0766399999993</v>
      </c>
      <c r="D50" s="205">
        <f t="shared" si="10"/>
        <v>37.724410000000105</v>
      </c>
      <c r="E50" s="205">
        <f t="shared" si="10"/>
        <v>2.4667699999999977</v>
      </c>
      <c r="F50" s="205">
        <f t="shared" si="10"/>
        <v>208.17690000000036</v>
      </c>
      <c r="G50" s="205">
        <f t="shared" si="10"/>
        <v>8281.9717799999944</v>
      </c>
      <c r="H50" s="205">
        <f t="shared" si="10"/>
        <v>0.3724400000000001</v>
      </c>
      <c r="I50" s="205">
        <f t="shared" si="10"/>
        <v>-227.10821000000078</v>
      </c>
      <c r="J50" s="205">
        <f t="shared" si="10"/>
        <v>74.177154494842299</v>
      </c>
      <c r="K50" s="205">
        <f t="shared" si="10"/>
        <v>-0.22430742483308913</v>
      </c>
      <c r="L50" s="205">
        <f t="shared" si="10"/>
        <v>245.22323999999855</v>
      </c>
      <c r="M50" s="205">
        <f t="shared" si="10"/>
        <v>-2671.1397399999951</v>
      </c>
      <c r="N50" s="205">
        <f t="shared" si="10"/>
        <v>-104.94856999999999</v>
      </c>
      <c r="O50" s="205">
        <f t="shared" si="10"/>
        <v>9.0433500000000002</v>
      </c>
      <c r="P50" s="205">
        <f t="shared" si="10"/>
        <v>15.231640000000105</v>
      </c>
      <c r="Q50" s="205">
        <f t="shared" si="10"/>
        <v>-161.10643999999837</v>
      </c>
      <c r="R50" s="205">
        <f t="shared" si="10"/>
        <v>64.726010793148816</v>
      </c>
      <c r="S50" s="205">
        <f t="shared" si="10"/>
        <v>-332.39427000000006</v>
      </c>
      <c r="T50" s="205">
        <f t="shared" si="10"/>
        <v>32.17385873394246</v>
      </c>
      <c r="U50" s="205">
        <f t="shared" si="10"/>
        <v>0.94802999999999993</v>
      </c>
      <c r="V50" s="205">
        <f t="shared" si="10"/>
        <v>-111.71507999999994</v>
      </c>
      <c r="W50" s="205">
        <f t="shared" si="10"/>
        <v>-17.788639999999994</v>
      </c>
      <c r="X50" s="205">
        <f>SUM(B50:W50)</f>
        <v>7211.7797665970993</v>
      </c>
    </row>
    <row r="52" spans="1:24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</row>
  </sheetData>
  <mergeCells count="2">
    <mergeCell ref="A5:L6"/>
    <mergeCell ref="M5:W6"/>
  </mergeCells>
  <phoneticPr fontId="2" type="noConversion"/>
  <conditionalFormatting sqref="D9:X9">
    <cfRule type="expression" dxfId="82" priority="1" stopIfTrue="1">
      <formula>$AS9=1</formula>
    </cfRule>
  </conditionalFormatting>
  <conditionalFormatting sqref="B8:U8">
    <cfRule type="expression" dxfId="81" priority="3" stopIfTrue="1">
      <formula>$AV8=1</formula>
    </cfRule>
  </conditionalFormatting>
  <conditionalFormatting sqref="W8">
    <cfRule type="expression" dxfId="80" priority="4" stopIfTrue="1">
      <formula>$AT9=1</formula>
    </cfRule>
  </conditionalFormatting>
  <conditionalFormatting sqref="X8">
    <cfRule type="expression" dxfId="79" priority="5" stopIfTrue="1">
      <formula>$AT8=1</formula>
    </cfRule>
  </conditionalFormatting>
  <conditionalFormatting sqref="V8">
    <cfRule type="expression" dxfId="78" priority="6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25" top="0.98425196850393704" bottom="0.98425196850393704" header="0.51181102362204722" footer="0.51181102362204722"/>
  <pageSetup paperSize="8" scale="79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W52"/>
  <sheetViews>
    <sheetView showGridLines="0" workbookViewId="0"/>
  </sheetViews>
  <sheetFormatPr defaultRowHeight="12.75" x14ac:dyDescent="0.2"/>
  <cols>
    <col min="1" max="1" width="28.42578125" bestFit="1" customWidth="1"/>
    <col min="2" max="2" width="10.42578125" customWidth="1"/>
    <col min="24" max="24" width="10.140625" customWidth="1"/>
  </cols>
  <sheetData>
    <row r="1" spans="1:23" x14ac:dyDescent="0.2">
      <c r="A1" s="334" t="s">
        <v>1595</v>
      </c>
    </row>
    <row r="2" spans="1:23" x14ac:dyDescent="0.2">
      <c r="A2" s="334" t="s">
        <v>300</v>
      </c>
    </row>
    <row r="3" spans="1:23" x14ac:dyDescent="0.2">
      <c r="A3" s="19" t="s">
        <v>561</v>
      </c>
      <c r="W3" s="54" t="s">
        <v>562</v>
      </c>
    </row>
    <row r="5" spans="1:23" x14ac:dyDescent="0.2">
      <c r="A5" s="813" t="s">
        <v>3405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4" t="s">
        <v>2606</v>
      </c>
      <c r="O5" s="814"/>
      <c r="P5" s="814"/>
      <c r="Q5" s="814"/>
      <c r="R5" s="814"/>
      <c r="S5" s="814"/>
      <c r="T5" s="814"/>
      <c r="U5" s="814"/>
      <c r="V5" s="814"/>
      <c r="W5" s="3"/>
    </row>
    <row r="6" spans="1:23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3"/>
      <c r="M6" s="813"/>
      <c r="N6" s="814"/>
      <c r="O6" s="814"/>
      <c r="P6" s="814"/>
      <c r="Q6" s="814"/>
      <c r="R6" s="814"/>
      <c r="S6" s="814"/>
      <c r="T6" s="814"/>
      <c r="U6" s="814"/>
      <c r="V6" s="814"/>
      <c r="W6" s="3"/>
    </row>
    <row r="7" spans="1:23" ht="13.5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4" t="s">
        <v>1896</v>
      </c>
    </row>
    <row r="8" spans="1:23" s="606" customFormat="1" ht="69" thickBot="1" x14ac:dyDescent="0.25">
      <c r="A8" s="605"/>
      <c r="B8" s="207" t="s">
        <v>282</v>
      </c>
      <c r="C8" s="207" t="s">
        <v>283</v>
      </c>
      <c r="D8" s="207" t="s">
        <v>284</v>
      </c>
      <c r="E8" s="207" t="s">
        <v>285</v>
      </c>
      <c r="F8" s="602" t="s">
        <v>2228</v>
      </c>
      <c r="G8" s="602" t="s">
        <v>1607</v>
      </c>
      <c r="H8" s="602" t="s">
        <v>2230</v>
      </c>
      <c r="I8" s="602" t="s">
        <v>2614</v>
      </c>
      <c r="J8" s="602" t="s">
        <v>2615</v>
      </c>
      <c r="K8" s="602" t="s">
        <v>2231</v>
      </c>
      <c r="L8" s="602" t="s">
        <v>2232</v>
      </c>
      <c r="M8" s="602" t="s">
        <v>1609</v>
      </c>
      <c r="N8" s="602" t="s">
        <v>2235</v>
      </c>
      <c r="O8" s="602" t="s">
        <v>2236</v>
      </c>
      <c r="P8" s="602" t="s">
        <v>2616</v>
      </c>
      <c r="Q8" s="602" t="s">
        <v>2238</v>
      </c>
      <c r="R8" s="602" t="s">
        <v>1878</v>
      </c>
      <c r="S8" s="602" t="s">
        <v>1879</v>
      </c>
      <c r="T8" s="602" t="s">
        <v>2617</v>
      </c>
      <c r="U8" s="602" t="s">
        <v>599</v>
      </c>
      <c r="V8" s="207" t="s">
        <v>2618</v>
      </c>
    </row>
    <row r="9" spans="1:23" ht="15" customHeight="1" x14ac:dyDescent="0.2">
      <c r="A9" s="70" t="s">
        <v>768</v>
      </c>
      <c r="B9" s="70"/>
      <c r="C9" s="70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4"/>
    </row>
    <row r="10" spans="1:23" ht="15" customHeight="1" x14ac:dyDescent="0.2">
      <c r="A10" s="60" t="s">
        <v>1897</v>
      </c>
      <c r="B10" s="56">
        <f>+B11+B14+B15+B16+B17+B18+B19</f>
        <v>4458.3517800000009</v>
      </c>
      <c r="C10" s="56">
        <f>+C11+C14+C15+C16+C17+C18+C19</f>
        <v>34256.150300000023</v>
      </c>
      <c r="D10" s="56">
        <f t="shared" ref="D10:U10" si="0">+D11+D14+D15+D16+D17+D18+D19</f>
        <v>124365.51126</v>
      </c>
      <c r="E10" s="56">
        <f t="shared" si="0"/>
        <v>1432.4371400000002</v>
      </c>
      <c r="F10" s="56">
        <f t="shared" si="0"/>
        <v>1473.8639199999898</v>
      </c>
      <c r="G10" s="56">
        <f t="shared" si="0"/>
        <v>47186.545189999997</v>
      </c>
      <c r="H10" s="56">
        <v>736.58350999999993</v>
      </c>
      <c r="I10" s="56">
        <f t="shared" si="0"/>
        <v>478.62073999999063</v>
      </c>
      <c r="J10" s="56">
        <f t="shared" si="0"/>
        <v>66.309200000000004</v>
      </c>
      <c r="K10" s="56">
        <f t="shared" si="0"/>
        <v>42.601819999999989</v>
      </c>
      <c r="L10" s="56">
        <f t="shared" si="0"/>
        <v>14886.631879999997</v>
      </c>
      <c r="M10" s="56">
        <f t="shared" si="0"/>
        <v>395.38808</v>
      </c>
      <c r="N10" s="56">
        <f t="shared" si="0"/>
        <v>253.00722000000016</v>
      </c>
      <c r="O10" s="56">
        <f t="shared" si="0"/>
        <v>176107.39214999997</v>
      </c>
      <c r="P10" s="56">
        <f t="shared" si="0"/>
        <v>17.130369999999932</v>
      </c>
      <c r="Q10" s="56">
        <f t="shared" si="0"/>
        <v>232.45580000000001</v>
      </c>
      <c r="R10" s="56">
        <f t="shared" si="0"/>
        <v>65.72153999999955</v>
      </c>
      <c r="S10" s="56">
        <f t="shared" si="0"/>
        <v>10.57986</v>
      </c>
      <c r="T10" s="56">
        <f t="shared" si="0"/>
        <v>21906.893529999998</v>
      </c>
      <c r="U10" s="56">
        <f t="shared" si="0"/>
        <v>242838.85066</v>
      </c>
      <c r="V10" s="56">
        <f>SUM(B10:U10)</f>
        <v>671211.02594999992</v>
      </c>
      <c r="W10" s="3"/>
    </row>
    <row r="11" spans="1:23" ht="15" customHeight="1" x14ac:dyDescent="0.2">
      <c r="A11" s="61" t="s">
        <v>1898</v>
      </c>
      <c r="B11" s="57">
        <f>+B12+B13</f>
        <v>4358.1387599999998</v>
      </c>
      <c r="C11" s="57">
        <f t="shared" ref="C11:U11" si="1">+C12+C13</f>
        <v>80954.121350000016</v>
      </c>
      <c r="D11" s="57">
        <f t="shared" si="1"/>
        <v>140722.08061</v>
      </c>
      <c r="E11" s="57">
        <f t="shared" si="1"/>
        <v>1762.6569500000003</v>
      </c>
      <c r="F11" s="57">
        <f t="shared" si="1"/>
        <v>2568.5312399999898</v>
      </c>
      <c r="G11" s="57">
        <f t="shared" si="1"/>
        <v>59305.252919999999</v>
      </c>
      <c r="H11" s="57">
        <v>1796.2532000000001</v>
      </c>
      <c r="I11" s="57">
        <f t="shared" si="1"/>
        <v>21681.772219999992</v>
      </c>
      <c r="J11" s="57">
        <f t="shared" si="1"/>
        <v>116.48533999999999</v>
      </c>
      <c r="K11" s="57">
        <f t="shared" si="1"/>
        <v>134.66553999999999</v>
      </c>
      <c r="L11" s="57">
        <f t="shared" si="1"/>
        <v>50587.150929999996</v>
      </c>
      <c r="M11" s="57">
        <f t="shared" si="1"/>
        <v>1310.3280999999999</v>
      </c>
      <c r="N11" s="57">
        <f t="shared" si="1"/>
        <v>730.64559000000008</v>
      </c>
      <c r="O11" s="57">
        <f t="shared" si="1"/>
        <v>234622.29087</v>
      </c>
      <c r="P11" s="57">
        <f t="shared" si="1"/>
        <v>304.10172999999998</v>
      </c>
      <c r="Q11" s="57">
        <f t="shared" si="1"/>
        <v>407.13648000000001</v>
      </c>
      <c r="R11" s="57">
        <f t="shared" si="1"/>
        <v>8732.0008500000004</v>
      </c>
      <c r="S11" s="57">
        <f t="shared" si="1"/>
        <v>-2.0640000000000002E-2</v>
      </c>
      <c r="T11" s="57">
        <f t="shared" si="1"/>
        <v>24869.223099999999</v>
      </c>
      <c r="U11" s="57">
        <f t="shared" si="1"/>
        <v>267045.88890999998</v>
      </c>
      <c r="V11" s="56">
        <f t="shared" ref="V11:V21" si="2">SUM(B11:U11)</f>
        <v>902008.70404999983</v>
      </c>
      <c r="W11" s="3"/>
    </row>
    <row r="12" spans="1:23" ht="15" customHeight="1" x14ac:dyDescent="0.2">
      <c r="A12" s="60" t="s">
        <v>1899</v>
      </c>
      <c r="B12" s="56">
        <v>4358.1387599999998</v>
      </c>
      <c r="C12" s="56">
        <v>80954.121350000016</v>
      </c>
      <c r="D12" s="56">
        <v>139332.78701</v>
      </c>
      <c r="E12" s="56">
        <v>1656.0159300000003</v>
      </c>
      <c r="F12" s="56">
        <v>2407.9129699999899</v>
      </c>
      <c r="G12" s="56">
        <v>58561.74538</v>
      </c>
      <c r="H12" s="56">
        <v>1753.73576</v>
      </c>
      <c r="I12" s="56">
        <v>21681.772219999992</v>
      </c>
      <c r="J12" s="56">
        <v>116.48533999999999</v>
      </c>
      <c r="K12" s="56">
        <v>134.66553999999999</v>
      </c>
      <c r="L12" s="56">
        <v>50250.364959999999</v>
      </c>
      <c r="M12" s="56">
        <v>1289.4213299999999</v>
      </c>
      <c r="N12" s="56">
        <v>730.64559000000008</v>
      </c>
      <c r="O12" s="56">
        <v>234622.29087</v>
      </c>
      <c r="P12" s="56">
        <v>295.95119999999997</v>
      </c>
      <c r="Q12" s="56">
        <v>182.64357000000001</v>
      </c>
      <c r="R12" s="56">
        <v>8732.0008500000004</v>
      </c>
      <c r="S12" s="56">
        <v>0</v>
      </c>
      <c r="T12" s="56">
        <v>0.55879000000000001</v>
      </c>
      <c r="U12" s="56">
        <v>246944.80933999998</v>
      </c>
      <c r="V12" s="56">
        <f t="shared" si="2"/>
        <v>854006.06675999984</v>
      </c>
      <c r="W12" s="3"/>
    </row>
    <row r="13" spans="1:23" ht="15" customHeight="1" x14ac:dyDescent="0.2">
      <c r="A13" s="60" t="s">
        <v>1900</v>
      </c>
      <c r="B13" s="56">
        <v>0</v>
      </c>
      <c r="C13" s="56">
        <v>0</v>
      </c>
      <c r="D13" s="56">
        <v>1389.2936000000002</v>
      </c>
      <c r="E13" s="56">
        <v>106.64102</v>
      </c>
      <c r="F13" s="56">
        <v>160.61827</v>
      </c>
      <c r="G13" s="56">
        <v>743.50754000000006</v>
      </c>
      <c r="H13" s="56">
        <v>42.517440000000001</v>
      </c>
      <c r="I13" s="56">
        <v>0</v>
      </c>
      <c r="J13" s="56">
        <v>0</v>
      </c>
      <c r="K13" s="56">
        <v>0</v>
      </c>
      <c r="L13" s="56">
        <v>336.78596999999996</v>
      </c>
      <c r="M13" s="56">
        <v>20.906770000000002</v>
      </c>
      <c r="N13" s="56">
        <v>0</v>
      </c>
      <c r="O13" s="56">
        <v>0</v>
      </c>
      <c r="P13" s="56">
        <v>8.1505299999999998</v>
      </c>
      <c r="Q13" s="56">
        <v>224.49290999999999</v>
      </c>
      <c r="R13" s="56">
        <v>0</v>
      </c>
      <c r="S13" s="56">
        <v>-2.0640000000000002E-2</v>
      </c>
      <c r="T13" s="56">
        <v>24868.66431</v>
      </c>
      <c r="U13" s="56">
        <v>20101.079570000002</v>
      </c>
      <c r="V13" s="56">
        <f t="shared" si="2"/>
        <v>48002.637289999999</v>
      </c>
      <c r="W13" s="3"/>
    </row>
    <row r="14" spans="1:23" ht="15" customHeight="1" x14ac:dyDescent="0.2">
      <c r="A14" s="60" t="s">
        <v>2937</v>
      </c>
      <c r="B14" s="57">
        <v>-9.1492399999999989</v>
      </c>
      <c r="C14" s="57">
        <v>-38195.567659999993</v>
      </c>
      <c r="D14" s="57">
        <v>-4037.4137299999998</v>
      </c>
      <c r="E14" s="57">
        <v>-279.80660999999998</v>
      </c>
      <c r="F14" s="57">
        <v>-1098.6815100000001</v>
      </c>
      <c r="G14" s="57">
        <v>-8875.4033400000008</v>
      </c>
      <c r="H14" s="57">
        <v>-928.21621000000005</v>
      </c>
      <c r="I14" s="57">
        <v>-21187.049930000001</v>
      </c>
      <c r="J14" s="57">
        <v>-0.81535000000000002</v>
      </c>
      <c r="K14" s="57">
        <v>-99.847279999999998</v>
      </c>
      <c r="L14" s="57">
        <v>-32215.204600000001</v>
      </c>
      <c r="M14" s="57">
        <v>-981.66723000000002</v>
      </c>
      <c r="N14" s="57">
        <v>-513.65404999999998</v>
      </c>
      <c r="O14" s="57">
        <v>-46719.513690000007</v>
      </c>
      <c r="P14" s="57">
        <v>-286.97139000000004</v>
      </c>
      <c r="Q14" s="57">
        <v>-182.64357000000001</v>
      </c>
      <c r="R14" s="57">
        <v>-8659.6181500000002</v>
      </c>
      <c r="S14" s="57">
        <v>0</v>
      </c>
      <c r="T14" s="57">
        <v>0</v>
      </c>
      <c r="U14" s="57">
        <v>-2188.5854899999999</v>
      </c>
      <c r="V14" s="56">
        <f t="shared" si="2"/>
        <v>-166459.80902999997</v>
      </c>
      <c r="W14" s="3"/>
    </row>
    <row r="15" spans="1:23" ht="15" customHeight="1" x14ac:dyDescent="0.2">
      <c r="A15" s="60" t="s">
        <v>2938</v>
      </c>
      <c r="B15" s="57">
        <v>-444.78046000000001</v>
      </c>
      <c r="C15" s="57">
        <v>-27518.285309999999</v>
      </c>
      <c r="D15" s="57">
        <v>-59387.42772</v>
      </c>
      <c r="E15" s="57">
        <v>-714.67647999999997</v>
      </c>
      <c r="F15" s="57">
        <v>-9.8045199999999859</v>
      </c>
      <c r="G15" s="57">
        <v>-23945.337309999999</v>
      </c>
      <c r="H15" s="57">
        <v>-658.31346000000008</v>
      </c>
      <c r="I15" s="57">
        <v>-729.28899999999999</v>
      </c>
      <c r="J15" s="57">
        <v>-49.901139999999998</v>
      </c>
      <c r="K15" s="57">
        <v>-42.553789999999999</v>
      </c>
      <c r="L15" s="57">
        <v>-13505.252269999999</v>
      </c>
      <c r="M15" s="57">
        <v>-507.61692999999997</v>
      </c>
      <c r="N15" s="57">
        <v>-285.21771000000001</v>
      </c>
      <c r="O15" s="57">
        <v>-83208.305349999995</v>
      </c>
      <c r="P15" s="57">
        <v>0</v>
      </c>
      <c r="Q15" s="57">
        <v>-60.729109999999999</v>
      </c>
      <c r="R15" s="57">
        <v>-7120.1906399999998</v>
      </c>
      <c r="S15" s="57">
        <v>0</v>
      </c>
      <c r="T15" s="57">
        <v>-10875.913130000001</v>
      </c>
      <c r="U15" s="57">
        <v>-125886.62853</v>
      </c>
      <c r="V15" s="56">
        <f t="shared" si="2"/>
        <v>-354950.22285999998</v>
      </c>
      <c r="W15" s="3"/>
    </row>
    <row r="16" spans="1:23" ht="15" customHeight="1" x14ac:dyDescent="0.2">
      <c r="A16" s="62" t="s">
        <v>2939</v>
      </c>
      <c r="B16" s="57">
        <v>0</v>
      </c>
      <c r="C16" s="57">
        <v>11482.19224</v>
      </c>
      <c r="D16" s="57">
        <v>1319.3124399999999</v>
      </c>
      <c r="E16" s="57">
        <v>162.96314000000001</v>
      </c>
      <c r="F16" s="57">
        <v>0</v>
      </c>
      <c r="G16" s="57">
        <v>3052.3953900000001</v>
      </c>
      <c r="H16" s="57">
        <v>395.12733000000003</v>
      </c>
      <c r="I16" s="57">
        <v>534.19299999999998</v>
      </c>
      <c r="J16" s="57">
        <v>0.54035</v>
      </c>
      <c r="K16" s="57">
        <v>45.858009999999993</v>
      </c>
      <c r="L16" s="57">
        <v>6751.9288099999994</v>
      </c>
      <c r="M16" s="57">
        <v>203.78035</v>
      </c>
      <c r="N16" s="57">
        <v>209.72767000000002</v>
      </c>
      <c r="O16" s="57">
        <v>14350.851360000001</v>
      </c>
      <c r="P16" s="57">
        <v>0</v>
      </c>
      <c r="Q16" s="57">
        <v>30.077000000000002</v>
      </c>
      <c r="R16" s="57">
        <v>7102.7355499999994</v>
      </c>
      <c r="S16" s="57">
        <v>0</v>
      </c>
      <c r="T16" s="57">
        <v>0</v>
      </c>
      <c r="U16" s="57">
        <v>1226.61004</v>
      </c>
      <c r="V16" s="56">
        <f t="shared" si="2"/>
        <v>46868.292679999991</v>
      </c>
      <c r="W16" s="3"/>
    </row>
    <row r="17" spans="1:23" ht="15" customHeight="1" x14ac:dyDescent="0.2">
      <c r="A17" s="60" t="s">
        <v>2940</v>
      </c>
      <c r="B17" s="57">
        <v>573.21379999999999</v>
      </c>
      <c r="C17" s="57">
        <v>16651.23271</v>
      </c>
      <c r="D17" s="57">
        <v>55620</v>
      </c>
      <c r="E17" s="57">
        <v>547.44033999999999</v>
      </c>
      <c r="F17" s="57">
        <v>13.818710000000001</v>
      </c>
      <c r="G17" s="57">
        <v>22089.580819999999</v>
      </c>
      <c r="H17" s="57">
        <v>418.55872000000005</v>
      </c>
      <c r="I17" s="57">
        <v>743.13942000000009</v>
      </c>
      <c r="J17" s="57">
        <v>0</v>
      </c>
      <c r="K17" s="57">
        <v>53.013779999999997</v>
      </c>
      <c r="L17" s="57">
        <v>8155.6255300000003</v>
      </c>
      <c r="M17" s="57">
        <v>582.71299999999997</v>
      </c>
      <c r="N17" s="57">
        <v>353.83817000000005</v>
      </c>
      <c r="O17" s="57">
        <v>69145.392129999993</v>
      </c>
      <c r="P17" s="57">
        <v>2.9999999999999997E-5</v>
      </c>
      <c r="Q17" s="57">
        <v>38.615000000000002</v>
      </c>
      <c r="R17" s="57">
        <v>4641.5631199999998</v>
      </c>
      <c r="S17" s="57">
        <v>10.6005</v>
      </c>
      <c r="T17" s="57">
        <v>7913.58356</v>
      </c>
      <c r="U17" s="57">
        <v>103446.51286</v>
      </c>
      <c r="V17" s="56">
        <f t="shared" si="2"/>
        <v>290998.44220000005</v>
      </c>
      <c r="W17" s="3"/>
    </row>
    <row r="18" spans="1:23" ht="15" customHeight="1" x14ac:dyDescent="0.2">
      <c r="A18" s="60" t="s">
        <v>2941</v>
      </c>
      <c r="B18" s="57">
        <v>-19.071080000000002</v>
      </c>
      <c r="C18" s="57">
        <v>-9117.5430299999989</v>
      </c>
      <c r="D18" s="57">
        <v>-9871.0403399999996</v>
      </c>
      <c r="E18" s="57">
        <v>-46.1402</v>
      </c>
      <c r="F18" s="57">
        <v>0</v>
      </c>
      <c r="G18" s="57">
        <v>-4439.9432900000002</v>
      </c>
      <c r="H18" s="57">
        <v>-286.82607000000002</v>
      </c>
      <c r="I18" s="57">
        <v>-564.14496999999994</v>
      </c>
      <c r="J18" s="57">
        <v>0</v>
      </c>
      <c r="K18" s="57">
        <v>-48.534440000000004</v>
      </c>
      <c r="L18" s="57">
        <v>-4887.6165199999996</v>
      </c>
      <c r="M18" s="57">
        <v>-212.14920999999998</v>
      </c>
      <c r="N18" s="57">
        <v>-242.33245000000002</v>
      </c>
      <c r="O18" s="57">
        <v>-12083.32317</v>
      </c>
      <c r="P18" s="57">
        <v>0</v>
      </c>
      <c r="Q18" s="57">
        <v>0</v>
      </c>
      <c r="R18" s="57">
        <v>-4630.76919</v>
      </c>
      <c r="S18" s="57">
        <v>0</v>
      </c>
      <c r="T18" s="57">
        <v>0</v>
      </c>
      <c r="U18" s="57">
        <v>-804.94713000000002</v>
      </c>
      <c r="V18" s="56">
        <f t="shared" si="2"/>
        <v>-47254.381090000003</v>
      </c>
      <c r="W18" s="3"/>
    </row>
    <row r="19" spans="1:23" ht="1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6">
        <f t="shared" si="2"/>
        <v>0</v>
      </c>
      <c r="W19" s="3"/>
    </row>
    <row r="20" spans="1:23" ht="15" customHeight="1" x14ac:dyDescent="0.2">
      <c r="A20" s="63" t="s">
        <v>2942</v>
      </c>
      <c r="B20" s="57">
        <v>0</v>
      </c>
      <c r="C20" s="57">
        <v>2006.7456599999998</v>
      </c>
      <c r="D20" s="57">
        <v>4092.8782900000001</v>
      </c>
      <c r="E20" s="57">
        <v>0</v>
      </c>
      <c r="F20" s="57">
        <v>0</v>
      </c>
      <c r="G20" s="57">
        <v>0</v>
      </c>
      <c r="H20" s="57">
        <v>61.557659999999998</v>
      </c>
      <c r="I20" s="57">
        <v>1369.7350200000001</v>
      </c>
      <c r="J20" s="57">
        <v>4.0784049058407987</v>
      </c>
      <c r="K20" s="57">
        <v>0</v>
      </c>
      <c r="L20" s="57">
        <v>0</v>
      </c>
      <c r="M20" s="57">
        <v>61.595359999999999</v>
      </c>
      <c r="N20" s="57">
        <v>14.99728</v>
      </c>
      <c r="O20" s="57">
        <v>10588.49792</v>
      </c>
      <c r="P20" s="57">
        <v>0</v>
      </c>
      <c r="Q20" s="57">
        <v>0</v>
      </c>
      <c r="R20" s="57">
        <v>50.314399478677835</v>
      </c>
      <c r="S20" s="57">
        <v>0</v>
      </c>
      <c r="T20" s="57">
        <v>154.86904000000001</v>
      </c>
      <c r="U20" s="57">
        <v>3636.7533000000003</v>
      </c>
      <c r="V20" s="56">
        <f t="shared" si="2"/>
        <v>22042.022334384521</v>
      </c>
      <c r="W20" s="3"/>
    </row>
    <row r="21" spans="1:23" ht="15" customHeight="1" x14ac:dyDescent="0.2">
      <c r="A21" s="62" t="s">
        <v>1902</v>
      </c>
      <c r="B21" s="57">
        <v>0</v>
      </c>
      <c r="C21" s="57">
        <v>1.0000000000000001E-5</v>
      </c>
      <c r="D21" s="57">
        <v>322.59340999999995</v>
      </c>
      <c r="E21" s="57">
        <v>0</v>
      </c>
      <c r="F21" s="57">
        <v>0</v>
      </c>
      <c r="G21" s="57">
        <v>197.75948</v>
      </c>
      <c r="H21" s="57">
        <v>18.497700000000002</v>
      </c>
      <c r="I21" s="57">
        <v>50</v>
      </c>
      <c r="J21" s="57">
        <v>0</v>
      </c>
      <c r="K21" s="57">
        <v>0</v>
      </c>
      <c r="L21" s="57">
        <v>4.2825800000000003</v>
      </c>
      <c r="M21" s="57">
        <v>0</v>
      </c>
      <c r="N21" s="57">
        <v>0</v>
      </c>
      <c r="O21" s="57">
        <v>-15.77829</v>
      </c>
      <c r="P21" s="57">
        <v>8.4000000000000005E-2</v>
      </c>
      <c r="Q21" s="57">
        <v>0</v>
      </c>
      <c r="R21" s="57">
        <v>0</v>
      </c>
      <c r="S21" s="57">
        <v>1.1730000000000001E-2</v>
      </c>
      <c r="T21" s="57">
        <v>0</v>
      </c>
      <c r="U21" s="57">
        <v>1704.8659299999999</v>
      </c>
      <c r="V21" s="56">
        <f t="shared" si="2"/>
        <v>2282.3165499999996</v>
      </c>
      <c r="W21" s="3"/>
    </row>
    <row r="22" spans="1:23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3"/>
    </row>
    <row r="23" spans="1:23" x14ac:dyDescent="0.2">
      <c r="A23" s="200" t="s">
        <v>1618</v>
      </c>
      <c r="B23" s="201">
        <f>+B10+B20+B21</f>
        <v>4458.3517800000009</v>
      </c>
      <c r="C23" s="201">
        <f t="shared" ref="C23:U23" si="3">+C10+C20+C21</f>
        <v>36262.895970000027</v>
      </c>
      <c r="D23" s="201">
        <f t="shared" si="3"/>
        <v>128780.98295999999</v>
      </c>
      <c r="E23" s="201">
        <f t="shared" si="3"/>
        <v>1432.4371400000002</v>
      </c>
      <c r="F23" s="201">
        <f t="shared" si="3"/>
        <v>1473.8639199999898</v>
      </c>
      <c r="G23" s="201">
        <f t="shared" si="3"/>
        <v>47384.304669999998</v>
      </c>
      <c r="H23" s="201">
        <f t="shared" si="3"/>
        <v>816.63886999999988</v>
      </c>
      <c r="I23" s="201">
        <f t="shared" si="3"/>
        <v>1898.3557599999908</v>
      </c>
      <c r="J23" s="201">
        <f t="shared" si="3"/>
        <v>70.387604905840803</v>
      </c>
      <c r="K23" s="201">
        <f t="shared" si="3"/>
        <v>42.601819999999989</v>
      </c>
      <c r="L23" s="201">
        <f t="shared" si="3"/>
        <v>14890.914459999996</v>
      </c>
      <c r="M23" s="201">
        <f t="shared" si="3"/>
        <v>456.98343999999997</v>
      </c>
      <c r="N23" s="201">
        <f t="shared" si="3"/>
        <v>268.00450000000018</v>
      </c>
      <c r="O23" s="201">
        <f t="shared" si="3"/>
        <v>186680.11177999998</v>
      </c>
      <c r="P23" s="201">
        <f t="shared" si="3"/>
        <v>17.214369999999931</v>
      </c>
      <c r="Q23" s="201">
        <f t="shared" si="3"/>
        <v>232.45580000000001</v>
      </c>
      <c r="R23" s="201">
        <f t="shared" si="3"/>
        <v>116.03593947867739</v>
      </c>
      <c r="S23" s="201">
        <f t="shared" si="3"/>
        <v>10.59159</v>
      </c>
      <c r="T23" s="201">
        <f t="shared" si="3"/>
        <v>22061.762569999999</v>
      </c>
      <c r="U23" s="201">
        <f t="shared" si="3"/>
        <v>248180.46989000001</v>
      </c>
      <c r="V23" s="201">
        <f>SUM(B23:U23)</f>
        <v>695535.36483438453</v>
      </c>
      <c r="W23" s="4"/>
    </row>
    <row r="24" spans="1:23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3"/>
    </row>
    <row r="25" spans="1:23" ht="15" customHeight="1" x14ac:dyDescent="0.2">
      <c r="A25" s="66" t="s">
        <v>1737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3"/>
    </row>
    <row r="26" spans="1:23" ht="15" customHeight="1" x14ac:dyDescent="0.2">
      <c r="A26" s="60" t="s">
        <v>1903</v>
      </c>
      <c r="B26" s="57">
        <f>+B27+B30+B33+B34+B35+B36</f>
        <v>-525.87212999999997</v>
      </c>
      <c r="C26" s="57">
        <f t="shared" ref="C26:U26" si="4">+C27+C30+C33+C34+C35+C36</f>
        <v>-28741.60167</v>
      </c>
      <c r="D26" s="57">
        <f t="shared" si="4"/>
        <v>-99820.628959999987</v>
      </c>
      <c r="E26" s="57">
        <f t="shared" si="4"/>
        <v>-674.33418999999992</v>
      </c>
      <c r="F26" s="57">
        <f t="shared" si="4"/>
        <v>-154.6497</v>
      </c>
      <c r="G26" s="57">
        <f t="shared" si="4"/>
        <v>-36573.148359999992</v>
      </c>
      <c r="H26" s="57">
        <v>-545.57325999999978</v>
      </c>
      <c r="I26" s="57">
        <f t="shared" si="4"/>
        <v>-1.1421299999956744</v>
      </c>
      <c r="J26" s="57">
        <f t="shared" si="4"/>
        <v>0</v>
      </c>
      <c r="K26" s="57">
        <f t="shared" si="4"/>
        <v>-3.3734899999999968</v>
      </c>
      <c r="L26" s="57">
        <f t="shared" si="4"/>
        <v>-15994.573840000001</v>
      </c>
      <c r="M26" s="57">
        <f t="shared" si="4"/>
        <v>-36.101150000000011</v>
      </c>
      <c r="N26" s="57">
        <f t="shared" si="4"/>
        <v>-7.2087399999999997</v>
      </c>
      <c r="O26" s="57">
        <f t="shared" si="4"/>
        <v>-135729.84096</v>
      </c>
      <c r="P26" s="57">
        <f t="shared" si="4"/>
        <v>0.52705000000000002</v>
      </c>
      <c r="Q26" s="57">
        <f t="shared" si="4"/>
        <v>-323.99455999999998</v>
      </c>
      <c r="R26" s="57">
        <f t="shared" si="4"/>
        <v>0</v>
      </c>
      <c r="S26" s="57">
        <f t="shared" si="4"/>
        <v>-4.8898399999999995</v>
      </c>
      <c r="T26" s="57">
        <f t="shared" si="4"/>
        <v>-22011.298160271024</v>
      </c>
      <c r="U26" s="57">
        <f t="shared" si="4"/>
        <v>-183067.64649000001</v>
      </c>
      <c r="V26" s="57">
        <f>SUM(B26:U26)</f>
        <v>-524215.35058027104</v>
      </c>
      <c r="W26" s="3"/>
    </row>
    <row r="27" spans="1:23" ht="15" customHeight="1" x14ac:dyDescent="0.2">
      <c r="A27" s="60" t="s">
        <v>2944</v>
      </c>
      <c r="B27" s="56">
        <f>+B28+B29</f>
        <v>-506.22805</v>
      </c>
      <c r="C27" s="56">
        <f t="shared" ref="C27:U27" si="5">+C28+C29</f>
        <v>-60647.284820000001</v>
      </c>
      <c r="D27" s="56">
        <f t="shared" si="5"/>
        <v>-109745.86631999999</v>
      </c>
      <c r="E27" s="56">
        <f t="shared" si="5"/>
        <v>-820.63623999999993</v>
      </c>
      <c r="F27" s="56">
        <f t="shared" si="5"/>
        <v>-184.47315</v>
      </c>
      <c r="G27" s="56">
        <f t="shared" si="5"/>
        <v>-45214.844299999997</v>
      </c>
      <c r="H27" s="56">
        <v>-1341.1263299999998</v>
      </c>
      <c r="I27" s="56">
        <f t="shared" si="5"/>
        <v>-17340.375239999998</v>
      </c>
      <c r="J27" s="56">
        <f t="shared" si="5"/>
        <v>0</v>
      </c>
      <c r="K27" s="56">
        <f t="shared" si="5"/>
        <v>-11.598169999999998</v>
      </c>
      <c r="L27" s="56">
        <f t="shared" si="5"/>
        <v>-32798.652499999997</v>
      </c>
      <c r="M27" s="56">
        <f t="shared" si="5"/>
        <v>-167.10381000000001</v>
      </c>
      <c r="N27" s="56">
        <f t="shared" si="5"/>
        <v>-7.2087399999999997</v>
      </c>
      <c r="O27" s="56">
        <f t="shared" si="5"/>
        <v>-161258.2855</v>
      </c>
      <c r="P27" s="56">
        <f t="shared" si="5"/>
        <v>-0.11799999999999999</v>
      </c>
      <c r="Q27" s="56">
        <f t="shared" si="5"/>
        <v>-321.68934999999999</v>
      </c>
      <c r="R27" s="56">
        <f t="shared" si="5"/>
        <v>0</v>
      </c>
      <c r="S27" s="56">
        <f t="shared" si="5"/>
        <v>-4.8606199999999999</v>
      </c>
      <c r="T27" s="56">
        <f t="shared" si="5"/>
        <v>-21722.312419999998</v>
      </c>
      <c r="U27" s="56">
        <f t="shared" si="5"/>
        <v>-184700.60566</v>
      </c>
      <c r="V27" s="57">
        <f t="shared" ref="V27:V46" si="6">SUM(B27:U27)</f>
        <v>-636793.2692199999</v>
      </c>
      <c r="W27" s="3"/>
    </row>
    <row r="28" spans="1:23" ht="15" customHeight="1" x14ac:dyDescent="0.2">
      <c r="A28" s="60" t="s">
        <v>1899</v>
      </c>
      <c r="B28" s="57">
        <v>-506.22805</v>
      </c>
      <c r="C28" s="57">
        <v>-60647.284820000001</v>
      </c>
      <c r="D28" s="57">
        <v>-108626.24626999999</v>
      </c>
      <c r="E28" s="57">
        <v>-710.11858999999993</v>
      </c>
      <c r="F28" s="57">
        <v>0</v>
      </c>
      <c r="G28" s="57">
        <v>-44817.430759999996</v>
      </c>
      <c r="H28" s="57">
        <v>-1302.5029199999999</v>
      </c>
      <c r="I28" s="57">
        <v>-17340.375239999998</v>
      </c>
      <c r="J28" s="57">
        <v>0</v>
      </c>
      <c r="K28" s="57">
        <v>-11.598169999999998</v>
      </c>
      <c r="L28" s="57">
        <v>-32437.764329999998</v>
      </c>
      <c r="M28" s="57">
        <v>-143.22692000000001</v>
      </c>
      <c r="N28" s="57">
        <v>-7.2087399999999997</v>
      </c>
      <c r="O28" s="57">
        <v>-161258.2855</v>
      </c>
      <c r="P28" s="57">
        <v>-0.11799999999999999</v>
      </c>
      <c r="Q28" s="57">
        <v>0</v>
      </c>
      <c r="R28" s="57">
        <v>0</v>
      </c>
      <c r="S28" s="57">
        <v>0</v>
      </c>
      <c r="T28" s="57">
        <v>3.18323</v>
      </c>
      <c r="U28" s="57">
        <v>-168191.46475000001</v>
      </c>
      <c r="V28" s="57">
        <f t="shared" si="6"/>
        <v>-595996.66982999991</v>
      </c>
      <c r="W28" s="3"/>
    </row>
    <row r="29" spans="1:23" ht="15" customHeight="1" x14ac:dyDescent="0.2">
      <c r="A29" s="60" t="s">
        <v>1900</v>
      </c>
      <c r="B29" s="57">
        <v>0</v>
      </c>
      <c r="C29" s="57">
        <v>0</v>
      </c>
      <c r="D29" s="57">
        <v>-1119.62005</v>
      </c>
      <c r="E29" s="57">
        <v>-110.51764999999999</v>
      </c>
      <c r="F29" s="57">
        <v>-184.47315</v>
      </c>
      <c r="G29" s="57">
        <v>-397.41353999999995</v>
      </c>
      <c r="H29" s="57">
        <v>-38.623410000000007</v>
      </c>
      <c r="I29" s="57">
        <v>0</v>
      </c>
      <c r="J29" s="57">
        <v>0</v>
      </c>
      <c r="K29" s="57">
        <v>0</v>
      </c>
      <c r="L29" s="57">
        <v>-360.88817</v>
      </c>
      <c r="M29" s="57">
        <v>-23.87689</v>
      </c>
      <c r="N29" s="57">
        <v>0</v>
      </c>
      <c r="O29" s="57">
        <v>0</v>
      </c>
      <c r="P29" s="57">
        <v>0</v>
      </c>
      <c r="Q29" s="57">
        <v>-321.68934999999999</v>
      </c>
      <c r="R29" s="57">
        <v>0</v>
      </c>
      <c r="S29" s="57">
        <v>-4.8606199999999999</v>
      </c>
      <c r="T29" s="57">
        <v>-21725.495649999997</v>
      </c>
      <c r="U29" s="57">
        <v>-16509.140910000002</v>
      </c>
      <c r="V29" s="57">
        <f t="shared" si="6"/>
        <v>-40796.599390000003</v>
      </c>
      <c r="W29" s="3"/>
    </row>
    <row r="30" spans="1:23" ht="15" customHeight="1" x14ac:dyDescent="0.2">
      <c r="A30" s="60" t="s">
        <v>2945</v>
      </c>
      <c r="B30" s="56">
        <f>+B31+B32</f>
        <v>0</v>
      </c>
      <c r="C30" s="56">
        <f t="shared" ref="C30:U30" si="7">+C31+C32</f>
        <v>33694.665540000002</v>
      </c>
      <c r="D30" s="56">
        <f t="shared" si="7"/>
        <v>12489.097659999999</v>
      </c>
      <c r="E30" s="56">
        <f t="shared" si="7"/>
        <v>150.67601000000002</v>
      </c>
      <c r="F30" s="56">
        <f t="shared" si="7"/>
        <v>0</v>
      </c>
      <c r="G30" s="56">
        <f t="shared" si="7"/>
        <v>9327.8179400000008</v>
      </c>
      <c r="H30" s="56">
        <v>854.43676000000005</v>
      </c>
      <c r="I30" s="56">
        <f t="shared" si="7"/>
        <v>17339.236820000002</v>
      </c>
      <c r="J30" s="56">
        <f t="shared" si="7"/>
        <v>0</v>
      </c>
      <c r="K30" s="56">
        <f t="shared" si="7"/>
        <v>8.1984500000000011</v>
      </c>
      <c r="L30" s="56">
        <f t="shared" si="7"/>
        <v>18009.591519999998</v>
      </c>
      <c r="M30" s="56">
        <f t="shared" si="7"/>
        <v>129.98824999999999</v>
      </c>
      <c r="N30" s="56">
        <f t="shared" si="7"/>
        <v>0</v>
      </c>
      <c r="O30" s="56">
        <f t="shared" si="7"/>
        <v>32232.31424</v>
      </c>
      <c r="P30" s="56">
        <f t="shared" si="7"/>
        <v>0.11801</v>
      </c>
      <c r="Q30" s="56">
        <f t="shared" si="7"/>
        <v>10.06955</v>
      </c>
      <c r="R30" s="56">
        <f t="shared" si="7"/>
        <v>0</v>
      </c>
      <c r="S30" s="56">
        <f t="shared" si="7"/>
        <v>0</v>
      </c>
      <c r="T30" s="56">
        <f t="shared" si="7"/>
        <v>-1.6903299999999999</v>
      </c>
      <c r="U30" s="56">
        <f t="shared" si="7"/>
        <v>1744.1499899999999</v>
      </c>
      <c r="V30" s="57">
        <f t="shared" si="6"/>
        <v>125988.67041000002</v>
      </c>
      <c r="W30" s="3"/>
    </row>
    <row r="31" spans="1:23" ht="15" customHeight="1" x14ac:dyDescent="0.2">
      <c r="A31" s="60" t="s">
        <v>1899</v>
      </c>
      <c r="B31" s="57">
        <v>0</v>
      </c>
      <c r="C31" s="57">
        <v>33694.665540000002</v>
      </c>
      <c r="D31" s="57">
        <v>12489.097659999999</v>
      </c>
      <c r="E31" s="57">
        <v>150.67601000000002</v>
      </c>
      <c r="F31" s="57">
        <v>0</v>
      </c>
      <c r="G31" s="57">
        <v>9327.8179400000008</v>
      </c>
      <c r="H31" s="57">
        <v>854.43676000000005</v>
      </c>
      <c r="I31" s="57">
        <v>17339.236820000002</v>
      </c>
      <c r="J31" s="57">
        <v>0</v>
      </c>
      <c r="K31" s="57">
        <v>8.1984500000000011</v>
      </c>
      <c r="L31" s="57">
        <v>18009.591519999998</v>
      </c>
      <c r="M31" s="57">
        <v>129.98824999999999</v>
      </c>
      <c r="N31" s="57">
        <v>0</v>
      </c>
      <c r="O31" s="57">
        <v>32232.31424</v>
      </c>
      <c r="P31" s="57">
        <v>0.11801</v>
      </c>
      <c r="Q31" s="57">
        <v>10.06955</v>
      </c>
      <c r="R31" s="57">
        <v>0</v>
      </c>
      <c r="S31" s="57">
        <v>0</v>
      </c>
      <c r="T31" s="57">
        <v>-1.6903299999999999</v>
      </c>
      <c r="U31" s="57">
        <v>1744.1499899999999</v>
      </c>
      <c r="V31" s="57">
        <f t="shared" si="6"/>
        <v>125988.67041000002</v>
      </c>
      <c r="W31" s="3"/>
    </row>
    <row r="32" spans="1:23" ht="1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f t="shared" si="6"/>
        <v>0</v>
      </c>
      <c r="W32" s="3"/>
    </row>
    <row r="33" spans="1:23" ht="15" customHeight="1" x14ac:dyDescent="0.2">
      <c r="A33" s="60" t="s">
        <v>2946</v>
      </c>
      <c r="B33" s="57">
        <v>-79.987740000000002</v>
      </c>
      <c r="C33" s="57">
        <v>-10063.76576</v>
      </c>
      <c r="D33" s="57">
        <v>-18144.797019999998</v>
      </c>
      <c r="E33" s="57">
        <v>-15.052239999999999</v>
      </c>
      <c r="F33" s="57">
        <v>-69.176550000000006</v>
      </c>
      <c r="G33" s="57">
        <v>-6881.8154400000003</v>
      </c>
      <c r="H33" s="57">
        <v>-153.75513000000001</v>
      </c>
      <c r="I33" s="57">
        <v>-32.034990000000001</v>
      </c>
      <c r="J33" s="57">
        <v>0</v>
      </c>
      <c r="K33" s="57">
        <v>-2.2264899999999996</v>
      </c>
      <c r="L33" s="57">
        <v>-3653.7891600000003</v>
      </c>
      <c r="M33" s="57">
        <v>-29.372580000000003</v>
      </c>
      <c r="N33" s="57">
        <v>0</v>
      </c>
      <c r="O33" s="57">
        <v>-21362.074710000001</v>
      </c>
      <c r="P33" s="57">
        <v>-1.68384</v>
      </c>
      <c r="Q33" s="57">
        <v>-41.217870000000005</v>
      </c>
      <c r="R33" s="57">
        <v>0</v>
      </c>
      <c r="S33" s="57">
        <v>-2.9219999999999999E-2</v>
      </c>
      <c r="T33" s="57">
        <v>-607.59848027102146</v>
      </c>
      <c r="U33" s="57">
        <v>-4022.2260700000002</v>
      </c>
      <c r="V33" s="57">
        <f t="shared" si="6"/>
        <v>-65160.603290271014</v>
      </c>
      <c r="W33" s="3"/>
    </row>
    <row r="34" spans="1:23" ht="15" customHeight="1" x14ac:dyDescent="0.2">
      <c r="A34" s="62" t="s">
        <v>2947</v>
      </c>
      <c r="B34" s="57">
        <v>0</v>
      </c>
      <c r="C34" s="57">
        <v>5327.4617800000005</v>
      </c>
      <c r="D34" s="57">
        <v>1120.05954</v>
      </c>
      <c r="E34" s="57">
        <v>0</v>
      </c>
      <c r="F34" s="57">
        <v>0</v>
      </c>
      <c r="G34" s="57">
        <v>932.98302999999999</v>
      </c>
      <c r="H34" s="57">
        <v>34.152670000000001</v>
      </c>
      <c r="I34" s="57">
        <v>15.953659999999999</v>
      </c>
      <c r="J34" s="57">
        <v>0</v>
      </c>
      <c r="K34" s="57">
        <v>1.6882200000000001</v>
      </c>
      <c r="L34" s="57">
        <v>1601.99098</v>
      </c>
      <c r="M34" s="57">
        <v>20.146599999999999</v>
      </c>
      <c r="N34" s="57">
        <v>0</v>
      </c>
      <c r="O34" s="57">
        <v>4347.1258099999995</v>
      </c>
      <c r="P34" s="57">
        <v>1.1764000000000001</v>
      </c>
      <c r="Q34" s="57">
        <v>0</v>
      </c>
      <c r="R34" s="57">
        <v>0</v>
      </c>
      <c r="S34" s="57">
        <v>0</v>
      </c>
      <c r="T34" s="57">
        <v>0.44360000000000005</v>
      </c>
      <c r="U34" s="57">
        <v>0</v>
      </c>
      <c r="V34" s="57">
        <f t="shared" si="6"/>
        <v>13403.182290000002</v>
      </c>
      <c r="W34" s="3"/>
    </row>
    <row r="35" spans="1:23" ht="15" customHeight="1" x14ac:dyDescent="0.2">
      <c r="A35" s="60" t="s">
        <v>2948</v>
      </c>
      <c r="B35" s="57">
        <v>60.343660000000007</v>
      </c>
      <c r="C35" s="57">
        <v>7458.0555700000004</v>
      </c>
      <c r="D35" s="57">
        <v>17084.732239999998</v>
      </c>
      <c r="E35" s="57">
        <v>10.678280000000001</v>
      </c>
      <c r="F35" s="57">
        <v>99</v>
      </c>
      <c r="G35" s="57">
        <v>6616.2954099999997</v>
      </c>
      <c r="H35" s="57">
        <v>90.334149999999994</v>
      </c>
      <c r="I35" s="57">
        <v>22.883650000000003</v>
      </c>
      <c r="J35" s="57">
        <v>0</v>
      </c>
      <c r="K35" s="57">
        <v>2.3245</v>
      </c>
      <c r="L35" s="57">
        <v>1698.7727899999998</v>
      </c>
      <c r="M35" s="57">
        <v>33.625600000000006</v>
      </c>
      <c r="N35" s="57">
        <v>0</v>
      </c>
      <c r="O35" s="57">
        <v>13041.401540000001</v>
      </c>
      <c r="P35" s="57">
        <v>1.8805799999999999</v>
      </c>
      <c r="Q35" s="57">
        <v>28.843109999999999</v>
      </c>
      <c r="R35" s="57">
        <v>0</v>
      </c>
      <c r="S35" s="57">
        <v>0</v>
      </c>
      <c r="T35" s="57">
        <v>319.85946999999999</v>
      </c>
      <c r="U35" s="57">
        <v>3911.0352499999999</v>
      </c>
      <c r="V35" s="57">
        <f t="shared" si="6"/>
        <v>50480.065799999997</v>
      </c>
      <c r="W35" s="3"/>
    </row>
    <row r="36" spans="1:23" ht="15" customHeight="1" x14ac:dyDescent="0.2">
      <c r="A36" s="62" t="s">
        <v>2949</v>
      </c>
      <c r="B36" s="57">
        <v>0</v>
      </c>
      <c r="C36" s="57">
        <v>-4510.7339800000009</v>
      </c>
      <c r="D36" s="57">
        <v>-2623.8550599999999</v>
      </c>
      <c r="E36" s="57">
        <v>0</v>
      </c>
      <c r="F36" s="57">
        <v>0</v>
      </c>
      <c r="G36" s="57">
        <v>-1353.585</v>
      </c>
      <c r="H36" s="57">
        <v>-29.615380000000002</v>
      </c>
      <c r="I36" s="57">
        <v>-6.8060299999999998</v>
      </c>
      <c r="J36" s="57">
        <v>0</v>
      </c>
      <c r="K36" s="57">
        <v>-1.76</v>
      </c>
      <c r="L36" s="57">
        <v>-852.48746999999992</v>
      </c>
      <c r="M36" s="57">
        <v>-23.385210000000001</v>
      </c>
      <c r="N36" s="57">
        <v>0</v>
      </c>
      <c r="O36" s="57">
        <v>-2730.3223399999997</v>
      </c>
      <c r="P36" s="57">
        <v>-0.84610000000000007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f t="shared" si="6"/>
        <v>-12133.396570000003</v>
      </c>
      <c r="W36" s="3"/>
    </row>
    <row r="37" spans="1:23" ht="15" customHeight="1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f t="shared" si="6"/>
        <v>0</v>
      </c>
      <c r="W37" s="3"/>
    </row>
    <row r="38" spans="1:23" ht="15" customHeight="1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f t="shared" si="6"/>
        <v>0</v>
      </c>
      <c r="W38" s="3"/>
    </row>
    <row r="39" spans="1:23" ht="15" customHeight="1" x14ac:dyDescent="0.2">
      <c r="A39" s="60" t="s">
        <v>169</v>
      </c>
      <c r="B39" s="57">
        <f>SUM(B40:B46)</f>
        <v>-1863.3239799999999</v>
      </c>
      <c r="C39" s="57">
        <f t="shared" ref="C39:U39" si="8">SUM(C40:C46)</f>
        <v>-7793.6725499999993</v>
      </c>
      <c r="D39" s="57">
        <f t="shared" si="8"/>
        <v>-30959.918579999998</v>
      </c>
      <c r="E39" s="57">
        <f t="shared" si="8"/>
        <v>-451.83484000000004</v>
      </c>
      <c r="F39" s="57">
        <f t="shared" si="8"/>
        <v>-617.72772999999893</v>
      </c>
      <c r="G39" s="57">
        <f t="shared" si="8"/>
        <v>-19042.448969999998</v>
      </c>
      <c r="H39" s="57">
        <v>-257.70037000000002</v>
      </c>
      <c r="I39" s="57">
        <f t="shared" si="8"/>
        <v>-1403.4434963432345</v>
      </c>
      <c r="J39" s="57">
        <f t="shared" si="8"/>
        <v>-35.740650000000002</v>
      </c>
      <c r="K39" s="57">
        <f t="shared" si="8"/>
        <v>-13.545251904389767</v>
      </c>
      <c r="L39" s="57">
        <f t="shared" si="8"/>
        <v>2418.39813</v>
      </c>
      <c r="M39" s="57">
        <f t="shared" si="8"/>
        <v>66.709589999999992</v>
      </c>
      <c r="N39" s="57">
        <f t="shared" si="8"/>
        <v>-140.00708999999998</v>
      </c>
      <c r="O39" s="57">
        <f t="shared" si="8"/>
        <v>-42590.148399999998</v>
      </c>
      <c r="P39" s="57">
        <f t="shared" si="8"/>
        <v>19.000291694800133</v>
      </c>
      <c r="Q39" s="57">
        <f t="shared" si="8"/>
        <v>-223.35996999999998</v>
      </c>
      <c r="R39" s="57">
        <f t="shared" si="8"/>
        <v>1091.3616572909407</v>
      </c>
      <c r="S39" s="57">
        <f t="shared" si="8"/>
        <v>-0.25901999999999997</v>
      </c>
      <c r="T39" s="57">
        <f t="shared" si="8"/>
        <v>-400.66985999999997</v>
      </c>
      <c r="U39" s="57">
        <f t="shared" si="8"/>
        <v>-45336.489560000002</v>
      </c>
      <c r="V39" s="57">
        <f t="shared" si="6"/>
        <v>-147534.82064926188</v>
      </c>
      <c r="W39" s="3"/>
    </row>
    <row r="40" spans="1:23" ht="15" customHeight="1" x14ac:dyDescent="0.2">
      <c r="A40" s="58" t="s">
        <v>2950</v>
      </c>
      <c r="B40" s="57">
        <v>-1336.43542</v>
      </c>
      <c r="C40" s="57">
        <v>-5351.5056299999997</v>
      </c>
      <c r="D40" s="57">
        <v>-13566.40187</v>
      </c>
      <c r="E40" s="57">
        <v>-153.51113000000001</v>
      </c>
      <c r="F40" s="57">
        <v>-613.50262999999893</v>
      </c>
      <c r="G40" s="57">
        <v>-9400.1357599999992</v>
      </c>
      <c r="H40" s="57">
        <v>98.787209999999988</v>
      </c>
      <c r="I40" s="57">
        <v>-163.96521000000001</v>
      </c>
      <c r="J40" s="57">
        <v>-35.878320000000002</v>
      </c>
      <c r="K40" s="57">
        <v>-21.873870000000004</v>
      </c>
      <c r="L40" s="57">
        <v>-4566.0842400000001</v>
      </c>
      <c r="M40" s="57">
        <v>-213.65112999999999</v>
      </c>
      <c r="N40" s="57">
        <v>-57.786059999999999</v>
      </c>
      <c r="O40" s="57">
        <v>-23721.184160000001</v>
      </c>
      <c r="P40" s="57">
        <v>-29.568900000000003</v>
      </c>
      <c r="Q40" s="57">
        <v>-94.694209999999998</v>
      </c>
      <c r="R40" s="57">
        <v>-29.311150000000001</v>
      </c>
      <c r="S40" s="57">
        <v>5.6600000000000001E-3</v>
      </c>
      <c r="T40" s="57">
        <v>-50.596050000000005</v>
      </c>
      <c r="U40" s="57">
        <v>-18093.553339999999</v>
      </c>
      <c r="V40" s="57">
        <f t="shared" si="6"/>
        <v>-77400.846209999989</v>
      </c>
      <c r="W40" s="3"/>
    </row>
    <row r="41" spans="1:23" ht="15" customHeight="1" x14ac:dyDescent="0.2">
      <c r="A41" s="58" t="s">
        <v>2951</v>
      </c>
      <c r="B41" s="57">
        <v>0</v>
      </c>
      <c r="C41" s="57">
        <v>6522.7004500000003</v>
      </c>
      <c r="D41" s="57">
        <v>-181.48093</v>
      </c>
      <c r="E41" s="57">
        <v>0</v>
      </c>
      <c r="F41" s="57">
        <v>0</v>
      </c>
      <c r="G41" s="57">
        <v>1513.39642</v>
      </c>
      <c r="H41" s="57">
        <v>0</v>
      </c>
      <c r="I41" s="57">
        <v>536.09050999999999</v>
      </c>
      <c r="J41" s="57">
        <v>0.13766999999999999</v>
      </c>
      <c r="K41" s="57">
        <v>22.352150000000002</v>
      </c>
      <c r="L41" s="57">
        <v>10061.18224</v>
      </c>
      <c r="M41" s="57">
        <v>536.10928999999999</v>
      </c>
      <c r="N41" s="57">
        <v>0</v>
      </c>
      <c r="O41" s="57">
        <v>9690.6241599999994</v>
      </c>
      <c r="P41" s="57">
        <v>54.350850000000001</v>
      </c>
      <c r="Q41" s="57">
        <v>67.074130000000011</v>
      </c>
      <c r="R41" s="57">
        <v>1227.8544399999998</v>
      </c>
      <c r="S41" s="57">
        <v>0</v>
      </c>
      <c r="T41" s="57">
        <v>0</v>
      </c>
      <c r="U41" s="57">
        <v>0</v>
      </c>
      <c r="V41" s="57">
        <f t="shared" si="6"/>
        <v>30050.391380000001</v>
      </c>
      <c r="W41" s="3"/>
    </row>
    <row r="42" spans="1:23" ht="15" customHeight="1" x14ac:dyDescent="0.2">
      <c r="A42" s="58" t="s">
        <v>2952</v>
      </c>
      <c r="B42" s="57">
        <v>-347.74735999999996</v>
      </c>
      <c r="C42" s="57">
        <v>-3815.16419</v>
      </c>
      <c r="D42" s="57">
        <v>-7063.678359999999</v>
      </c>
      <c r="E42" s="57">
        <v>-53.667050000000003</v>
      </c>
      <c r="F42" s="57">
        <v>0</v>
      </c>
      <c r="G42" s="57">
        <v>-5247.35826</v>
      </c>
      <c r="H42" s="57">
        <v>-78.384299999999996</v>
      </c>
      <c r="I42" s="57">
        <v>-1088.9131312783666</v>
      </c>
      <c r="J42" s="57">
        <v>0</v>
      </c>
      <c r="K42" s="57">
        <v>-8.5713449164225679</v>
      </c>
      <c r="L42" s="57">
        <v>-1868.28871</v>
      </c>
      <c r="M42" s="57">
        <v>-140.57752000000002</v>
      </c>
      <c r="N42" s="57">
        <v>-45.21696</v>
      </c>
      <c r="O42" s="57">
        <v>-15433.590270000001</v>
      </c>
      <c r="P42" s="57">
        <v>-2.9310917401524428</v>
      </c>
      <c r="Q42" s="57">
        <v>-82.728679999999997</v>
      </c>
      <c r="R42" s="57">
        <v>-60.389723599830837</v>
      </c>
      <c r="S42" s="57">
        <v>-0.15762999999999999</v>
      </c>
      <c r="T42" s="57">
        <v>-222.07429000000002</v>
      </c>
      <c r="U42" s="57">
        <v>-22360.748440000003</v>
      </c>
      <c r="V42" s="57">
        <f t="shared" si="6"/>
        <v>-57920.187311534777</v>
      </c>
      <c r="W42" s="3"/>
    </row>
    <row r="43" spans="1:23" ht="15" customHeight="1" x14ac:dyDescent="0.2">
      <c r="A43" s="58" t="s">
        <v>2953</v>
      </c>
      <c r="B43" s="56">
        <v>-129.95193</v>
      </c>
      <c r="C43" s="56">
        <v>-2633.07719</v>
      </c>
      <c r="D43" s="56">
        <v>-5555.4048100000009</v>
      </c>
      <c r="E43" s="56">
        <v>-51.472569999999997</v>
      </c>
      <c r="F43" s="56">
        <v>0</v>
      </c>
      <c r="G43" s="56">
        <v>-3616.3886499999999</v>
      </c>
      <c r="H43" s="56">
        <v>-4.1614700000000004</v>
      </c>
      <c r="I43" s="56">
        <v>-261.60823102983574</v>
      </c>
      <c r="J43" s="56">
        <v>0</v>
      </c>
      <c r="K43" s="56">
        <v>-3.8562165184580217</v>
      </c>
      <c r="L43" s="56">
        <v>-961.39810999999997</v>
      </c>
      <c r="M43" s="56">
        <v>-25.9008</v>
      </c>
      <c r="N43" s="56">
        <v>-21.362189999999998</v>
      </c>
      <c r="O43" s="56">
        <v>-6530.2257399999999</v>
      </c>
      <c r="P43" s="56">
        <v>-1.1383847371701084</v>
      </c>
      <c r="Q43" s="56">
        <v>-76.494839999999996</v>
      </c>
      <c r="R43" s="56">
        <v>-7.9596970055490379</v>
      </c>
      <c r="S43" s="56">
        <v>-7.3219999999999993E-2</v>
      </c>
      <c r="T43" s="56">
        <v>-72.149140000000003</v>
      </c>
      <c r="U43" s="56">
        <v>-2979.2378399999998</v>
      </c>
      <c r="V43" s="57">
        <f t="shared" si="6"/>
        <v>-22931.861029291009</v>
      </c>
      <c r="W43" s="3"/>
    </row>
    <row r="44" spans="1:23" ht="15" customHeight="1" x14ac:dyDescent="0.2">
      <c r="A44" s="58" t="s">
        <v>2954</v>
      </c>
      <c r="B44" s="57">
        <v>-18.995889999999999</v>
      </c>
      <c r="C44" s="57">
        <v>0</v>
      </c>
      <c r="D44" s="57">
        <v>-2079.8139900000001</v>
      </c>
      <c r="E44" s="57">
        <v>-6.1569899999999995</v>
      </c>
      <c r="F44" s="57">
        <v>0</v>
      </c>
      <c r="G44" s="57">
        <v>-502.25673</v>
      </c>
      <c r="H44" s="57">
        <v>-12.109969999999999</v>
      </c>
      <c r="I44" s="57">
        <v>-190.90279020843704</v>
      </c>
      <c r="J44" s="57">
        <v>0</v>
      </c>
      <c r="K44" s="57">
        <v>-1.5959704695091754</v>
      </c>
      <c r="L44" s="57">
        <v>0</v>
      </c>
      <c r="M44" s="57">
        <v>-32.684739999999998</v>
      </c>
      <c r="N44" s="57">
        <v>-12.397290000000002</v>
      </c>
      <c r="O44" s="57">
        <v>-3323.1092600000002</v>
      </c>
      <c r="P44" s="57">
        <v>-0.20508067689021281</v>
      </c>
      <c r="Q44" s="57">
        <v>-1.3379799999999999</v>
      </c>
      <c r="R44" s="57">
        <v>0</v>
      </c>
      <c r="S44" s="57">
        <v>-8.09E-3</v>
      </c>
      <c r="T44" s="57">
        <v>-33.732459999999996</v>
      </c>
      <c r="U44" s="57">
        <v>-1093.4988600000001</v>
      </c>
      <c r="V44" s="57">
        <f t="shared" si="6"/>
        <v>-7308.8060913548379</v>
      </c>
      <c r="W44" s="3"/>
    </row>
    <row r="45" spans="1:23" ht="15" customHeight="1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-4.0152263932468329E-3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f t="shared" si="6"/>
        <v>-4.0152263932468329E-3</v>
      </c>
      <c r="W45" s="3"/>
    </row>
    <row r="46" spans="1:23" ht="15" customHeight="1" x14ac:dyDescent="0.2">
      <c r="A46" s="58" t="s">
        <v>279</v>
      </c>
      <c r="B46" s="57">
        <v>-30.193380000000001</v>
      </c>
      <c r="C46" s="57">
        <v>-2516.62599</v>
      </c>
      <c r="D46" s="57">
        <v>-2513.1386199999997</v>
      </c>
      <c r="E46" s="57">
        <v>-187.02710000000002</v>
      </c>
      <c r="F46" s="57">
        <v>-4.2251000000000003</v>
      </c>
      <c r="G46" s="57">
        <v>-1789.7059899999999</v>
      </c>
      <c r="H46" s="57">
        <v>-261.83184</v>
      </c>
      <c r="I46" s="57">
        <v>-234.14464382659531</v>
      </c>
      <c r="J46" s="57">
        <v>0</v>
      </c>
      <c r="K46" s="57">
        <v>0</v>
      </c>
      <c r="L46" s="57">
        <v>-247.01305000000002</v>
      </c>
      <c r="M46" s="57">
        <v>-56.585509999999999</v>
      </c>
      <c r="N46" s="57">
        <v>-3.2445900000000001</v>
      </c>
      <c r="O46" s="57">
        <v>-3272.6631299999999</v>
      </c>
      <c r="P46" s="57">
        <v>-1.5030859245938593</v>
      </c>
      <c r="Q46" s="57">
        <v>-35.17839</v>
      </c>
      <c r="R46" s="57">
        <v>-38.832212103679318</v>
      </c>
      <c r="S46" s="57">
        <v>-2.5739999999999999E-2</v>
      </c>
      <c r="T46" s="57">
        <v>-22.117919999999998</v>
      </c>
      <c r="U46" s="57">
        <v>-809.45107999999993</v>
      </c>
      <c r="V46" s="57">
        <f t="shared" si="6"/>
        <v>-12023.50737185487</v>
      </c>
      <c r="W46" s="3"/>
    </row>
    <row r="47" spans="1:23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3"/>
    </row>
    <row r="48" spans="1:23" x14ac:dyDescent="0.2">
      <c r="A48" s="200" t="s">
        <v>1616</v>
      </c>
      <c r="B48" s="201">
        <f>+B26+B37+B38+B39</f>
        <v>-2389.1961099999999</v>
      </c>
      <c r="C48" s="201">
        <f t="shared" ref="C48:U48" si="9">+C26+C37+C38+C39</f>
        <v>-36535.274219999999</v>
      </c>
      <c r="D48" s="201">
        <f t="shared" si="9"/>
        <v>-130780.54753999999</v>
      </c>
      <c r="E48" s="201">
        <f t="shared" si="9"/>
        <v>-1126.16903</v>
      </c>
      <c r="F48" s="201">
        <f t="shared" si="9"/>
        <v>-772.37742999999887</v>
      </c>
      <c r="G48" s="201">
        <f t="shared" si="9"/>
        <v>-55615.59732999999</v>
      </c>
      <c r="H48" s="201">
        <f>+H26+H37+H38+H39</f>
        <v>-803.2736299999998</v>
      </c>
      <c r="I48" s="201">
        <f t="shared" si="9"/>
        <v>-1404.5856263432302</v>
      </c>
      <c r="J48" s="201">
        <f t="shared" si="9"/>
        <v>-35.740650000000002</v>
      </c>
      <c r="K48" s="201">
        <f t="shared" si="9"/>
        <v>-16.918741904389762</v>
      </c>
      <c r="L48" s="201">
        <f t="shared" si="9"/>
        <v>-13576.175710000001</v>
      </c>
      <c r="M48" s="201">
        <f t="shared" si="9"/>
        <v>30.60843999999998</v>
      </c>
      <c r="N48" s="201">
        <f t="shared" si="9"/>
        <v>-147.21582999999998</v>
      </c>
      <c r="O48" s="201">
        <f t="shared" si="9"/>
        <v>-178319.98936000001</v>
      </c>
      <c r="P48" s="201">
        <f t="shared" si="9"/>
        <v>19.527341694800132</v>
      </c>
      <c r="Q48" s="201">
        <f t="shared" si="9"/>
        <v>-547.35452999999995</v>
      </c>
      <c r="R48" s="201">
        <f t="shared" si="9"/>
        <v>1091.3616572909407</v>
      </c>
      <c r="S48" s="201">
        <f t="shared" si="9"/>
        <v>-5.1488599999999991</v>
      </c>
      <c r="T48" s="201">
        <f t="shared" si="9"/>
        <v>-22411.968020271022</v>
      </c>
      <c r="U48" s="201">
        <f t="shared" si="9"/>
        <v>-228404.13605000003</v>
      </c>
      <c r="V48" s="201">
        <f>SUM(B48:U48)</f>
        <v>-671750.17122953292</v>
      </c>
      <c r="W48" s="4"/>
    </row>
    <row r="49" spans="1:23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3"/>
    </row>
    <row r="50" spans="1:23" ht="13.5" thickBot="1" x14ac:dyDescent="0.25">
      <c r="A50" s="204" t="s">
        <v>1736</v>
      </c>
      <c r="B50" s="205">
        <f>+B23+B48</f>
        <v>2069.155670000001</v>
      </c>
      <c r="C50" s="205">
        <f t="shared" ref="C50:U50" si="10">+C23+C48</f>
        <v>-272.37824999997247</v>
      </c>
      <c r="D50" s="205">
        <f t="shared" si="10"/>
        <v>-1999.5645799999911</v>
      </c>
      <c r="E50" s="205">
        <f t="shared" si="10"/>
        <v>306.26811000000021</v>
      </c>
      <c r="F50" s="205">
        <f t="shared" si="10"/>
        <v>701.48648999999091</v>
      </c>
      <c r="G50" s="205">
        <f t="shared" si="10"/>
        <v>-8231.2926599999919</v>
      </c>
      <c r="H50" s="205">
        <f>+H23+H48</f>
        <v>13.365240000000085</v>
      </c>
      <c r="I50" s="205">
        <f t="shared" si="10"/>
        <v>493.77013365676066</v>
      </c>
      <c r="J50" s="205">
        <f t="shared" si="10"/>
        <v>34.646954905840801</v>
      </c>
      <c r="K50" s="205">
        <f t="shared" si="10"/>
        <v>25.683078095610227</v>
      </c>
      <c r="L50" s="205">
        <f t="shared" si="10"/>
        <v>1314.738749999995</v>
      </c>
      <c r="M50" s="205">
        <f t="shared" si="10"/>
        <v>487.59187999999995</v>
      </c>
      <c r="N50" s="205">
        <f t="shared" si="10"/>
        <v>120.7886700000002</v>
      </c>
      <c r="O50" s="205">
        <f t="shared" si="10"/>
        <v>8360.1224199999706</v>
      </c>
      <c r="P50" s="205">
        <f t="shared" si="10"/>
        <v>36.74171169480006</v>
      </c>
      <c r="Q50" s="205">
        <f t="shared" si="10"/>
        <v>-314.89872999999994</v>
      </c>
      <c r="R50" s="205">
        <f t="shared" si="10"/>
        <v>1207.3975967696181</v>
      </c>
      <c r="S50" s="205">
        <f t="shared" si="10"/>
        <v>5.442730000000001</v>
      </c>
      <c r="T50" s="205">
        <f t="shared" si="10"/>
        <v>-350.20545027102344</v>
      </c>
      <c r="U50" s="205">
        <f t="shared" si="10"/>
        <v>19776.333839999977</v>
      </c>
      <c r="V50" s="205">
        <f>SUM(B50:U50)</f>
        <v>23785.193604851585</v>
      </c>
      <c r="W50" s="4"/>
    </row>
    <row r="52" spans="1:23" x14ac:dyDescent="0.2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</row>
  </sheetData>
  <mergeCells count="2">
    <mergeCell ref="A5:M6"/>
    <mergeCell ref="N5:V6"/>
  </mergeCells>
  <phoneticPr fontId="2" type="noConversion"/>
  <conditionalFormatting sqref="D9:V9">
    <cfRule type="expression" dxfId="77" priority="1" stopIfTrue="1">
      <formula>$AR9=1</formula>
    </cfRule>
  </conditionalFormatting>
  <conditionalFormatting sqref="B8:E8 V8">
    <cfRule type="expression" dxfId="76" priority="3" stopIfTrue="1">
      <formula>$AM8=1</formula>
    </cfRule>
  </conditionalFormatting>
  <conditionalFormatting sqref="F8:S8 U8">
    <cfRule type="expression" dxfId="75" priority="4" stopIfTrue="1">
      <formula>$AO8=1</formula>
    </cfRule>
  </conditionalFormatting>
  <conditionalFormatting sqref="T8">
    <cfRule type="expression" dxfId="74" priority="5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31496062992125984" top="0.98425196850393704" bottom="0.98425196850393704" header="0.51181102362204722" footer="0.51181102362204722"/>
  <pageSetup paperSize="8" scale="87" orientation="landscape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B60"/>
  <sheetViews>
    <sheetView showGridLines="0" workbookViewId="0">
      <selection activeCell="A5" sqref="A5:K6"/>
    </sheetView>
  </sheetViews>
  <sheetFormatPr defaultRowHeight="12.75" x14ac:dyDescent="0.2"/>
  <cols>
    <col min="1" max="1" width="27.7109375" style="80" customWidth="1"/>
    <col min="2" max="2" width="9.7109375" style="24" customWidth="1"/>
    <col min="3" max="3" width="10" style="24" customWidth="1"/>
    <col min="4" max="4" width="11" style="24" customWidth="1"/>
    <col min="5" max="5" width="12.42578125" style="24" customWidth="1"/>
    <col min="6" max="6" width="11.140625" style="24" customWidth="1"/>
    <col min="7" max="7" width="10.85546875" style="24" customWidth="1"/>
    <col min="8" max="8" width="10.7109375" style="24" customWidth="1"/>
    <col min="9" max="24" width="9.140625" style="24"/>
    <col min="25" max="25" width="9.42578125" style="24" customWidth="1"/>
    <col min="26" max="26" width="11.42578125" style="24" customWidth="1"/>
    <col min="27" max="27" width="10.85546875" style="24" bestFit="1" customWidth="1"/>
    <col min="28" max="16384" width="9.140625" style="24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287</v>
      </c>
      <c r="AA3" s="54"/>
      <c r="AB3" s="54" t="s">
        <v>288</v>
      </c>
    </row>
    <row r="5" spans="1:28" x14ac:dyDescent="0.2">
      <c r="A5" s="816" t="s">
        <v>1386</v>
      </c>
      <c r="B5" s="816"/>
      <c r="C5" s="816"/>
      <c r="D5" s="816"/>
      <c r="E5" s="816"/>
      <c r="F5" s="816"/>
      <c r="G5" s="816"/>
      <c r="H5" s="816"/>
      <c r="I5" s="816"/>
      <c r="J5" s="816"/>
      <c r="K5" s="816"/>
      <c r="L5" s="806" t="s">
        <v>555</v>
      </c>
      <c r="M5" s="806"/>
      <c r="N5" s="806"/>
      <c r="O5" s="806"/>
      <c r="P5" s="806"/>
      <c r="Q5" s="806"/>
      <c r="R5" s="806"/>
      <c r="S5" s="806"/>
      <c r="T5" s="806"/>
      <c r="U5" s="806"/>
      <c r="V5" s="806"/>
      <c r="W5" s="806"/>
      <c r="X5" s="806"/>
      <c r="Y5" s="806"/>
    </row>
    <row r="6" spans="1:28" x14ac:dyDescent="0.2">
      <c r="A6" s="816"/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806"/>
      <c r="M6" s="806"/>
      <c r="N6" s="806"/>
      <c r="O6" s="806"/>
      <c r="P6" s="806"/>
      <c r="Q6" s="806"/>
      <c r="R6" s="806"/>
      <c r="S6" s="806"/>
      <c r="T6" s="806"/>
      <c r="U6" s="806"/>
      <c r="V6" s="806"/>
      <c r="W6" s="806"/>
      <c r="X6" s="806"/>
      <c r="Y6" s="806"/>
    </row>
    <row r="7" spans="1:28" ht="13.5" thickBot="1" x14ac:dyDescent="0.25">
      <c r="AA7" s="31"/>
      <c r="AB7" s="31" t="s">
        <v>321</v>
      </c>
    </row>
    <row r="8" spans="1:28" s="601" customFormat="1" ht="48.75" customHeight="1" thickBot="1" x14ac:dyDescent="0.25">
      <c r="A8" s="599"/>
      <c r="B8" s="73" t="s">
        <v>282</v>
      </c>
      <c r="C8" s="73" t="s">
        <v>283</v>
      </c>
      <c r="D8" s="73" t="s">
        <v>284</v>
      </c>
      <c r="E8" s="73" t="s">
        <v>285</v>
      </c>
      <c r="F8" s="73" t="s">
        <v>2227</v>
      </c>
      <c r="G8" s="73" t="s">
        <v>2228</v>
      </c>
      <c r="H8" s="73" t="s">
        <v>1607</v>
      </c>
      <c r="I8" s="73" t="s">
        <v>2230</v>
      </c>
      <c r="J8" s="73" t="s">
        <v>1608</v>
      </c>
      <c r="K8" s="73" t="s">
        <v>2614</v>
      </c>
      <c r="L8" s="73" t="s">
        <v>2615</v>
      </c>
      <c r="M8" s="73" t="s">
        <v>2231</v>
      </c>
      <c r="N8" s="73" t="s">
        <v>2232</v>
      </c>
      <c r="O8" s="73" t="s">
        <v>2233</v>
      </c>
      <c r="P8" s="73" t="s">
        <v>1609</v>
      </c>
      <c r="Q8" s="73" t="s">
        <v>2234</v>
      </c>
      <c r="R8" s="73" t="s">
        <v>2235</v>
      </c>
      <c r="S8" s="73" t="s">
        <v>2236</v>
      </c>
      <c r="T8" s="73" t="s">
        <v>2616</v>
      </c>
      <c r="U8" s="73" t="s">
        <v>2238</v>
      </c>
      <c r="V8" s="73" t="s">
        <v>1878</v>
      </c>
      <c r="W8" s="73" t="s">
        <v>1879</v>
      </c>
      <c r="X8" s="73" t="s">
        <v>1880</v>
      </c>
      <c r="Y8" s="602" t="s">
        <v>2617</v>
      </c>
      <c r="Z8" s="73" t="s">
        <v>599</v>
      </c>
      <c r="AA8" s="207" t="s">
        <v>2936</v>
      </c>
      <c r="AB8" s="359"/>
    </row>
    <row r="9" spans="1:28" x14ac:dyDescent="0.2">
      <c r="A9" s="83" t="s">
        <v>563</v>
      </c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</row>
    <row r="10" spans="1:28" x14ac:dyDescent="0.2">
      <c r="A10" s="217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</row>
    <row r="11" spans="1:28" x14ac:dyDescent="0.2">
      <c r="A11" s="217" t="s">
        <v>564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</row>
    <row r="12" spans="1:28" x14ac:dyDescent="0.2">
      <c r="A12" s="218" t="s">
        <v>565</v>
      </c>
      <c r="B12" s="99">
        <v>13261.225640000001</v>
      </c>
      <c r="C12" s="99">
        <v>118529.10777</v>
      </c>
      <c r="D12" s="99">
        <v>171366</v>
      </c>
      <c r="E12" s="99">
        <v>29411.049580000003</v>
      </c>
      <c r="F12" s="99">
        <v>61620.626927900004</v>
      </c>
      <c r="G12" s="99">
        <v>213159.49187</v>
      </c>
      <c r="H12" s="99">
        <v>59032.418530000003</v>
      </c>
      <c r="I12" s="99">
        <v>20430.589889999999</v>
      </c>
      <c r="J12" s="99">
        <v>77002.536980000004</v>
      </c>
      <c r="K12" s="99">
        <v>86493.224399999977</v>
      </c>
      <c r="L12" s="99">
        <v>39934.250200000002</v>
      </c>
      <c r="M12" s="99">
        <v>21083.749789999998</v>
      </c>
      <c r="N12" s="99">
        <v>101672.29964999999</v>
      </c>
      <c r="O12" s="99">
        <v>20163.10989</v>
      </c>
      <c r="P12" s="99">
        <v>7097.1661299999996</v>
      </c>
      <c r="Q12" s="99">
        <v>930.34014000000002</v>
      </c>
      <c r="R12" s="99">
        <v>20009.257079999999</v>
      </c>
      <c r="S12" s="99">
        <v>133871.63830000005</v>
      </c>
      <c r="T12" s="99">
        <v>7338.8595999999998</v>
      </c>
      <c r="U12" s="99">
        <v>33138.140920000005</v>
      </c>
      <c r="V12" s="99">
        <v>37639.981390000001</v>
      </c>
      <c r="W12" s="99">
        <v>529.35100999999997</v>
      </c>
      <c r="X12" s="99">
        <v>166.21017999999998</v>
      </c>
      <c r="Y12" s="99">
        <v>53047.35931</v>
      </c>
      <c r="Z12" s="222">
        <v>79220.420009999973</v>
      </c>
      <c r="AA12" s="222">
        <f>SUM(B12:Z12)</f>
        <v>1406148.4051878999</v>
      </c>
    </row>
    <row r="13" spans="1:28" x14ac:dyDescent="0.2">
      <c r="A13" s="218" t="s">
        <v>566</v>
      </c>
      <c r="B13" s="99">
        <v>0</v>
      </c>
      <c r="C13" s="99">
        <v>2941.4824700000004</v>
      </c>
      <c r="D13" s="99">
        <v>0</v>
      </c>
      <c r="E13" s="99">
        <v>0</v>
      </c>
      <c r="F13" s="99">
        <v>0</v>
      </c>
      <c r="G13" s="99">
        <v>0</v>
      </c>
      <c r="H13" s="99">
        <v>193.33630999999997</v>
      </c>
      <c r="I13" s="99">
        <v>0</v>
      </c>
      <c r="J13" s="99">
        <v>1625.0294400000002</v>
      </c>
      <c r="K13" s="99">
        <v>1834.1474800000001</v>
      </c>
      <c r="L13" s="99">
        <v>512.34332000000006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13063.04681</v>
      </c>
      <c r="T13" s="99">
        <v>10.70534</v>
      </c>
      <c r="U13" s="99">
        <v>0</v>
      </c>
      <c r="V13" s="99">
        <v>280.20717000000002</v>
      </c>
      <c r="W13" s="99">
        <v>0</v>
      </c>
      <c r="X13" s="99">
        <v>0</v>
      </c>
      <c r="Y13" s="99">
        <v>0</v>
      </c>
      <c r="Z13" s="222">
        <v>0</v>
      </c>
      <c r="AA13" s="222">
        <f>SUM(B13:Z13)</f>
        <v>20460.298340000001</v>
      </c>
    </row>
    <row r="14" spans="1:28" x14ac:dyDescent="0.2">
      <c r="A14" s="218" t="s">
        <v>567</v>
      </c>
      <c r="B14" s="99">
        <v>296.97224</v>
      </c>
      <c r="C14" s="99">
        <v>17842.749809999998</v>
      </c>
      <c r="D14" s="99">
        <v>33794.113239999999</v>
      </c>
      <c r="E14" s="99">
        <v>3735.0742600000003</v>
      </c>
      <c r="F14" s="99">
        <v>5595.2209499999999</v>
      </c>
      <c r="G14" s="99">
        <v>30185.80128</v>
      </c>
      <c r="H14" s="99">
        <v>21884.713349999998</v>
      </c>
      <c r="I14" s="99">
        <v>6518.8968099999993</v>
      </c>
      <c r="J14" s="99">
        <v>13962.003650000001</v>
      </c>
      <c r="K14" s="99">
        <v>8657.2473100000007</v>
      </c>
      <c r="L14" s="99">
        <v>9092.7122100000015</v>
      </c>
      <c r="M14" s="99">
        <v>2414.8851</v>
      </c>
      <c r="N14" s="99">
        <v>20204.911599999999</v>
      </c>
      <c r="O14" s="99">
        <v>5144.3123800000003</v>
      </c>
      <c r="P14" s="99">
        <v>3382.3636799999995</v>
      </c>
      <c r="Q14" s="99">
        <v>1528.1741999999999</v>
      </c>
      <c r="R14" s="99">
        <v>4083.59755</v>
      </c>
      <c r="S14" s="99">
        <v>15255.6643</v>
      </c>
      <c r="T14" s="99">
        <v>1926.2333700000001</v>
      </c>
      <c r="U14" s="99">
        <v>8440.0358000000015</v>
      </c>
      <c r="V14" s="99">
        <v>2422.2440100000003</v>
      </c>
      <c r="W14" s="99">
        <v>81.180220000000006</v>
      </c>
      <c r="X14" s="99">
        <v>207.64222000000001</v>
      </c>
      <c r="Y14" s="99">
        <v>5419.72487</v>
      </c>
      <c r="Z14" s="222">
        <v>12311.880509999997</v>
      </c>
      <c r="AA14" s="222">
        <f>SUM(B14:Z14)</f>
        <v>234388.35492000004</v>
      </c>
    </row>
    <row r="15" spans="1:28" x14ac:dyDescent="0.2">
      <c r="A15" s="218" t="s">
        <v>568</v>
      </c>
      <c r="B15" s="99">
        <f>SUM(B12:B14)</f>
        <v>13558.19788</v>
      </c>
      <c r="C15" s="99">
        <f t="shared" ref="C15:AA15" si="0">SUM(C12:C14)</f>
        <v>139313.34005</v>
      </c>
      <c r="D15" s="99">
        <f t="shared" si="0"/>
        <v>205160.11324000001</v>
      </c>
      <c r="E15" s="99">
        <f t="shared" si="0"/>
        <v>33146.12384</v>
      </c>
      <c r="F15" s="99">
        <f t="shared" si="0"/>
        <v>67215.8478779</v>
      </c>
      <c r="G15" s="99">
        <f t="shared" si="0"/>
        <v>243345.29314999998</v>
      </c>
      <c r="H15" s="99">
        <f t="shared" si="0"/>
        <v>81110.46819</v>
      </c>
      <c r="I15" s="99">
        <f t="shared" si="0"/>
        <v>26949.486699999998</v>
      </c>
      <c r="J15" s="99">
        <f t="shared" si="0"/>
        <v>92589.570070000002</v>
      </c>
      <c r="K15" s="99">
        <f t="shared" si="0"/>
        <v>96984.619189999983</v>
      </c>
      <c r="L15" s="99">
        <f t="shared" si="0"/>
        <v>49539.305730000007</v>
      </c>
      <c r="M15" s="99">
        <f t="shared" si="0"/>
        <v>23498.634889999998</v>
      </c>
      <c r="N15" s="99">
        <f t="shared" si="0"/>
        <v>121877.21124999999</v>
      </c>
      <c r="O15" s="99">
        <f t="shared" si="0"/>
        <v>25307.422269999999</v>
      </c>
      <c r="P15" s="99">
        <f t="shared" si="0"/>
        <v>10479.52981</v>
      </c>
      <c r="Q15" s="99">
        <f t="shared" si="0"/>
        <v>2458.5143399999997</v>
      </c>
      <c r="R15" s="99">
        <f t="shared" si="0"/>
        <v>24092.854629999998</v>
      </c>
      <c r="S15" s="99">
        <f t="shared" si="0"/>
        <v>162190.34941000005</v>
      </c>
      <c r="T15" s="99">
        <f t="shared" si="0"/>
        <v>9275.7983100000001</v>
      </c>
      <c r="U15" s="99">
        <f t="shared" si="0"/>
        <v>41578.176720000003</v>
      </c>
      <c r="V15" s="99">
        <f t="shared" si="0"/>
        <v>40342.432570000004</v>
      </c>
      <c r="W15" s="99">
        <f t="shared" si="0"/>
        <v>610.53122999999994</v>
      </c>
      <c r="X15" s="99">
        <f t="shared" si="0"/>
        <v>373.85239999999999</v>
      </c>
      <c r="Y15" s="99">
        <f t="shared" si="0"/>
        <v>58467.084179999998</v>
      </c>
      <c r="Z15" s="99">
        <f t="shared" si="0"/>
        <v>91532.300519999975</v>
      </c>
      <c r="AA15" s="99">
        <f t="shared" si="0"/>
        <v>1660997.0584479</v>
      </c>
    </row>
    <row r="16" spans="1:28" x14ac:dyDescent="0.2">
      <c r="A16" s="218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222"/>
    </row>
    <row r="17" spans="1:27" x14ac:dyDescent="0.2">
      <c r="A17" s="217" t="s">
        <v>569</v>
      </c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222"/>
      <c r="AA17" s="222"/>
    </row>
    <row r="18" spans="1:27" x14ac:dyDescent="0.2">
      <c r="A18" s="216" t="s">
        <v>565</v>
      </c>
      <c r="B18" s="99">
        <v>2524.2655</v>
      </c>
      <c r="C18" s="99">
        <v>69864.964900000006</v>
      </c>
      <c r="D18" s="99">
        <v>84928.914080000002</v>
      </c>
      <c r="E18" s="99">
        <v>3372.5898299999999</v>
      </c>
      <c r="F18" s="99">
        <v>18268.335429999999</v>
      </c>
      <c r="G18" s="99">
        <v>98568.075269993904</v>
      </c>
      <c r="H18" s="99">
        <v>26180.918899999997</v>
      </c>
      <c r="I18" s="99">
        <v>2211.1123499999999</v>
      </c>
      <c r="J18" s="99">
        <v>30327.029200000001</v>
      </c>
      <c r="K18" s="99">
        <v>29570.107949999998</v>
      </c>
      <c r="L18" s="99">
        <v>13550.51347</v>
      </c>
      <c r="M18" s="99">
        <v>5015.4599900000003</v>
      </c>
      <c r="N18" s="99">
        <v>25559.58641</v>
      </c>
      <c r="O18" s="99">
        <v>13704.419550000001</v>
      </c>
      <c r="P18" s="99">
        <v>2531.0726400000003</v>
      </c>
      <c r="Q18" s="99">
        <v>309.08596</v>
      </c>
      <c r="R18" s="99">
        <v>6885.8222999999998</v>
      </c>
      <c r="S18" s="99">
        <v>36795.585100000004</v>
      </c>
      <c r="T18" s="99">
        <v>2740.9331699999998</v>
      </c>
      <c r="U18" s="99">
        <v>13581.576150000001</v>
      </c>
      <c r="V18" s="99">
        <v>16262.377530000002</v>
      </c>
      <c r="W18" s="99">
        <v>2.601</v>
      </c>
      <c r="X18" s="99">
        <v>160.03097</v>
      </c>
      <c r="Y18" s="99">
        <v>39744.54552</v>
      </c>
      <c r="Z18" s="222">
        <v>32373.579219999996</v>
      </c>
      <c r="AA18" s="222">
        <f>SUM(B18:Z18)</f>
        <v>575033.50238999387</v>
      </c>
    </row>
    <row r="19" spans="1:27" x14ac:dyDescent="0.2">
      <c r="A19" s="218" t="s">
        <v>566</v>
      </c>
      <c r="B19" s="99">
        <v>0</v>
      </c>
      <c r="C19" s="99">
        <v>7057.6543700000002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396.82459</v>
      </c>
      <c r="K19" s="99">
        <v>177.7784</v>
      </c>
      <c r="L19" s="99">
        <v>0.39500000000000002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228.27518000000001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945.76277000000005</v>
      </c>
      <c r="Z19" s="222">
        <v>0</v>
      </c>
      <c r="AA19" s="222">
        <f>SUM(B19:Z19)</f>
        <v>8806.69031</v>
      </c>
    </row>
    <row r="20" spans="1:27" x14ac:dyDescent="0.2">
      <c r="A20" s="218" t="s">
        <v>568</v>
      </c>
      <c r="B20" s="99">
        <f>SUM(B18:B19)</f>
        <v>2524.2655</v>
      </c>
      <c r="C20" s="99">
        <f t="shared" ref="C20:AA20" si="1">SUM(C18:C19)</f>
        <v>76922.61927000001</v>
      </c>
      <c r="D20" s="99">
        <f t="shared" si="1"/>
        <v>84928.914080000002</v>
      </c>
      <c r="E20" s="99">
        <f t="shared" si="1"/>
        <v>3372.5898299999999</v>
      </c>
      <c r="F20" s="99">
        <f t="shared" si="1"/>
        <v>18268.335429999999</v>
      </c>
      <c r="G20" s="99">
        <f t="shared" si="1"/>
        <v>98568.075269993904</v>
      </c>
      <c r="H20" s="99">
        <f t="shared" si="1"/>
        <v>26180.918899999997</v>
      </c>
      <c r="I20" s="99">
        <f t="shared" si="1"/>
        <v>2211.1123499999999</v>
      </c>
      <c r="J20" s="99">
        <f t="shared" si="1"/>
        <v>30723.853790000001</v>
      </c>
      <c r="K20" s="99">
        <f t="shared" si="1"/>
        <v>29747.886349999997</v>
      </c>
      <c r="L20" s="99">
        <f t="shared" si="1"/>
        <v>13550.90847</v>
      </c>
      <c r="M20" s="99">
        <f t="shared" si="1"/>
        <v>5015.4599900000003</v>
      </c>
      <c r="N20" s="99">
        <f t="shared" si="1"/>
        <v>25559.58641</v>
      </c>
      <c r="O20" s="99">
        <f t="shared" si="1"/>
        <v>13704.419550000001</v>
      </c>
      <c r="P20" s="99">
        <f t="shared" si="1"/>
        <v>2531.0726400000003</v>
      </c>
      <c r="Q20" s="99">
        <f t="shared" si="1"/>
        <v>309.08596</v>
      </c>
      <c r="R20" s="99">
        <f t="shared" si="1"/>
        <v>6885.8222999999998</v>
      </c>
      <c r="S20" s="99">
        <f t="shared" si="1"/>
        <v>37023.860280000001</v>
      </c>
      <c r="T20" s="99">
        <f t="shared" si="1"/>
        <v>2740.9331699999998</v>
      </c>
      <c r="U20" s="99">
        <f t="shared" si="1"/>
        <v>13581.576150000001</v>
      </c>
      <c r="V20" s="99">
        <f t="shared" si="1"/>
        <v>16262.377530000002</v>
      </c>
      <c r="W20" s="99">
        <f t="shared" si="1"/>
        <v>2.601</v>
      </c>
      <c r="X20" s="99">
        <f t="shared" si="1"/>
        <v>160.03097</v>
      </c>
      <c r="Y20" s="99">
        <f t="shared" si="1"/>
        <v>40690.308290000001</v>
      </c>
      <c r="Z20" s="99">
        <f t="shared" si="1"/>
        <v>32373.579219999996</v>
      </c>
      <c r="AA20" s="99">
        <f t="shared" si="1"/>
        <v>583840.19269999384</v>
      </c>
    </row>
    <row r="21" spans="1:27" x14ac:dyDescent="0.2">
      <c r="A21" s="21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222"/>
    </row>
    <row r="22" spans="1:27" x14ac:dyDescent="0.2">
      <c r="A22" s="217" t="s">
        <v>570</v>
      </c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222"/>
      <c r="AA22" s="222"/>
    </row>
    <row r="23" spans="1:27" x14ac:dyDescent="0.2">
      <c r="A23" s="217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222"/>
      <c r="AA23" s="222"/>
    </row>
    <row r="24" spans="1:27" x14ac:dyDescent="0.2">
      <c r="A24" s="217" t="s">
        <v>564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222"/>
      <c r="AA24" s="222"/>
    </row>
    <row r="25" spans="1:27" x14ac:dyDescent="0.2">
      <c r="A25" s="218" t="s">
        <v>571</v>
      </c>
      <c r="B25" s="99">
        <v>2387.049</v>
      </c>
      <c r="C25" s="99">
        <v>50283.926049999995</v>
      </c>
      <c r="D25" s="99">
        <v>61536</v>
      </c>
      <c r="E25" s="99">
        <v>5485.9230900000002</v>
      </c>
      <c r="F25" s="99">
        <v>16576.186669999999</v>
      </c>
      <c r="G25" s="99">
        <v>59792.18</v>
      </c>
      <c r="H25" s="99">
        <v>43085.332350000004</v>
      </c>
      <c r="I25" s="99">
        <v>15601.55192</v>
      </c>
      <c r="J25" s="99">
        <v>29204.985619999999</v>
      </c>
      <c r="K25" s="99">
        <v>21140.732239999998</v>
      </c>
      <c r="L25" s="99">
        <v>24038.949119999997</v>
      </c>
      <c r="M25" s="99">
        <v>4609.05584</v>
      </c>
      <c r="N25" s="99">
        <v>40248.599490000001</v>
      </c>
      <c r="O25" s="99">
        <v>8117.7337600000001</v>
      </c>
      <c r="P25" s="99">
        <v>5250.9051400000008</v>
      </c>
      <c r="Q25" s="99">
        <v>1897.9127699999999</v>
      </c>
      <c r="R25" s="99">
        <v>5318.1687099999999</v>
      </c>
      <c r="S25" s="99">
        <v>39216.527000000002</v>
      </c>
      <c r="T25" s="99">
        <v>4156.5879800000002</v>
      </c>
      <c r="U25" s="99">
        <v>15180.453720000001</v>
      </c>
      <c r="V25" s="99">
        <v>7153.9024400000017</v>
      </c>
      <c r="W25" s="99">
        <v>234.84810999999999</v>
      </c>
      <c r="X25" s="99">
        <v>284.55079000000001</v>
      </c>
      <c r="Y25" s="99">
        <v>13064.653329999999</v>
      </c>
      <c r="Z25" s="222">
        <v>28713.640769999998</v>
      </c>
      <c r="AA25" s="222">
        <f>SUM(B25:Z25)</f>
        <v>502580.35590999993</v>
      </c>
    </row>
    <row r="26" spans="1:27" x14ac:dyDescent="0.2">
      <c r="A26" s="218" t="s">
        <v>572</v>
      </c>
      <c r="B26" s="99">
        <v>11171.148880000001</v>
      </c>
      <c r="C26" s="99">
        <v>56986.603999999999</v>
      </c>
      <c r="D26" s="99">
        <v>70921.634349999993</v>
      </c>
      <c r="E26" s="99">
        <v>25162.894350000002</v>
      </c>
      <c r="F26" s="99">
        <v>26593.559420000001</v>
      </c>
      <c r="G26" s="99">
        <v>54718.216</v>
      </c>
      <c r="H26" s="99">
        <v>25524.58884</v>
      </c>
      <c r="I26" s="99">
        <v>8903.6939700000003</v>
      </c>
      <c r="J26" s="99">
        <v>37567.803060000006</v>
      </c>
      <c r="K26" s="99">
        <v>37706.17697</v>
      </c>
      <c r="L26" s="99">
        <v>21003.863000000001</v>
      </c>
      <c r="M26" s="99">
        <v>12302.186679999999</v>
      </c>
      <c r="N26" s="99">
        <v>42515.095229999999</v>
      </c>
      <c r="O26" s="99">
        <v>15307.981830000001</v>
      </c>
      <c r="P26" s="99">
        <v>5153.6455500000002</v>
      </c>
      <c r="Q26" s="99">
        <v>528.61939000000007</v>
      </c>
      <c r="R26" s="99">
        <v>11863.488519999999</v>
      </c>
      <c r="S26" s="99">
        <v>48577.17</v>
      </c>
      <c r="T26" s="99">
        <v>4951.53431</v>
      </c>
      <c r="U26" s="99">
        <v>24412.303</v>
      </c>
      <c r="V26" s="99">
        <v>20598.769990000001</v>
      </c>
      <c r="W26" s="99">
        <v>370.96812</v>
      </c>
      <c r="X26" s="99">
        <v>89.071169999999995</v>
      </c>
      <c r="Y26" s="99">
        <v>28709.850730000002</v>
      </c>
      <c r="Z26" s="222">
        <v>38719.755800000014</v>
      </c>
      <c r="AA26" s="222">
        <f>SUM(B26:Z26)</f>
        <v>630360.62315999996</v>
      </c>
    </row>
    <row r="27" spans="1:27" x14ac:dyDescent="0.2">
      <c r="A27" s="218" t="s">
        <v>573</v>
      </c>
      <c r="B27" s="99">
        <v>0</v>
      </c>
      <c r="C27" s="99">
        <v>32042.81</v>
      </c>
      <c r="D27" s="99">
        <v>72702.165800000002</v>
      </c>
      <c r="E27" s="99">
        <v>2497.3063999999999</v>
      </c>
      <c r="F27" s="99">
        <v>24046.101790000001</v>
      </c>
      <c r="G27" s="99">
        <v>128834.89715</v>
      </c>
      <c r="H27" s="99">
        <v>12500.547</v>
      </c>
      <c r="I27" s="99">
        <v>2444.2408100000002</v>
      </c>
      <c r="J27" s="99">
        <v>25816.78139</v>
      </c>
      <c r="K27" s="99">
        <v>38137.70998</v>
      </c>
      <c r="L27" s="99">
        <v>4496.4936099999995</v>
      </c>
      <c r="M27" s="99">
        <v>6587.3923699999996</v>
      </c>
      <c r="N27" s="99">
        <v>39113.516530000001</v>
      </c>
      <c r="O27" s="99">
        <v>1881.70668</v>
      </c>
      <c r="P27" s="99">
        <v>74.979119999999995</v>
      </c>
      <c r="Q27" s="99">
        <v>31.98218</v>
      </c>
      <c r="R27" s="99">
        <v>6911.1974</v>
      </c>
      <c r="S27" s="99">
        <v>74396.652410000024</v>
      </c>
      <c r="T27" s="99">
        <v>167.67601999999999</v>
      </c>
      <c r="U27" s="99">
        <v>1985.42</v>
      </c>
      <c r="V27" s="99">
        <v>12589.760139999999</v>
      </c>
      <c r="W27" s="99">
        <v>4.7149999999999999</v>
      </c>
      <c r="X27" s="99">
        <v>0.23044000000000001</v>
      </c>
      <c r="Y27" s="99">
        <v>16692.580119999999</v>
      </c>
      <c r="Z27" s="222">
        <v>24098.90395</v>
      </c>
      <c r="AA27" s="222">
        <f>SUM(B27:Z27)</f>
        <v>528055.76629000006</v>
      </c>
    </row>
    <row r="28" spans="1:27" x14ac:dyDescent="0.2">
      <c r="A28" s="218" t="s">
        <v>574</v>
      </c>
      <c r="B28" s="99">
        <f t="shared" ref="B28:AA28" si="2">SUM(B25:B27)</f>
        <v>13558.19788</v>
      </c>
      <c r="C28" s="99">
        <f t="shared" si="2"/>
        <v>139313.34005</v>
      </c>
      <c r="D28" s="99">
        <f t="shared" si="2"/>
        <v>205159.80015000002</v>
      </c>
      <c r="E28" s="99">
        <f t="shared" si="2"/>
        <v>33146.12384</v>
      </c>
      <c r="F28" s="99">
        <f t="shared" si="2"/>
        <v>67215.847880000001</v>
      </c>
      <c r="G28" s="99">
        <f t="shared" si="2"/>
        <v>243345.29315000001</v>
      </c>
      <c r="H28" s="99">
        <f t="shared" si="2"/>
        <v>81110.468190000014</v>
      </c>
      <c r="I28" s="99">
        <f t="shared" si="2"/>
        <v>26949.486699999998</v>
      </c>
      <c r="J28" s="99">
        <f t="shared" si="2"/>
        <v>92589.570070000002</v>
      </c>
      <c r="K28" s="99">
        <f t="shared" si="2"/>
        <v>96984.619189999998</v>
      </c>
      <c r="L28" s="99">
        <f t="shared" si="2"/>
        <v>49539.30573</v>
      </c>
      <c r="M28" s="99">
        <f t="shared" si="2"/>
        <v>23498.634890000001</v>
      </c>
      <c r="N28" s="99">
        <f t="shared" si="2"/>
        <v>121877.21124999999</v>
      </c>
      <c r="O28" s="99">
        <f t="shared" si="2"/>
        <v>25307.422269999999</v>
      </c>
      <c r="P28" s="99">
        <f t="shared" si="2"/>
        <v>10479.52981</v>
      </c>
      <c r="Q28" s="99">
        <f t="shared" si="2"/>
        <v>2458.5143399999997</v>
      </c>
      <c r="R28" s="99">
        <f t="shared" si="2"/>
        <v>24092.854629999998</v>
      </c>
      <c r="S28" s="99">
        <f t="shared" si="2"/>
        <v>162190.34941000002</v>
      </c>
      <c r="T28" s="99">
        <f t="shared" si="2"/>
        <v>9275.7983100000001</v>
      </c>
      <c r="U28" s="99">
        <f t="shared" si="2"/>
        <v>41578.176720000003</v>
      </c>
      <c r="V28" s="99">
        <f t="shared" si="2"/>
        <v>40342.432570000004</v>
      </c>
      <c r="W28" s="99">
        <f t="shared" si="2"/>
        <v>610.53123000000005</v>
      </c>
      <c r="X28" s="99">
        <f t="shared" si="2"/>
        <v>373.85239999999999</v>
      </c>
      <c r="Y28" s="99">
        <f t="shared" si="2"/>
        <v>58467.084179999998</v>
      </c>
      <c r="Z28" s="99">
        <f t="shared" si="2"/>
        <v>91532.300520000019</v>
      </c>
      <c r="AA28" s="99">
        <f t="shared" si="2"/>
        <v>1660996.7453600001</v>
      </c>
    </row>
    <row r="29" spans="1:27" x14ac:dyDescent="0.2">
      <c r="A29" s="218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</row>
    <row r="30" spans="1:27" x14ac:dyDescent="0.2">
      <c r="A30" s="217" t="s">
        <v>569</v>
      </c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222"/>
      <c r="AA30" s="222"/>
    </row>
    <row r="31" spans="1:27" x14ac:dyDescent="0.2">
      <c r="A31" s="218" t="s">
        <v>571</v>
      </c>
      <c r="B31" s="99">
        <v>-444.4208213</v>
      </c>
      <c r="C31" s="99">
        <v>-4070.6986299999908</v>
      </c>
      <c r="D31" s="99">
        <v>-7744.5451600000006</v>
      </c>
      <c r="E31" s="99">
        <v>-845.85599999999999</v>
      </c>
      <c r="F31" s="99">
        <v>-2155.840698985</v>
      </c>
      <c r="G31" s="99">
        <v>-6316.8459999999995</v>
      </c>
      <c r="H31" s="99">
        <v>-4347.3315199999997</v>
      </c>
      <c r="I31" s="99">
        <v>-392.81664000000001</v>
      </c>
      <c r="J31" s="99">
        <v>-4555.4187599999996</v>
      </c>
      <c r="K31" s="99">
        <v>-1906.46181</v>
      </c>
      <c r="L31" s="99">
        <v>-3030.1941200000001</v>
      </c>
      <c r="M31" s="99">
        <v>-549.19500000000005</v>
      </c>
      <c r="N31" s="99">
        <v>-4035.2069999999999</v>
      </c>
      <c r="O31" s="99">
        <v>-652.48855000000003</v>
      </c>
      <c r="P31" s="99">
        <v>-419.58749999999998</v>
      </c>
      <c r="Q31" s="99">
        <v>-108.15997999999999</v>
      </c>
      <c r="R31" s="99">
        <v>-579.95245999999997</v>
      </c>
      <c r="S31" s="99">
        <v>-6890.6496900000002</v>
      </c>
      <c r="T31" s="99">
        <v>-793.21699999999998</v>
      </c>
      <c r="U31" s="99">
        <v>-1574.9231299999999</v>
      </c>
      <c r="V31" s="99">
        <v>-691.46081150776797</v>
      </c>
      <c r="W31" s="99">
        <v>-1.49624</v>
      </c>
      <c r="X31" s="99">
        <v>-30.664750000000002</v>
      </c>
      <c r="Y31" s="99">
        <v>-1356.9100700000001</v>
      </c>
      <c r="Z31" s="222">
        <v>-3095.5672100000002</v>
      </c>
      <c r="AA31" s="222">
        <v>-56589.909551792756</v>
      </c>
    </row>
    <row r="32" spans="1:27" x14ac:dyDescent="0.2">
      <c r="A32" s="218" t="s">
        <v>572</v>
      </c>
      <c r="B32" s="99">
        <v>-2079.8446789999998</v>
      </c>
      <c r="C32" s="99">
        <v>-19024.357800000005</v>
      </c>
      <c r="D32" s="99">
        <v>-22582.947889999999</v>
      </c>
      <c r="E32" s="99">
        <v>-2483.6898300000003</v>
      </c>
      <c r="F32" s="99">
        <v>-8075.9488534599996</v>
      </c>
      <c r="G32" s="99">
        <v>-25116.464</v>
      </c>
      <c r="H32" s="99">
        <v>-12361.231629999998</v>
      </c>
      <c r="I32" s="99">
        <v>-1719.2727299999999</v>
      </c>
      <c r="J32" s="99">
        <v>-8020.7229200000002</v>
      </c>
      <c r="K32" s="99">
        <v>-6417.1313900000005</v>
      </c>
      <c r="L32" s="99">
        <v>-7533.5270899999996</v>
      </c>
      <c r="M32" s="99">
        <v>-3610.982</v>
      </c>
      <c r="N32" s="99">
        <v>-10789.94398</v>
      </c>
      <c r="O32" s="99">
        <v>-12564.357179999999</v>
      </c>
      <c r="P32" s="99">
        <v>-1806.67049</v>
      </c>
      <c r="Q32" s="99">
        <v>-73.083320000000001</v>
      </c>
      <c r="R32" s="99">
        <v>-4279.0367200000001</v>
      </c>
      <c r="S32" s="99">
        <v>-19528.817569999821</v>
      </c>
      <c r="T32" s="99">
        <v>-1925.9941699999999</v>
      </c>
      <c r="U32" s="99">
        <v>-5711.1577200000002</v>
      </c>
      <c r="V32" s="99">
        <v>-10785.040695895441</v>
      </c>
      <c r="W32" s="99">
        <v>-1.10476</v>
      </c>
      <c r="X32" s="99">
        <v>-129.22972000000001</v>
      </c>
      <c r="Y32" s="99">
        <v>-23949.700920000003</v>
      </c>
      <c r="Z32" s="222">
        <v>-10941.03332</v>
      </c>
      <c r="AA32" s="222">
        <v>-221511.29137835521</v>
      </c>
    </row>
    <row r="33" spans="1:27" x14ac:dyDescent="0.2">
      <c r="A33" s="218" t="s">
        <v>573</v>
      </c>
      <c r="B33" s="99">
        <v>0</v>
      </c>
      <c r="C33" s="99">
        <v>-53827.562840000006</v>
      </c>
      <c r="D33" s="99">
        <v>-54601.421029999998</v>
      </c>
      <c r="E33" s="99">
        <v>-43.043999999999997</v>
      </c>
      <c r="F33" s="99">
        <v>-8036.5458817499994</v>
      </c>
      <c r="G33" s="99">
        <v>-67134.765269993906</v>
      </c>
      <c r="H33" s="99">
        <v>-9472.3557500000006</v>
      </c>
      <c r="I33" s="99">
        <v>-99.02297999999999</v>
      </c>
      <c r="J33" s="99">
        <v>-18147.712110000004</v>
      </c>
      <c r="K33" s="99">
        <v>-21424.293149999998</v>
      </c>
      <c r="L33" s="99">
        <v>-2987.1872599999997</v>
      </c>
      <c r="M33" s="99">
        <v>-855.28299000000004</v>
      </c>
      <c r="N33" s="99">
        <v>-10734.43543</v>
      </c>
      <c r="O33" s="99">
        <v>-487.57382000000001</v>
      </c>
      <c r="P33" s="99">
        <v>-304.81465000000003</v>
      </c>
      <c r="Q33" s="99">
        <v>-127.84266000000001</v>
      </c>
      <c r="R33" s="99">
        <v>-2026.83312</v>
      </c>
      <c r="S33" s="99">
        <v>-10604.393020000001</v>
      </c>
      <c r="T33" s="99">
        <v>-21.722000000000001</v>
      </c>
      <c r="U33" s="99">
        <v>-6295.4952999999996</v>
      </c>
      <c r="V33" s="99">
        <v>-4785.8760225967953</v>
      </c>
      <c r="W33" s="99">
        <v>0</v>
      </c>
      <c r="X33" s="99">
        <v>-0.13650000000000001</v>
      </c>
      <c r="Y33" s="99">
        <v>-15383.697299999998</v>
      </c>
      <c r="Z33" s="222">
        <v>-18336.97869</v>
      </c>
      <c r="AA33" s="222">
        <v>-305738.99177434074</v>
      </c>
    </row>
    <row r="34" spans="1:27" x14ac:dyDescent="0.2">
      <c r="A34" s="218" t="s">
        <v>574</v>
      </c>
      <c r="B34" s="99">
        <f t="shared" ref="B34:AA34" si="3">SUM(B31:B33)</f>
        <v>-2524.2655003</v>
      </c>
      <c r="C34" s="99">
        <f t="shared" si="3"/>
        <v>-76922.619269999996</v>
      </c>
      <c r="D34" s="99">
        <f t="shared" si="3"/>
        <v>-84928.914080000002</v>
      </c>
      <c r="E34" s="99">
        <f t="shared" si="3"/>
        <v>-3372.5898299999999</v>
      </c>
      <c r="F34" s="99">
        <f t="shared" si="3"/>
        <v>-18268.335434195</v>
      </c>
      <c r="G34" s="99">
        <f t="shared" si="3"/>
        <v>-98568.075269993904</v>
      </c>
      <c r="H34" s="99">
        <f t="shared" si="3"/>
        <v>-26180.918899999997</v>
      </c>
      <c r="I34" s="99">
        <f t="shared" si="3"/>
        <v>-2211.1123499999999</v>
      </c>
      <c r="J34" s="99">
        <f t="shared" si="3"/>
        <v>-30723.853790000005</v>
      </c>
      <c r="K34" s="99">
        <f t="shared" si="3"/>
        <v>-29747.886350000001</v>
      </c>
      <c r="L34" s="99">
        <f t="shared" si="3"/>
        <v>-13550.908469999998</v>
      </c>
      <c r="M34" s="99">
        <f t="shared" si="3"/>
        <v>-5015.4599899999994</v>
      </c>
      <c r="N34" s="99">
        <f t="shared" si="3"/>
        <v>-25559.58641</v>
      </c>
      <c r="O34" s="99">
        <f t="shared" si="3"/>
        <v>-13704.419549999999</v>
      </c>
      <c r="P34" s="99">
        <f t="shared" si="3"/>
        <v>-2531.0726400000003</v>
      </c>
      <c r="Q34" s="99">
        <f t="shared" si="3"/>
        <v>-309.08596</v>
      </c>
      <c r="R34" s="99">
        <f t="shared" si="3"/>
        <v>-6885.8223000000007</v>
      </c>
      <c r="S34" s="99">
        <f t="shared" si="3"/>
        <v>-37023.860279999826</v>
      </c>
      <c r="T34" s="99">
        <f t="shared" si="3"/>
        <v>-2740.9331700000002</v>
      </c>
      <c r="U34" s="99">
        <f t="shared" si="3"/>
        <v>-13581.576150000001</v>
      </c>
      <c r="V34" s="99">
        <f t="shared" si="3"/>
        <v>-16262.377530000005</v>
      </c>
      <c r="W34" s="99">
        <f t="shared" si="3"/>
        <v>-2.601</v>
      </c>
      <c r="X34" s="99">
        <f t="shared" si="3"/>
        <v>-160.03097000000002</v>
      </c>
      <c r="Y34" s="99">
        <f t="shared" si="3"/>
        <v>-40690.308290000001</v>
      </c>
      <c r="Z34" s="99">
        <f t="shared" si="3"/>
        <v>-32373.57922</v>
      </c>
      <c r="AA34" s="99">
        <f t="shared" si="3"/>
        <v>-583840.19270448876</v>
      </c>
    </row>
    <row r="35" spans="1:27" x14ac:dyDescent="0.2">
      <c r="A35" s="21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222"/>
      <c r="AA35" s="222"/>
    </row>
    <row r="36" spans="1:27" x14ac:dyDescent="0.2">
      <c r="A36" s="217" t="s">
        <v>575</v>
      </c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222"/>
      <c r="AA36" s="222"/>
    </row>
    <row r="37" spans="1:27" x14ac:dyDescent="0.2">
      <c r="A37" s="217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222"/>
      <c r="AA37" s="222"/>
    </row>
    <row r="38" spans="1:27" ht="12" customHeight="1" x14ac:dyDescent="0.2">
      <c r="A38" s="217" t="s">
        <v>576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222"/>
      <c r="AA38" s="222"/>
    </row>
    <row r="39" spans="1:27" x14ac:dyDescent="0.2">
      <c r="A39" s="218" t="s">
        <v>577</v>
      </c>
      <c r="B39" s="99">
        <v>10409</v>
      </c>
      <c r="C39" s="99">
        <v>195359</v>
      </c>
      <c r="D39" s="99">
        <v>1153655</v>
      </c>
      <c r="E39" s="99">
        <v>21955</v>
      </c>
      <c r="F39" s="99">
        <v>175253</v>
      </c>
      <c r="G39" s="99">
        <v>252062</v>
      </c>
      <c r="H39" s="99">
        <v>115497</v>
      </c>
      <c r="I39" s="99">
        <v>43649</v>
      </c>
      <c r="J39" s="99">
        <v>90269</v>
      </c>
      <c r="K39" s="99">
        <v>504030</v>
      </c>
      <c r="L39" s="99">
        <v>258331</v>
      </c>
      <c r="M39" s="99">
        <v>18659</v>
      </c>
      <c r="N39" s="99">
        <v>140259</v>
      </c>
      <c r="O39" s="99">
        <v>25181</v>
      </c>
      <c r="P39" s="99">
        <v>128142</v>
      </c>
      <c r="Q39" s="99">
        <v>9167</v>
      </c>
      <c r="R39" s="99">
        <v>64827</v>
      </c>
      <c r="S39" s="99">
        <v>115830</v>
      </c>
      <c r="T39" s="99">
        <v>17731</v>
      </c>
      <c r="U39" s="99">
        <v>52474</v>
      </c>
      <c r="V39" s="99">
        <v>96979</v>
      </c>
      <c r="W39" s="99">
        <v>243</v>
      </c>
      <c r="X39" s="99">
        <v>820</v>
      </c>
      <c r="Y39" s="99">
        <v>45128</v>
      </c>
      <c r="Z39" s="222">
        <v>137655</v>
      </c>
      <c r="AA39" s="222">
        <v>3673564</v>
      </c>
    </row>
    <row r="40" spans="1:27" x14ac:dyDescent="0.2">
      <c r="A40" s="218" t="s">
        <v>578</v>
      </c>
      <c r="B40" s="99">
        <v>5192.5594700000001</v>
      </c>
      <c r="C40" s="99">
        <v>72704.93740000001</v>
      </c>
      <c r="D40" s="99">
        <v>144974.78194999998</v>
      </c>
      <c r="E40" s="99">
        <v>21064.659344575386</v>
      </c>
      <c r="F40" s="99">
        <v>36766.262569999999</v>
      </c>
      <c r="G40" s="99">
        <v>113727.144</v>
      </c>
      <c r="H40" s="99">
        <v>20002.35785</v>
      </c>
      <c r="I40" s="99">
        <v>7487.1632599999994</v>
      </c>
      <c r="J40" s="99">
        <v>33584.42151</v>
      </c>
      <c r="K40" s="99">
        <v>53897.440180000005</v>
      </c>
      <c r="L40" s="99">
        <v>30129.348590000001</v>
      </c>
      <c r="M40" s="99">
        <v>7262.1753399999998</v>
      </c>
      <c r="N40" s="99">
        <v>41363.366999999998</v>
      </c>
      <c r="O40" s="99">
        <v>7067.3933799999995</v>
      </c>
      <c r="P40" s="99">
        <v>3612.9951900000005</v>
      </c>
      <c r="Q40" s="99">
        <v>576.95636000000002</v>
      </c>
      <c r="R40" s="99">
        <v>12355.224900000001</v>
      </c>
      <c r="S40" s="99">
        <v>81462.102799999993</v>
      </c>
      <c r="T40" s="99">
        <v>2857.279</v>
      </c>
      <c r="U40" s="99">
        <v>15329.916810000001</v>
      </c>
      <c r="V40" s="99">
        <v>31822.209190000001</v>
      </c>
      <c r="W40" s="99">
        <v>125.78863</v>
      </c>
      <c r="X40" s="99">
        <v>61160.41</v>
      </c>
      <c r="Y40" s="99">
        <v>36923.018979999993</v>
      </c>
      <c r="Z40" s="222">
        <v>44367.377200000003</v>
      </c>
      <c r="AA40" s="222">
        <v>885817.29090457526</v>
      </c>
    </row>
    <row r="41" spans="1:27" x14ac:dyDescent="0.2">
      <c r="A41" s="218" t="s">
        <v>579</v>
      </c>
      <c r="B41" s="99">
        <v>5053706.5643599993</v>
      </c>
      <c r="C41" s="99">
        <v>51439316.457999997</v>
      </c>
      <c r="D41" s="99">
        <v>165036930.57167998</v>
      </c>
      <c r="E41" s="99">
        <v>14231418.136143357</v>
      </c>
      <c r="F41" s="99">
        <v>29624718.044509999</v>
      </c>
      <c r="G41" s="99">
        <v>81609073.746000007</v>
      </c>
      <c r="H41" s="99">
        <v>17434467.81766</v>
      </c>
      <c r="I41" s="99">
        <v>6351760.6150000002</v>
      </c>
      <c r="J41" s="99">
        <v>23559767.693999998</v>
      </c>
      <c r="K41" s="99">
        <v>80498557.608649999</v>
      </c>
      <c r="L41" s="99">
        <v>20400145.150880001</v>
      </c>
      <c r="M41" s="99">
        <v>8137621.2805399997</v>
      </c>
      <c r="N41" s="99">
        <v>34171528.947999999</v>
      </c>
      <c r="O41" s="99">
        <v>5753497.21691</v>
      </c>
      <c r="P41" s="99">
        <v>2127771.66224</v>
      </c>
      <c r="Q41" s="99">
        <v>383458.14758999995</v>
      </c>
      <c r="R41" s="99">
        <v>7929465.7680000002</v>
      </c>
      <c r="S41" s="99">
        <v>72664105.170039997</v>
      </c>
      <c r="T41" s="99">
        <v>2453384.1140000001</v>
      </c>
      <c r="U41" s="99">
        <v>8565366.7923799995</v>
      </c>
      <c r="V41" s="99">
        <v>21765412.565749999</v>
      </c>
      <c r="W41" s="99">
        <v>51978.975570000002</v>
      </c>
      <c r="X41" s="99">
        <v>36265.214</v>
      </c>
      <c r="Y41" s="99">
        <v>27899655.6545</v>
      </c>
      <c r="Z41" s="222">
        <v>25010697.39096</v>
      </c>
      <c r="AA41" s="222">
        <v>712190071.30736327</v>
      </c>
    </row>
    <row r="42" spans="1:27" x14ac:dyDescent="0.2">
      <c r="A42" s="218" t="s">
        <v>580</v>
      </c>
      <c r="B42" s="99">
        <v>0</v>
      </c>
      <c r="C42" s="99">
        <v>34</v>
      </c>
      <c r="D42" s="99">
        <v>34</v>
      </c>
      <c r="E42" s="99">
        <v>2</v>
      </c>
      <c r="F42" s="99">
        <v>4</v>
      </c>
      <c r="G42" s="99">
        <v>10</v>
      </c>
      <c r="H42" s="99">
        <v>2</v>
      </c>
      <c r="I42" s="99">
        <v>25</v>
      </c>
      <c r="J42" s="99">
        <v>11</v>
      </c>
      <c r="K42" s="99">
        <v>23</v>
      </c>
      <c r="L42" s="99">
        <v>7</v>
      </c>
      <c r="M42" s="99">
        <v>1</v>
      </c>
      <c r="N42" s="99">
        <v>5</v>
      </c>
      <c r="O42" s="99">
        <v>0</v>
      </c>
      <c r="P42" s="99">
        <v>0</v>
      </c>
      <c r="Q42" s="99">
        <v>0</v>
      </c>
      <c r="R42" s="99">
        <v>0</v>
      </c>
      <c r="S42" s="99">
        <v>9</v>
      </c>
      <c r="T42" s="99">
        <v>1</v>
      </c>
      <c r="U42" s="99">
        <v>1</v>
      </c>
      <c r="V42" s="99">
        <v>4</v>
      </c>
      <c r="W42" s="99">
        <v>0</v>
      </c>
      <c r="X42" s="99">
        <v>0</v>
      </c>
      <c r="Y42" s="99">
        <v>7</v>
      </c>
      <c r="Z42" s="222">
        <v>6</v>
      </c>
      <c r="AA42" s="222">
        <v>186</v>
      </c>
    </row>
    <row r="43" spans="1:27" x14ac:dyDescent="0.2">
      <c r="A43" s="218" t="s">
        <v>581</v>
      </c>
      <c r="B43" s="99">
        <v>0</v>
      </c>
      <c r="C43" s="99">
        <v>16.571819999999999</v>
      </c>
      <c r="D43" s="99">
        <v>13.246469999999999</v>
      </c>
      <c r="E43" s="99">
        <v>0.3009</v>
      </c>
      <c r="F43" s="99">
        <v>12.253459999999999</v>
      </c>
      <c r="G43" s="99">
        <v>4.8959999999999999</v>
      </c>
      <c r="H43" s="99">
        <v>82.515230000000003</v>
      </c>
      <c r="I43" s="99">
        <v>1.19</v>
      </c>
      <c r="J43" s="99">
        <v>23.061679999999999</v>
      </c>
      <c r="K43" s="99">
        <v>20.254630000000002</v>
      </c>
      <c r="L43" s="99">
        <v>2.6749999999999998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105.36215</v>
      </c>
      <c r="T43" s="99">
        <v>0.66900000000000004</v>
      </c>
      <c r="U43" s="99">
        <v>0</v>
      </c>
      <c r="V43" s="99">
        <v>0.39529999999999998</v>
      </c>
      <c r="W43" s="99">
        <v>0</v>
      </c>
      <c r="X43" s="99">
        <v>0</v>
      </c>
      <c r="Y43" s="99">
        <v>3.0448000000000004</v>
      </c>
      <c r="Z43" s="222">
        <v>1.20299</v>
      </c>
      <c r="AA43" s="222">
        <v>287.63943</v>
      </c>
    </row>
    <row r="44" spans="1:27" x14ac:dyDescent="0.2">
      <c r="A44" s="218" t="s">
        <v>582</v>
      </c>
      <c r="B44" s="99">
        <v>0</v>
      </c>
      <c r="C44" s="99">
        <v>19.149529999999999</v>
      </c>
      <c r="D44" s="99">
        <v>38.212440000000001</v>
      </c>
      <c r="E44" s="99">
        <v>6.3</v>
      </c>
      <c r="F44" s="99">
        <v>2160.7552000000001</v>
      </c>
      <c r="G44" s="99">
        <v>168.42099999999999</v>
      </c>
      <c r="H44" s="99">
        <v>1232.8983999999998</v>
      </c>
      <c r="I44" s="99">
        <v>0</v>
      </c>
      <c r="J44" s="99">
        <v>2.2027299999999999</v>
      </c>
      <c r="K44" s="99">
        <v>13.969989999999999</v>
      </c>
      <c r="L44" s="99">
        <v>76.540000000000006</v>
      </c>
      <c r="M44" s="99">
        <v>644.24692000000005</v>
      </c>
      <c r="N44" s="99">
        <v>4.5403799999999999</v>
      </c>
      <c r="O44" s="99">
        <v>0</v>
      </c>
      <c r="P44" s="99">
        <v>23</v>
      </c>
      <c r="Q44" s="99">
        <v>0</v>
      </c>
      <c r="R44" s="99">
        <v>0</v>
      </c>
      <c r="S44" s="99">
        <v>1766.1361000000002</v>
      </c>
      <c r="T44" s="99">
        <v>23.544</v>
      </c>
      <c r="U44" s="99">
        <v>3</v>
      </c>
      <c r="V44" s="99">
        <v>7</v>
      </c>
      <c r="W44" s="99">
        <v>0</v>
      </c>
      <c r="X44" s="99">
        <v>0</v>
      </c>
      <c r="Y44" s="99">
        <v>8.61</v>
      </c>
      <c r="Z44" s="222">
        <v>94.519459999999995</v>
      </c>
      <c r="AA44" s="222">
        <v>6293.0461500000001</v>
      </c>
    </row>
    <row r="45" spans="1:27" x14ac:dyDescent="0.2">
      <c r="A45" s="21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222"/>
      <c r="AA45" s="222"/>
    </row>
    <row r="46" spans="1:27" x14ac:dyDescent="0.2">
      <c r="A46" s="217" t="s">
        <v>583</v>
      </c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222"/>
      <c r="AA46" s="222"/>
    </row>
    <row r="47" spans="1:27" x14ac:dyDescent="0.2">
      <c r="A47" s="218" t="s">
        <v>577</v>
      </c>
      <c r="B47" s="99">
        <v>11297</v>
      </c>
      <c r="C47" s="99">
        <v>62492</v>
      </c>
      <c r="D47" s="99">
        <v>321752</v>
      </c>
      <c r="E47" s="99">
        <v>24124</v>
      </c>
      <c r="F47" s="99">
        <v>118714</v>
      </c>
      <c r="G47" s="99">
        <v>221428</v>
      </c>
      <c r="H47" s="99">
        <v>923588</v>
      </c>
      <c r="I47" s="99">
        <v>72168</v>
      </c>
      <c r="J47" s="99">
        <v>40924</v>
      </c>
      <c r="K47" s="99">
        <v>295627</v>
      </c>
      <c r="L47" s="99">
        <v>229647</v>
      </c>
      <c r="M47" s="99">
        <v>21448</v>
      </c>
      <c r="N47" s="99">
        <v>179521</v>
      </c>
      <c r="O47" s="99">
        <v>28213</v>
      </c>
      <c r="P47" s="99">
        <v>81562</v>
      </c>
      <c r="Q47" s="99">
        <v>9675</v>
      </c>
      <c r="R47" s="99">
        <v>80514</v>
      </c>
      <c r="S47" s="99">
        <v>127265</v>
      </c>
      <c r="T47" s="99">
        <v>23883</v>
      </c>
      <c r="U47" s="99">
        <v>58258</v>
      </c>
      <c r="V47" s="99">
        <v>62530</v>
      </c>
      <c r="W47" s="99">
        <v>254</v>
      </c>
      <c r="X47" s="99">
        <v>673</v>
      </c>
      <c r="Y47" s="99">
        <v>70359</v>
      </c>
      <c r="Z47" s="222">
        <v>130917</v>
      </c>
      <c r="AA47" s="222">
        <v>3196833</v>
      </c>
    </row>
    <row r="48" spans="1:27" x14ac:dyDescent="0.2">
      <c r="A48" s="218" t="s">
        <v>578</v>
      </c>
      <c r="B48" s="99">
        <v>2161.0020299999996</v>
      </c>
      <c r="C48" s="99">
        <v>20959.510999999999</v>
      </c>
      <c r="D48" s="99">
        <v>32688.79019</v>
      </c>
      <c r="E48" s="99">
        <v>4725.2069000000001</v>
      </c>
      <c r="F48" s="99">
        <v>15007.001390000001</v>
      </c>
      <c r="G48" s="99">
        <v>36350.181079000635</v>
      </c>
      <c r="H48" s="99">
        <v>1975.3252600000001</v>
      </c>
      <c r="I48" s="99">
        <v>5032.1499999999996</v>
      </c>
      <c r="J48" s="99">
        <v>8073.7618499999999</v>
      </c>
      <c r="K48" s="99">
        <v>8057.8489300000001</v>
      </c>
      <c r="L48" s="99">
        <v>13532.717860772</v>
      </c>
      <c r="M48" s="99">
        <v>3050.7860299999998</v>
      </c>
      <c r="N48" s="99">
        <v>16286.550999999999</v>
      </c>
      <c r="O48" s="99">
        <v>2981.6810800000003</v>
      </c>
      <c r="P48" s="99">
        <v>1679.5517500000001</v>
      </c>
      <c r="Q48" s="99">
        <v>306.46158000000003</v>
      </c>
      <c r="R48" s="99">
        <v>5381.6808799999999</v>
      </c>
      <c r="S48" s="99">
        <v>27132.732840000001</v>
      </c>
      <c r="T48" s="99">
        <v>2355.7939999999999</v>
      </c>
      <c r="U48" s="99">
        <v>4934.2747499999996</v>
      </c>
      <c r="V48" s="99">
        <v>7969.1566199999997</v>
      </c>
      <c r="W48" s="99">
        <v>110.62663000000001</v>
      </c>
      <c r="X48" s="99">
        <v>17455.98</v>
      </c>
      <c r="Y48" s="99">
        <v>14542.23848</v>
      </c>
      <c r="Z48" s="222">
        <v>17327.4226065</v>
      </c>
      <c r="AA48" s="222">
        <v>270078.43473627267</v>
      </c>
    </row>
    <row r="49" spans="1:27" x14ac:dyDescent="0.2">
      <c r="A49" s="218" t="s">
        <v>579</v>
      </c>
      <c r="B49" s="99">
        <v>3270626.6595799997</v>
      </c>
      <c r="C49" s="99">
        <v>43820325.498999998</v>
      </c>
      <c r="D49" s="99">
        <v>112034301.35347</v>
      </c>
      <c r="E49" s="99">
        <v>16130076.871279461</v>
      </c>
      <c r="F49" s="99">
        <v>33030948.440360002</v>
      </c>
      <c r="G49" s="99">
        <v>424191286.38850754</v>
      </c>
      <c r="H49" s="99">
        <v>38133394.514699996</v>
      </c>
      <c r="I49" s="99">
        <v>12295751.306299999</v>
      </c>
      <c r="J49" s="99">
        <v>19945798.515140001</v>
      </c>
      <c r="K49" s="99">
        <v>78954866.469820008</v>
      </c>
      <c r="L49" s="99">
        <v>26166667.627909999</v>
      </c>
      <c r="M49" s="99">
        <v>4561619.83818</v>
      </c>
      <c r="N49" s="99">
        <v>37588763.561999999</v>
      </c>
      <c r="O49" s="99">
        <v>6593423.9433000004</v>
      </c>
      <c r="P49" s="99">
        <v>1886349.8385000001</v>
      </c>
      <c r="Q49" s="99">
        <v>505708.60213000001</v>
      </c>
      <c r="R49" s="99">
        <v>9341913.6170000006</v>
      </c>
      <c r="S49" s="99">
        <v>83159037.853330001</v>
      </c>
      <c r="T49" s="99">
        <v>6948302.3310000002</v>
      </c>
      <c r="U49" s="99">
        <v>11587212.81201</v>
      </c>
      <c r="V49" s="99">
        <v>19405878.91911</v>
      </c>
      <c r="W49" s="99">
        <v>48740.487639999999</v>
      </c>
      <c r="X49" s="99">
        <v>61355.540999999997</v>
      </c>
      <c r="Y49" s="99">
        <v>29619220.012200002</v>
      </c>
      <c r="Z49" s="222">
        <v>37950318.545405999</v>
      </c>
      <c r="AA49" s="222">
        <v>1057231889.5488732</v>
      </c>
    </row>
    <row r="50" spans="1:27" x14ac:dyDescent="0.2">
      <c r="A50" s="218" t="s">
        <v>580</v>
      </c>
      <c r="B50" s="99">
        <v>0</v>
      </c>
      <c r="C50" s="99">
        <v>89</v>
      </c>
      <c r="D50" s="99">
        <v>100</v>
      </c>
      <c r="E50" s="99">
        <v>1</v>
      </c>
      <c r="F50" s="99">
        <v>1</v>
      </c>
      <c r="G50" s="99">
        <v>23</v>
      </c>
      <c r="H50" s="99">
        <v>10</v>
      </c>
      <c r="I50" s="99">
        <v>0</v>
      </c>
      <c r="J50" s="99">
        <v>3</v>
      </c>
      <c r="K50" s="99">
        <v>5</v>
      </c>
      <c r="L50" s="99">
        <v>10</v>
      </c>
      <c r="M50" s="99">
        <v>6</v>
      </c>
      <c r="N50" s="99">
        <v>97</v>
      </c>
      <c r="O50" s="99">
        <v>0</v>
      </c>
      <c r="P50" s="99">
        <v>28</v>
      </c>
      <c r="Q50" s="99">
        <v>0</v>
      </c>
      <c r="R50" s="99">
        <v>0</v>
      </c>
      <c r="S50" s="99">
        <v>126</v>
      </c>
      <c r="T50" s="99">
        <v>2</v>
      </c>
      <c r="U50" s="99">
        <v>16</v>
      </c>
      <c r="V50" s="99">
        <v>6</v>
      </c>
      <c r="W50" s="99">
        <v>0</v>
      </c>
      <c r="X50" s="99">
        <v>10</v>
      </c>
      <c r="Y50" s="99">
        <v>0</v>
      </c>
      <c r="Z50" s="222">
        <v>116</v>
      </c>
      <c r="AA50" s="222">
        <v>649</v>
      </c>
    </row>
    <row r="51" spans="1:27" x14ac:dyDescent="0.2">
      <c r="A51" s="218" t="s">
        <v>581</v>
      </c>
      <c r="B51" s="99">
        <v>0</v>
      </c>
      <c r="C51" s="99">
        <v>6900.8241500000004</v>
      </c>
      <c r="D51" s="99">
        <v>1146.8496599999999</v>
      </c>
      <c r="E51" s="99">
        <v>0.314</v>
      </c>
      <c r="F51" s="99">
        <v>1.5793699999999999</v>
      </c>
      <c r="G51" s="99">
        <v>38.936</v>
      </c>
      <c r="H51" s="99">
        <v>49.82685</v>
      </c>
      <c r="I51" s="99">
        <v>0</v>
      </c>
      <c r="J51" s="99">
        <v>13.80776</v>
      </c>
      <c r="K51" s="99">
        <v>547.56108999999992</v>
      </c>
      <c r="L51" s="99">
        <v>7.5175000000000001</v>
      </c>
      <c r="M51" s="99">
        <v>412.53746999999998</v>
      </c>
      <c r="N51" s="99">
        <v>76.230270000000004</v>
      </c>
      <c r="O51" s="99">
        <v>0</v>
      </c>
      <c r="P51" s="99">
        <v>114.21274000000001</v>
      </c>
      <c r="Q51" s="99">
        <v>0</v>
      </c>
      <c r="R51" s="99">
        <v>0</v>
      </c>
      <c r="S51" s="99">
        <v>221.50439</v>
      </c>
      <c r="T51" s="99">
        <v>0.249</v>
      </c>
      <c r="U51" s="99">
        <v>23.633400000000002</v>
      </c>
      <c r="V51" s="99">
        <v>19.495330000000003</v>
      </c>
      <c r="W51" s="99">
        <v>0</v>
      </c>
      <c r="X51" s="99">
        <v>0</v>
      </c>
      <c r="Y51" s="99">
        <v>0</v>
      </c>
      <c r="Z51" s="222">
        <v>154.55560000000003</v>
      </c>
      <c r="AA51" s="222">
        <v>9729.6345799999999</v>
      </c>
    </row>
    <row r="52" spans="1:27" x14ac:dyDescent="0.2">
      <c r="A52" s="218" t="s">
        <v>582</v>
      </c>
      <c r="B52" s="99">
        <v>0</v>
      </c>
      <c r="C52" s="99">
        <v>486.89636999999999</v>
      </c>
      <c r="D52" s="99">
        <v>112.29182</v>
      </c>
      <c r="E52" s="99">
        <v>1140</v>
      </c>
      <c r="F52" s="99">
        <v>0</v>
      </c>
      <c r="G52" s="99">
        <v>5</v>
      </c>
      <c r="H52" s="99">
        <v>12797.13301</v>
      </c>
      <c r="I52" s="99">
        <v>0</v>
      </c>
      <c r="J52" s="99">
        <v>0</v>
      </c>
      <c r="K52" s="99">
        <v>0</v>
      </c>
      <c r="L52" s="99">
        <v>12.307</v>
      </c>
      <c r="M52" s="99">
        <v>0</v>
      </c>
      <c r="N52" s="99">
        <v>78.766460000000009</v>
      </c>
      <c r="O52" s="99">
        <v>0</v>
      </c>
      <c r="P52" s="99">
        <v>122.60774000000001</v>
      </c>
      <c r="Q52" s="99">
        <v>0</v>
      </c>
      <c r="R52" s="99">
        <v>0</v>
      </c>
      <c r="S52" s="99">
        <v>92.731589999999997</v>
      </c>
      <c r="T52" s="99">
        <v>2.3410000000000002</v>
      </c>
      <c r="U52" s="99">
        <v>4.0789999999999997</v>
      </c>
      <c r="V52" s="99">
        <v>9.4360099999999996</v>
      </c>
      <c r="W52" s="99">
        <v>0</v>
      </c>
      <c r="X52" s="99">
        <v>10.915089999999999</v>
      </c>
      <c r="Y52" s="99">
        <v>0</v>
      </c>
      <c r="Z52" s="222">
        <v>61.396379999999994</v>
      </c>
      <c r="AA52" s="222">
        <v>14935.901469999999</v>
      </c>
    </row>
    <row r="53" spans="1:27" x14ac:dyDescent="0.2">
      <c r="A53" s="218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222"/>
      <c r="AA53" s="222"/>
    </row>
    <row r="54" spans="1:27" x14ac:dyDescent="0.2">
      <c r="A54" s="217" t="s">
        <v>584</v>
      </c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222"/>
      <c r="AA54" s="222"/>
    </row>
    <row r="55" spans="1:27" x14ac:dyDescent="0.2">
      <c r="A55" s="218" t="s">
        <v>577</v>
      </c>
      <c r="B55" s="99">
        <v>6877</v>
      </c>
      <c r="C55" s="99">
        <v>55299</v>
      </c>
      <c r="D55" s="99">
        <v>829707</v>
      </c>
      <c r="E55" s="99">
        <v>23743</v>
      </c>
      <c r="F55" s="99">
        <v>50132</v>
      </c>
      <c r="G55" s="99">
        <v>221606</v>
      </c>
      <c r="H55" s="99">
        <v>298340</v>
      </c>
      <c r="I55" s="99">
        <v>74115</v>
      </c>
      <c r="J55" s="99">
        <v>31491</v>
      </c>
      <c r="K55" s="99">
        <v>284625</v>
      </c>
      <c r="L55" s="99">
        <v>211733</v>
      </c>
      <c r="M55" s="99">
        <v>17878</v>
      </c>
      <c r="N55" s="99">
        <v>156516</v>
      </c>
      <c r="O55" s="99">
        <v>7053</v>
      </c>
      <c r="P55" s="99">
        <v>80078</v>
      </c>
      <c r="Q55" s="99">
        <v>7005</v>
      </c>
      <c r="R55" s="99">
        <v>50157</v>
      </c>
      <c r="S55" s="99">
        <v>102711</v>
      </c>
      <c r="T55" s="99">
        <v>19552</v>
      </c>
      <c r="U55" s="99">
        <v>34771</v>
      </c>
      <c r="V55" s="99">
        <v>63067</v>
      </c>
      <c r="W55" s="99">
        <v>22</v>
      </c>
      <c r="X55" s="99">
        <v>590</v>
      </c>
      <c r="Y55" s="99">
        <v>38787</v>
      </c>
      <c r="Z55" s="222">
        <v>118514</v>
      </c>
      <c r="AA55" s="222">
        <v>2784369</v>
      </c>
    </row>
    <row r="56" spans="1:27" x14ac:dyDescent="0.2">
      <c r="A56" s="218" t="s">
        <v>578</v>
      </c>
      <c r="B56" s="99">
        <v>536.92074000000002</v>
      </c>
      <c r="C56" s="99">
        <v>5902.12</v>
      </c>
      <c r="D56" s="99">
        <v>22039.744180000002</v>
      </c>
      <c r="E56" s="99">
        <v>609.78399999999999</v>
      </c>
      <c r="F56" s="99">
        <v>231.80526</v>
      </c>
      <c r="G56" s="99">
        <v>13746.904615830001</v>
      </c>
      <c r="H56" s="99">
        <v>1323.3971999999999</v>
      </c>
      <c r="I56" s="99">
        <v>1356.2539999999999</v>
      </c>
      <c r="J56" s="99">
        <v>1872.6334099999999</v>
      </c>
      <c r="K56" s="99">
        <v>3523.5275299999998</v>
      </c>
      <c r="L56" s="99">
        <v>3788.946639238</v>
      </c>
      <c r="M56" s="99">
        <v>631.58485999999994</v>
      </c>
      <c r="N56" s="99">
        <v>1745.21975</v>
      </c>
      <c r="O56" s="99">
        <v>237.35306</v>
      </c>
      <c r="P56" s="99">
        <v>280.34226000000001</v>
      </c>
      <c r="Q56" s="99">
        <v>129.08867000000001</v>
      </c>
      <c r="R56" s="99">
        <v>1714.0601399999998</v>
      </c>
      <c r="S56" s="99">
        <v>4264.90121</v>
      </c>
      <c r="T56" s="99">
        <v>763.09799999999996</v>
      </c>
      <c r="U56" s="99">
        <v>850.80544999999995</v>
      </c>
      <c r="V56" s="99">
        <v>1180.7719099999999</v>
      </c>
      <c r="W56" s="99">
        <v>11.205120000000001</v>
      </c>
      <c r="X56" s="99">
        <v>8.3604300000000009</v>
      </c>
      <c r="Y56" s="99">
        <v>1028.5233900000001</v>
      </c>
      <c r="Z56" s="222">
        <v>1446.2091275</v>
      </c>
      <c r="AA56" s="222">
        <v>69223.56095256799</v>
      </c>
    </row>
    <row r="57" spans="1:27" x14ac:dyDescent="0.2">
      <c r="A57" s="218" t="s">
        <v>579</v>
      </c>
      <c r="B57" s="99">
        <v>6352862.9468</v>
      </c>
      <c r="C57" s="99">
        <v>45244278.120999999</v>
      </c>
      <c r="D57" s="99">
        <v>113620655.58326</v>
      </c>
      <c r="E57" s="99">
        <v>12541128.787483873</v>
      </c>
      <c r="F57" s="99">
        <v>8964804.4428500012</v>
      </c>
      <c r="G57" s="99">
        <v>458230153.861</v>
      </c>
      <c r="H57" s="99">
        <v>32119328.192839999</v>
      </c>
      <c r="I57" s="99">
        <v>11685256.5</v>
      </c>
      <c r="J57" s="99">
        <v>19426641.765110001</v>
      </c>
      <c r="K57" s="99">
        <v>84202477.788010001</v>
      </c>
      <c r="L57" s="99">
        <v>21293822.39373</v>
      </c>
      <c r="M57" s="99">
        <v>3701101.18389</v>
      </c>
      <c r="N57" s="99">
        <v>34116384.949000001</v>
      </c>
      <c r="O57" s="99">
        <v>2300706.03198</v>
      </c>
      <c r="P57" s="99">
        <v>1390527.5418099998</v>
      </c>
      <c r="Q57" s="99">
        <v>255133.51548</v>
      </c>
      <c r="R57" s="99">
        <v>6584867.5159999998</v>
      </c>
      <c r="S57" s="99">
        <v>69286538.657130003</v>
      </c>
      <c r="T57" s="99">
        <v>6830123.9050000003</v>
      </c>
      <c r="U57" s="99">
        <v>10391255.70765</v>
      </c>
      <c r="V57" s="99">
        <v>18850014.952270001</v>
      </c>
      <c r="W57" s="99">
        <v>3243.2559000000001</v>
      </c>
      <c r="X57" s="99">
        <v>58496.726000000002</v>
      </c>
      <c r="Y57" s="99">
        <v>14235365.12287</v>
      </c>
      <c r="Z57" s="222">
        <v>35663246.669660002</v>
      </c>
      <c r="AA57" s="222">
        <v>1017348416.1167239</v>
      </c>
    </row>
    <row r="58" spans="1:27" x14ac:dyDescent="0.2">
      <c r="A58" s="218" t="s">
        <v>580</v>
      </c>
      <c r="B58" s="99">
        <v>172</v>
      </c>
      <c r="C58" s="99">
        <v>836</v>
      </c>
      <c r="D58" s="99">
        <v>1356</v>
      </c>
      <c r="E58" s="99">
        <v>133</v>
      </c>
      <c r="F58" s="99">
        <v>204</v>
      </c>
      <c r="G58" s="99">
        <v>1356</v>
      </c>
      <c r="H58" s="99">
        <v>313</v>
      </c>
      <c r="I58" s="99">
        <v>107</v>
      </c>
      <c r="J58" s="99">
        <v>8999</v>
      </c>
      <c r="K58" s="99">
        <v>421</v>
      </c>
      <c r="L58" s="99">
        <v>389</v>
      </c>
      <c r="M58" s="99">
        <v>369</v>
      </c>
      <c r="N58" s="99">
        <v>507</v>
      </c>
      <c r="O58" s="99">
        <v>66</v>
      </c>
      <c r="P58" s="99">
        <v>81</v>
      </c>
      <c r="Q58" s="99">
        <v>18</v>
      </c>
      <c r="R58" s="99">
        <v>133</v>
      </c>
      <c r="S58" s="99">
        <v>511</v>
      </c>
      <c r="T58" s="99">
        <v>98</v>
      </c>
      <c r="U58" s="99">
        <v>100</v>
      </c>
      <c r="V58" s="99">
        <v>78</v>
      </c>
      <c r="W58" s="99">
        <v>0</v>
      </c>
      <c r="X58" s="99">
        <v>3</v>
      </c>
      <c r="Y58" s="99">
        <v>468</v>
      </c>
      <c r="Z58" s="222">
        <v>496</v>
      </c>
      <c r="AA58" s="222">
        <v>17214</v>
      </c>
    </row>
    <row r="59" spans="1:27" x14ac:dyDescent="0.2">
      <c r="A59" s="218" t="s">
        <v>581</v>
      </c>
      <c r="B59" s="99">
        <v>1242.7248400000001</v>
      </c>
      <c r="C59" s="99">
        <v>2994.6632300000001</v>
      </c>
      <c r="D59" s="99">
        <v>16646.50488</v>
      </c>
      <c r="E59" s="99">
        <v>454.56306000000006</v>
      </c>
      <c r="F59" s="99">
        <v>3655.2198800000001</v>
      </c>
      <c r="G59" s="99">
        <v>13700.732</v>
      </c>
      <c r="H59" s="99">
        <v>3288.9786099999997</v>
      </c>
      <c r="I59" s="99">
        <v>96.24391</v>
      </c>
      <c r="J59" s="99">
        <v>4361.2253000000001</v>
      </c>
      <c r="K59" s="99">
        <v>5958.6735199999994</v>
      </c>
      <c r="L59" s="99">
        <v>1934.3409999999999</v>
      </c>
      <c r="M59" s="99">
        <v>2617.8229100000003</v>
      </c>
      <c r="N59" s="99">
        <v>2200.9852400000004</v>
      </c>
      <c r="O59" s="99">
        <v>244.63610999999997</v>
      </c>
      <c r="P59" s="99">
        <v>687.50564999999995</v>
      </c>
      <c r="Q59" s="99">
        <v>69.384699999999995</v>
      </c>
      <c r="R59" s="99">
        <v>491.44799999999998</v>
      </c>
      <c r="S59" s="99">
        <v>4620.8173499999994</v>
      </c>
      <c r="T59" s="99">
        <v>386.416</v>
      </c>
      <c r="U59" s="99">
        <v>415.00040000000001</v>
      </c>
      <c r="V59" s="99">
        <v>901.41372000000001</v>
      </c>
      <c r="W59" s="99">
        <v>0</v>
      </c>
      <c r="X59" s="99">
        <v>8.9819999999999997E-2</v>
      </c>
      <c r="Y59" s="99">
        <v>7743.9860899999994</v>
      </c>
      <c r="Z59" s="222">
        <v>7206.5659699999997</v>
      </c>
      <c r="AA59" s="222">
        <v>81919.942189999987</v>
      </c>
    </row>
    <row r="60" spans="1:27" ht="13.5" thickBot="1" x14ac:dyDescent="0.25">
      <c r="A60" s="220" t="s">
        <v>582</v>
      </c>
      <c r="B60" s="104">
        <v>572.06790999999998</v>
      </c>
      <c r="C60" s="104">
        <v>1247.49531</v>
      </c>
      <c r="D60" s="104">
        <v>5297.0126200000004</v>
      </c>
      <c r="E60" s="104">
        <v>1713.4526799999999</v>
      </c>
      <c r="F60" s="104">
        <v>647.91194999999993</v>
      </c>
      <c r="G60" s="104">
        <v>5642.68</v>
      </c>
      <c r="H60" s="104">
        <v>2640.9301099999998</v>
      </c>
      <c r="I60" s="104">
        <v>12.106</v>
      </c>
      <c r="J60" s="104">
        <v>1542.433</v>
      </c>
      <c r="K60" s="104">
        <v>4139.3235100000002</v>
      </c>
      <c r="L60" s="104">
        <v>441.113</v>
      </c>
      <c r="M60" s="104">
        <v>2441.87961</v>
      </c>
      <c r="N60" s="104">
        <v>1163.97489</v>
      </c>
      <c r="O60" s="104">
        <v>244</v>
      </c>
      <c r="P60" s="104">
        <v>236.71621999999999</v>
      </c>
      <c r="Q60" s="104">
        <v>9.0175000000000001</v>
      </c>
      <c r="R60" s="104">
        <v>262.02300000000002</v>
      </c>
      <c r="S60" s="104">
        <v>4861.3951999999999</v>
      </c>
      <c r="T60" s="104">
        <v>4407.5789999999997</v>
      </c>
      <c r="U60" s="104">
        <v>490.5625</v>
      </c>
      <c r="V60" s="104">
        <v>16.156309999999998</v>
      </c>
      <c r="W60" s="104">
        <v>0</v>
      </c>
      <c r="X60" s="104">
        <v>0</v>
      </c>
      <c r="Y60" s="104">
        <v>3790.1094199999998</v>
      </c>
      <c r="Z60" s="104">
        <v>4027.23999</v>
      </c>
      <c r="AA60" s="104">
        <v>45847.179730000003</v>
      </c>
    </row>
  </sheetData>
  <mergeCells count="2">
    <mergeCell ref="A5:K6"/>
    <mergeCell ref="L5:Y6"/>
  </mergeCells>
  <phoneticPr fontId="2" type="noConversion"/>
  <conditionalFormatting sqref="AA8:AB8">
    <cfRule type="expression" dxfId="73" priority="3" stopIfTrue="1">
      <formula>$AW8=1</formula>
    </cfRule>
  </conditionalFormatting>
  <conditionalFormatting sqref="B8:X8 Z8">
    <cfRule type="expression" dxfId="72" priority="5" stopIfTrue="1">
      <formula>$AI8=1</formula>
    </cfRule>
  </conditionalFormatting>
  <conditionalFormatting sqref="Y8">
    <cfRule type="expression" dxfId="71" priority="6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2" top="0.86614173228346458" bottom="2.0078740157480315" header="0.51181102362204722" footer="0.51181102362204722"/>
  <pageSetup paperSize="8" scale="70" orientation="landscape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A60"/>
  <sheetViews>
    <sheetView showGridLines="0" topLeftCell="E1" workbookViewId="0">
      <selection activeCell="L5" sqref="L5:Y6"/>
    </sheetView>
  </sheetViews>
  <sheetFormatPr defaultRowHeight="12.75" x14ac:dyDescent="0.2"/>
  <cols>
    <col min="1" max="1" width="27.7109375" style="3" customWidth="1"/>
    <col min="2" max="16384" width="9.140625" style="3"/>
  </cols>
  <sheetData>
    <row r="1" spans="1:27" x14ac:dyDescent="0.2">
      <c r="A1" s="334" t="s">
        <v>1595</v>
      </c>
    </row>
    <row r="2" spans="1:27" x14ac:dyDescent="0.2">
      <c r="A2" s="334" t="s">
        <v>300</v>
      </c>
    </row>
    <row r="3" spans="1:27" x14ac:dyDescent="0.2">
      <c r="A3" s="19" t="s">
        <v>319</v>
      </c>
      <c r="AA3" s="54" t="s">
        <v>320</v>
      </c>
    </row>
    <row r="5" spans="1:27" x14ac:dyDescent="0.2">
      <c r="A5" s="813" t="s">
        <v>970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7" t="s">
        <v>554</v>
      </c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</row>
    <row r="6" spans="1:27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7"/>
      <c r="Y6" s="817"/>
    </row>
    <row r="7" spans="1:27" ht="13.5" thickBot="1" x14ac:dyDescent="0.25">
      <c r="AA7" s="31" t="s">
        <v>1896</v>
      </c>
    </row>
    <row r="8" spans="1:27" s="601" customFormat="1" ht="57.75" customHeight="1" thickBot="1" x14ac:dyDescent="0.25">
      <c r="A8" s="599"/>
      <c r="B8" s="73" t="s">
        <v>282</v>
      </c>
      <c r="C8" s="73" t="s">
        <v>283</v>
      </c>
      <c r="D8" s="73" t="s">
        <v>284</v>
      </c>
      <c r="E8" s="73" t="s">
        <v>285</v>
      </c>
      <c r="F8" s="73" t="s">
        <v>2227</v>
      </c>
      <c r="G8" s="73" t="s">
        <v>2228</v>
      </c>
      <c r="H8" s="73" t="s">
        <v>1607</v>
      </c>
      <c r="I8" s="73" t="s">
        <v>2230</v>
      </c>
      <c r="J8" s="73" t="s">
        <v>1608</v>
      </c>
      <c r="K8" s="73" t="s">
        <v>2614</v>
      </c>
      <c r="L8" s="73" t="s">
        <v>2615</v>
      </c>
      <c r="M8" s="73" t="s">
        <v>2231</v>
      </c>
      <c r="N8" s="73" t="s">
        <v>2232</v>
      </c>
      <c r="O8" s="73" t="s">
        <v>2233</v>
      </c>
      <c r="P8" s="73" t="s">
        <v>1609</v>
      </c>
      <c r="Q8" s="73" t="s">
        <v>2234</v>
      </c>
      <c r="R8" s="73" t="s">
        <v>2235</v>
      </c>
      <c r="S8" s="73" t="s">
        <v>2236</v>
      </c>
      <c r="T8" s="73" t="s">
        <v>2616</v>
      </c>
      <c r="U8" s="73" t="s">
        <v>2238</v>
      </c>
      <c r="V8" s="73" t="s">
        <v>1878</v>
      </c>
      <c r="W8" s="73" t="s">
        <v>1879</v>
      </c>
      <c r="X8" s="73" t="s">
        <v>1880</v>
      </c>
      <c r="Y8" s="602" t="s">
        <v>2617</v>
      </c>
      <c r="Z8" s="73" t="s">
        <v>599</v>
      </c>
      <c r="AA8" s="207" t="s">
        <v>2936</v>
      </c>
    </row>
    <row r="9" spans="1:27" x14ac:dyDescent="0.2">
      <c r="A9" s="85" t="s">
        <v>585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pans="1:27" x14ac:dyDescent="0.2">
      <c r="A10" s="7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</row>
    <row r="11" spans="1:27" x14ac:dyDescent="0.2">
      <c r="A11" s="78" t="s">
        <v>586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</row>
    <row r="12" spans="1:27" x14ac:dyDescent="0.2">
      <c r="A12" s="58" t="s">
        <v>587</v>
      </c>
      <c r="B12" s="58">
        <v>14413.295537164997</v>
      </c>
      <c r="C12" s="58">
        <v>21729.278180000001</v>
      </c>
      <c r="D12" s="58">
        <v>28269.504290000001</v>
      </c>
      <c r="E12" s="58">
        <v>2722.0371399999999</v>
      </c>
      <c r="F12" s="58">
        <v>11290.119970000002</v>
      </c>
      <c r="G12" s="58">
        <v>27363.043680000101</v>
      </c>
      <c r="H12" s="58">
        <v>9871.5726300000006</v>
      </c>
      <c r="I12" s="58">
        <v>1363.35481</v>
      </c>
      <c r="J12" s="58">
        <v>34266.839369999994</v>
      </c>
      <c r="K12" s="58">
        <v>17230.496869999995</v>
      </c>
      <c r="L12" s="58">
        <v>6176.5792199999996</v>
      </c>
      <c r="M12" s="58">
        <v>4108.9660999999996</v>
      </c>
      <c r="N12" s="58">
        <v>14307.773380000001</v>
      </c>
      <c r="O12" s="58">
        <v>4897.0011199999999</v>
      </c>
      <c r="P12" s="58">
        <v>1230.4604899999999</v>
      </c>
      <c r="Q12" s="58">
        <v>238.61194</v>
      </c>
      <c r="R12" s="58">
        <v>1987.3803</v>
      </c>
      <c r="S12" s="58">
        <v>29436.486819999984</v>
      </c>
      <c r="T12" s="58">
        <v>833.21912999999995</v>
      </c>
      <c r="U12" s="58">
        <v>12858.80896</v>
      </c>
      <c r="V12" s="58">
        <v>8125.3265200000005</v>
      </c>
      <c r="W12" s="58">
        <v>20.868780000000001</v>
      </c>
      <c r="X12" s="58">
        <v>9.1915300000000002</v>
      </c>
      <c r="Y12" s="58">
        <v>15444.27831</v>
      </c>
      <c r="Z12" s="58">
        <v>10946.587650000003</v>
      </c>
      <c r="AA12" s="58">
        <f>SUM(B12:Z12)</f>
        <v>279141.08272716508</v>
      </c>
    </row>
    <row r="13" spans="1:27" x14ac:dyDescent="0.2">
      <c r="A13" s="58" t="s">
        <v>588</v>
      </c>
      <c r="B13" s="99">
        <v>0</v>
      </c>
      <c r="C13" s="58">
        <v>240.54179000000002</v>
      </c>
      <c r="D13" s="58">
        <v>39.518329999999999</v>
      </c>
      <c r="E13" s="58">
        <v>0.31748000000000004</v>
      </c>
      <c r="F13" s="58">
        <v>7.3802700000000003</v>
      </c>
      <c r="G13" s="58">
        <v>11.915290000000001</v>
      </c>
      <c r="H13" s="58">
        <v>3.4908000000000001</v>
      </c>
      <c r="I13" s="58">
        <v>34.403080000000003</v>
      </c>
      <c r="J13" s="58">
        <v>0</v>
      </c>
      <c r="K13" s="58">
        <v>280.91806000000003</v>
      </c>
      <c r="L13" s="58">
        <v>0</v>
      </c>
      <c r="M13" s="58">
        <v>0.78846000000000005</v>
      </c>
      <c r="N13" s="58">
        <v>152.13775000000001</v>
      </c>
      <c r="O13" s="58">
        <v>453.14</v>
      </c>
      <c r="P13" s="58">
        <v>0</v>
      </c>
      <c r="Q13" s="58">
        <v>0</v>
      </c>
      <c r="R13" s="58">
        <v>60.819600000000008</v>
      </c>
      <c r="S13" s="99">
        <v>0</v>
      </c>
      <c r="T13" s="99">
        <v>12.837639999999999</v>
      </c>
      <c r="U13" s="58">
        <v>0</v>
      </c>
      <c r="V13" s="58">
        <v>115.81117999999999</v>
      </c>
      <c r="W13" s="99">
        <v>0</v>
      </c>
      <c r="X13" s="99">
        <v>0</v>
      </c>
      <c r="Y13" s="58">
        <v>0</v>
      </c>
      <c r="Z13" s="58">
        <v>21.187550000000002</v>
      </c>
      <c r="AA13" s="58">
        <f>SUM(B13:Z13)</f>
        <v>1435.2072800000001</v>
      </c>
    </row>
    <row r="14" spans="1:27" x14ac:dyDescent="0.2">
      <c r="A14" s="58" t="s">
        <v>589</v>
      </c>
      <c r="B14" s="99">
        <v>0.46983999999999998</v>
      </c>
      <c r="C14" s="58">
        <v>2031.0483400000001</v>
      </c>
      <c r="D14" s="58">
        <v>23516.734960000002</v>
      </c>
      <c r="E14" s="58">
        <v>1174.9562200000003</v>
      </c>
      <c r="F14" s="58">
        <v>594.84275000000002</v>
      </c>
      <c r="G14" s="58">
        <v>6661.8203999999905</v>
      </c>
      <c r="H14" s="58">
        <v>5334.1368499999999</v>
      </c>
      <c r="I14" s="58">
        <v>5.69726</v>
      </c>
      <c r="J14" s="58">
        <v>1343.4281400000002</v>
      </c>
      <c r="K14" s="58">
        <v>8084.3514900000009</v>
      </c>
      <c r="L14" s="58">
        <v>1604.7325700000001</v>
      </c>
      <c r="M14" s="58">
        <v>54.329459999999997</v>
      </c>
      <c r="N14" s="58">
        <v>6919.2182599999996</v>
      </c>
      <c r="O14" s="58">
        <v>328.04822999999999</v>
      </c>
      <c r="P14" s="58">
        <v>6.1908600000000007</v>
      </c>
      <c r="Q14" s="58">
        <v>6.4855200000000002</v>
      </c>
      <c r="R14" s="58">
        <v>279.72608999999994</v>
      </c>
      <c r="S14" s="58">
        <v>7376.9852900000005</v>
      </c>
      <c r="T14" s="58">
        <v>35.715040000000002</v>
      </c>
      <c r="U14" s="58">
        <v>2761.4019900000003</v>
      </c>
      <c r="V14" s="58">
        <v>423.58467999999999</v>
      </c>
      <c r="W14" s="58">
        <v>0</v>
      </c>
      <c r="X14" s="58">
        <v>3.2096</v>
      </c>
      <c r="Y14" s="58">
        <v>1355.2217900000001</v>
      </c>
      <c r="Z14" s="58">
        <v>1570.3369500000001</v>
      </c>
      <c r="AA14" s="58">
        <f>SUM(B14:Z14)</f>
        <v>71472.672580000013</v>
      </c>
    </row>
    <row r="15" spans="1:27" x14ac:dyDescent="0.2">
      <c r="A15" s="58" t="s">
        <v>568</v>
      </c>
      <c r="B15" s="58">
        <f>SUM(B12:B14)</f>
        <v>14413.765377164997</v>
      </c>
      <c r="C15" s="58">
        <f t="shared" ref="C15:O15" si="0">SUM(C12:C14)</f>
        <v>24000.868310000002</v>
      </c>
      <c r="D15" s="58">
        <f t="shared" si="0"/>
        <v>51825.757580000005</v>
      </c>
      <c r="E15" s="58">
        <f t="shared" si="0"/>
        <v>3897.3108400000001</v>
      </c>
      <c r="F15" s="58">
        <f t="shared" si="0"/>
        <v>11892.342990000001</v>
      </c>
      <c r="G15" s="58">
        <f t="shared" si="0"/>
        <v>34036.779370000091</v>
      </c>
      <c r="H15" s="58">
        <f t="shared" si="0"/>
        <v>15209.200280000001</v>
      </c>
      <c r="I15" s="58">
        <f t="shared" si="0"/>
        <v>1403.45515</v>
      </c>
      <c r="J15" s="58">
        <f t="shared" si="0"/>
        <v>35610.267509999998</v>
      </c>
      <c r="K15" s="58">
        <f t="shared" si="0"/>
        <v>25595.766419999996</v>
      </c>
      <c r="L15" s="58">
        <f t="shared" si="0"/>
        <v>7781.3117899999997</v>
      </c>
      <c r="M15" s="58">
        <f t="shared" si="0"/>
        <v>4164.0840199999993</v>
      </c>
      <c r="N15" s="58">
        <f t="shared" si="0"/>
        <v>21379.129390000002</v>
      </c>
      <c r="O15" s="58">
        <f t="shared" si="0"/>
        <v>5678.1893500000006</v>
      </c>
      <c r="P15" s="58">
        <f t="shared" ref="P15:Z15" si="1">SUM(P12:P14)</f>
        <v>1236.6513499999999</v>
      </c>
      <c r="Q15" s="58">
        <f t="shared" si="1"/>
        <v>245.09746000000001</v>
      </c>
      <c r="R15" s="58">
        <f t="shared" si="1"/>
        <v>2327.9259900000002</v>
      </c>
      <c r="S15" s="58">
        <f t="shared" si="1"/>
        <v>36813.472109999988</v>
      </c>
      <c r="T15" s="58">
        <f t="shared" si="1"/>
        <v>881.77180999999996</v>
      </c>
      <c r="U15" s="58">
        <f t="shared" si="1"/>
        <v>15620.210950000001</v>
      </c>
      <c r="V15" s="58">
        <f t="shared" si="1"/>
        <v>8664.7223800000011</v>
      </c>
      <c r="W15" s="58">
        <f t="shared" si="1"/>
        <v>20.868780000000001</v>
      </c>
      <c r="X15" s="58">
        <f t="shared" si="1"/>
        <v>12.40113</v>
      </c>
      <c r="Y15" s="58">
        <f t="shared" si="1"/>
        <v>16799.500100000001</v>
      </c>
      <c r="Z15" s="58">
        <f t="shared" si="1"/>
        <v>12538.112150000004</v>
      </c>
      <c r="AA15" s="58">
        <f>SUM(B15:Z15)</f>
        <v>352048.96258716506</v>
      </c>
    </row>
    <row r="16" spans="1:27" x14ac:dyDescent="0.2">
      <c r="A16" s="78" t="s">
        <v>590</v>
      </c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</row>
    <row r="17" spans="1:27" x14ac:dyDescent="0.2">
      <c r="A17" s="58" t="s">
        <v>587</v>
      </c>
      <c r="B17" s="58">
        <v>5100.4180099999994</v>
      </c>
      <c r="C17" s="58">
        <v>6127.4623799999999</v>
      </c>
      <c r="D17" s="58">
        <v>6879.4330099999997</v>
      </c>
      <c r="E17" s="58">
        <v>616.17306000000008</v>
      </c>
      <c r="F17" s="58">
        <v>2835.9215800000002</v>
      </c>
      <c r="G17" s="58">
        <v>8644.4905099999505</v>
      </c>
      <c r="H17" s="58">
        <v>3763.0480200000002</v>
      </c>
      <c r="I17" s="58">
        <v>28.949310000000001</v>
      </c>
      <c r="J17" s="58">
        <v>11358.839880000001</v>
      </c>
      <c r="K17" s="58">
        <v>6986.0715</v>
      </c>
      <c r="L17" s="58">
        <v>1731.2590500000001</v>
      </c>
      <c r="M17" s="58">
        <v>1676.77917</v>
      </c>
      <c r="N17" s="58">
        <v>8254.9496299999992</v>
      </c>
      <c r="O17" s="58">
        <v>694.96981999999991</v>
      </c>
      <c r="P17" s="58">
        <v>99.734369999999998</v>
      </c>
      <c r="Q17" s="58">
        <v>6.9596</v>
      </c>
      <c r="R17" s="58">
        <v>669.4828</v>
      </c>
      <c r="S17" s="58">
        <v>7076.9825199999996</v>
      </c>
      <c r="T17" s="58">
        <v>187.10499999999999</v>
      </c>
      <c r="U17" s="58">
        <v>700.52104999999995</v>
      </c>
      <c r="V17" s="58">
        <v>4426.2292400000006</v>
      </c>
      <c r="W17" s="58">
        <v>0</v>
      </c>
      <c r="X17" s="58">
        <v>-35.799169999999997</v>
      </c>
      <c r="Y17" s="58">
        <v>4539.3392000000003</v>
      </c>
      <c r="Z17" s="58">
        <v>3782.5865199999998</v>
      </c>
      <c r="AA17" s="58">
        <f>SUM(B17:Z17)</f>
        <v>86151.90605999995</v>
      </c>
    </row>
    <row r="18" spans="1:27" x14ac:dyDescent="0.2">
      <c r="A18" s="58" t="s">
        <v>588</v>
      </c>
      <c r="B18" s="99">
        <v>0</v>
      </c>
      <c r="C18" s="99">
        <v>0</v>
      </c>
      <c r="D18" s="99">
        <v>0</v>
      </c>
      <c r="E18" s="99">
        <v>0</v>
      </c>
      <c r="F18" s="99">
        <v>0</v>
      </c>
      <c r="G18" s="99">
        <v>0</v>
      </c>
      <c r="H18" s="99">
        <v>0</v>
      </c>
      <c r="I18" s="99">
        <v>0</v>
      </c>
      <c r="J18" s="99">
        <v>0</v>
      </c>
      <c r="K18" s="58">
        <v>2.4106199999999998</v>
      </c>
      <c r="L18" s="58">
        <v>0</v>
      </c>
      <c r="M18" s="99">
        <v>0</v>
      </c>
      <c r="N18" s="99">
        <v>0</v>
      </c>
      <c r="O18" s="99">
        <v>0.05</v>
      </c>
      <c r="P18" s="99">
        <v>0</v>
      </c>
      <c r="Q18" s="99">
        <v>0</v>
      </c>
      <c r="R18" s="99">
        <v>0</v>
      </c>
      <c r="S18" s="99">
        <v>0</v>
      </c>
      <c r="T18" s="99">
        <v>0</v>
      </c>
      <c r="U18" s="99">
        <v>0</v>
      </c>
      <c r="V18" s="99">
        <v>0</v>
      </c>
      <c r="W18" s="99">
        <v>0</v>
      </c>
      <c r="X18" s="99">
        <v>0</v>
      </c>
      <c r="Y18" s="99">
        <v>0</v>
      </c>
      <c r="Z18" s="58">
        <v>240.90899999999999</v>
      </c>
      <c r="AA18" s="58">
        <f>SUM(B18:Z18)</f>
        <v>243.36962</v>
      </c>
    </row>
    <row r="19" spans="1:27" x14ac:dyDescent="0.2">
      <c r="A19" s="58" t="s">
        <v>589</v>
      </c>
      <c r="B19" s="99">
        <v>0</v>
      </c>
      <c r="C19" s="58">
        <v>1421.92028</v>
      </c>
      <c r="D19" s="58">
        <v>9874.8398200000011</v>
      </c>
      <c r="E19" s="58">
        <v>38.159999999999997</v>
      </c>
      <c r="F19" s="58">
        <v>187.36126000000002</v>
      </c>
      <c r="G19" s="58">
        <v>1219.5476100000001</v>
      </c>
      <c r="H19" s="58">
        <v>5180.2768399999995</v>
      </c>
      <c r="I19" s="58">
        <v>0.11799999999999999</v>
      </c>
      <c r="J19" s="58">
        <v>471.71671000000003</v>
      </c>
      <c r="K19" s="58">
        <v>169.33867000000001</v>
      </c>
      <c r="L19" s="58">
        <v>144.37767000000002</v>
      </c>
      <c r="M19" s="58">
        <v>13.88475</v>
      </c>
      <c r="N19" s="58">
        <v>853.26909999999998</v>
      </c>
      <c r="O19" s="58">
        <v>135.78354999999999</v>
      </c>
      <c r="P19" s="58">
        <v>92.77664</v>
      </c>
      <c r="Q19" s="99">
        <v>0</v>
      </c>
      <c r="R19" s="58">
        <v>68.538200000000003</v>
      </c>
      <c r="S19" s="58">
        <v>7256.24089</v>
      </c>
      <c r="T19" s="58">
        <v>21.099080000000001</v>
      </c>
      <c r="U19" s="58">
        <v>810.20218</v>
      </c>
      <c r="V19" s="58">
        <v>532.95902999999998</v>
      </c>
      <c r="W19" s="99">
        <v>0</v>
      </c>
      <c r="X19" s="58">
        <v>0</v>
      </c>
      <c r="Y19" s="58">
        <v>676.94881999999996</v>
      </c>
      <c r="Z19" s="58">
        <v>535.25012000000004</v>
      </c>
      <c r="AA19" s="58">
        <f>SUM(B19:Z19)</f>
        <v>29704.609220000006</v>
      </c>
    </row>
    <row r="20" spans="1:27" x14ac:dyDescent="0.2">
      <c r="A20" s="58" t="s">
        <v>568</v>
      </c>
      <c r="B20" s="58">
        <f>SUM(B17:B19)</f>
        <v>5100.4180099999994</v>
      </c>
      <c r="C20" s="58">
        <f>SUM(C17:C19)</f>
        <v>7549.3826600000002</v>
      </c>
      <c r="D20" s="58">
        <f t="shared" ref="D20:Z20" si="2">SUM(D17:D19)</f>
        <v>16754.272830000002</v>
      </c>
      <c r="E20" s="58">
        <f t="shared" si="2"/>
        <v>654.33306000000005</v>
      </c>
      <c r="F20" s="58">
        <f t="shared" si="2"/>
        <v>3023.2828400000003</v>
      </c>
      <c r="G20" s="58">
        <f t="shared" si="2"/>
        <v>9864.0381199999501</v>
      </c>
      <c r="H20" s="58">
        <f t="shared" si="2"/>
        <v>8943.3248600000006</v>
      </c>
      <c r="I20" s="58">
        <f t="shared" si="2"/>
        <v>29.067309999999999</v>
      </c>
      <c r="J20" s="58">
        <f t="shared" si="2"/>
        <v>11830.556590000002</v>
      </c>
      <c r="K20" s="58">
        <f t="shared" si="2"/>
        <v>7157.8207899999998</v>
      </c>
      <c r="L20" s="58">
        <f t="shared" si="2"/>
        <v>1875.6367200000002</v>
      </c>
      <c r="M20" s="58">
        <f t="shared" si="2"/>
        <v>1690.66392</v>
      </c>
      <c r="N20" s="58">
        <f t="shared" si="2"/>
        <v>9108.2187299999987</v>
      </c>
      <c r="O20" s="58">
        <f t="shared" si="2"/>
        <v>830.80336999999986</v>
      </c>
      <c r="P20" s="58">
        <f t="shared" si="2"/>
        <v>192.51101</v>
      </c>
      <c r="Q20" s="58">
        <f t="shared" si="2"/>
        <v>6.9596</v>
      </c>
      <c r="R20" s="58">
        <f t="shared" si="2"/>
        <v>738.02099999999996</v>
      </c>
      <c r="S20" s="58">
        <f t="shared" si="2"/>
        <v>14333.223409999999</v>
      </c>
      <c r="T20" s="58">
        <f t="shared" si="2"/>
        <v>208.20407999999998</v>
      </c>
      <c r="U20" s="58">
        <f t="shared" si="2"/>
        <v>1510.7232300000001</v>
      </c>
      <c r="V20" s="58">
        <f t="shared" si="2"/>
        <v>4959.1882700000006</v>
      </c>
      <c r="W20" s="58">
        <f t="shared" si="2"/>
        <v>0</v>
      </c>
      <c r="X20" s="58">
        <f t="shared" si="2"/>
        <v>-35.799169999999997</v>
      </c>
      <c r="Y20" s="58">
        <f t="shared" si="2"/>
        <v>5216.28802</v>
      </c>
      <c r="Z20" s="58">
        <f t="shared" si="2"/>
        <v>4558.7456400000001</v>
      </c>
      <c r="AA20" s="58">
        <f>SUM(B20:Z20)</f>
        <v>116099.88489999993</v>
      </c>
    </row>
    <row r="21" spans="1:27" x14ac:dyDescent="0.2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</row>
    <row r="22" spans="1:27" x14ac:dyDescent="0.2">
      <c r="A22" s="78" t="s">
        <v>591</v>
      </c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</row>
    <row r="23" spans="1:27" x14ac:dyDescent="0.2">
      <c r="A23" s="7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1:27" ht="12.75" customHeight="1" x14ac:dyDescent="0.2">
      <c r="A24" s="78" t="s">
        <v>586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2.75" customHeight="1" x14ac:dyDescent="0.2">
      <c r="A25" s="58" t="s">
        <v>592</v>
      </c>
      <c r="B25" s="58">
        <v>121.80049000000001</v>
      </c>
      <c r="C25" s="58">
        <v>15404.08914</v>
      </c>
      <c r="D25" s="58">
        <v>32454.923640000001</v>
      </c>
      <c r="E25" s="58">
        <v>4233.2230299999992</v>
      </c>
      <c r="F25" s="58">
        <v>13302.0574404</v>
      </c>
      <c r="G25" s="58">
        <v>11669.0344</v>
      </c>
      <c r="H25" s="58">
        <v>8388.8979199999994</v>
      </c>
      <c r="I25" s="58">
        <v>1475.4604399999998</v>
      </c>
      <c r="J25" s="58">
        <v>7532.937390000001</v>
      </c>
      <c r="K25" s="58">
        <v>23795.646090000002</v>
      </c>
      <c r="L25" s="58">
        <v>7656.9724900000001</v>
      </c>
      <c r="M25" s="58">
        <v>929.04715999999996</v>
      </c>
      <c r="N25" s="58">
        <v>24847.39054</v>
      </c>
      <c r="O25" s="58">
        <v>1137.7987499999999</v>
      </c>
      <c r="P25" s="58">
        <v>552.04196000000002</v>
      </c>
      <c r="Q25" s="58">
        <v>32.71246</v>
      </c>
      <c r="R25" s="58">
        <v>2835.7557600000005</v>
      </c>
      <c r="S25" s="58">
        <v>9148.0048699999988</v>
      </c>
      <c r="T25" s="58">
        <v>1156.2194299999999</v>
      </c>
      <c r="U25" s="58">
        <v>12808.459869999999</v>
      </c>
      <c r="V25" s="58">
        <v>10361.398160000001</v>
      </c>
      <c r="W25" s="58">
        <v>74.156499999999994</v>
      </c>
      <c r="X25" s="58">
        <v>11.688420000000001</v>
      </c>
      <c r="Y25" s="58">
        <v>6742.6780899999994</v>
      </c>
      <c r="Z25" s="58">
        <v>13133.66269999999</v>
      </c>
      <c r="AA25" s="58">
        <f>SUM(B25:Z25)</f>
        <v>209806.05714039999</v>
      </c>
    </row>
    <row r="26" spans="1:27" ht="12.75" customHeight="1" x14ac:dyDescent="0.2">
      <c r="A26" s="58" t="s">
        <v>593</v>
      </c>
      <c r="B26" s="99">
        <v>32.607379999999999</v>
      </c>
      <c r="C26" s="58">
        <v>519.48808000000008</v>
      </c>
      <c r="D26" s="58">
        <v>1975.1615200000001</v>
      </c>
      <c r="E26" s="58">
        <v>199.66716999999997</v>
      </c>
      <c r="F26" s="58">
        <v>412.90133999999995</v>
      </c>
      <c r="G26" s="58">
        <v>9176.8757299999997</v>
      </c>
      <c r="H26" s="58">
        <v>872.04094000000009</v>
      </c>
      <c r="I26" s="58">
        <v>313.44127000000003</v>
      </c>
      <c r="J26" s="58">
        <v>1189.28099</v>
      </c>
      <c r="K26" s="58">
        <v>601.04889000000003</v>
      </c>
      <c r="L26" s="58">
        <v>1999.0786699999999</v>
      </c>
      <c r="M26" s="58">
        <v>421.43387000000001</v>
      </c>
      <c r="N26" s="58">
        <v>3601.3909900000003</v>
      </c>
      <c r="O26" s="58">
        <v>108.24582000000001</v>
      </c>
      <c r="P26" s="58">
        <v>1798.05744</v>
      </c>
      <c r="Q26" s="58">
        <v>12.701280000000001</v>
      </c>
      <c r="R26" s="58">
        <v>820.82657999999992</v>
      </c>
      <c r="S26" s="58">
        <v>14351.87212</v>
      </c>
      <c r="T26" s="58">
        <v>72.448520000000002</v>
      </c>
      <c r="U26" s="58">
        <v>642.27267000000006</v>
      </c>
      <c r="V26" s="58">
        <v>2408.4537700000001</v>
      </c>
      <c r="W26" s="99">
        <v>16.1584</v>
      </c>
      <c r="X26" s="58">
        <v>1.95</v>
      </c>
      <c r="Y26" s="58">
        <v>4948.3200099999995</v>
      </c>
      <c r="Z26" s="58">
        <v>2355.7488900000003</v>
      </c>
      <c r="AA26" s="58">
        <f>SUM(B26:Z26)</f>
        <v>48851.472339999993</v>
      </c>
    </row>
    <row r="27" spans="1:27" x14ac:dyDescent="0.2">
      <c r="A27" s="58" t="s">
        <v>594</v>
      </c>
      <c r="B27" s="58">
        <v>3493.6031799999996</v>
      </c>
      <c r="C27" s="58">
        <v>10704.346289999999</v>
      </c>
      <c r="D27" s="58">
        <v>5899.0165800000004</v>
      </c>
      <c r="E27" s="58">
        <v>2227.5173599999998</v>
      </c>
      <c r="F27" s="58">
        <v>10276.056990000001</v>
      </c>
      <c r="G27" s="58">
        <v>17037.262460000002</v>
      </c>
      <c r="H27" s="58">
        <v>5708.7066799999993</v>
      </c>
      <c r="I27" s="58">
        <v>1096.1617699999999</v>
      </c>
      <c r="J27" s="58">
        <v>7066.2787400000007</v>
      </c>
      <c r="K27" s="58">
        <v>14520.275900000001</v>
      </c>
      <c r="L27" s="58">
        <v>3261.27657</v>
      </c>
      <c r="M27" s="58">
        <v>2527.4426000000003</v>
      </c>
      <c r="N27" s="58">
        <v>13954.57258</v>
      </c>
      <c r="O27" s="58">
        <v>360.56284999999997</v>
      </c>
      <c r="P27" s="58">
        <v>1474.6431699999998</v>
      </c>
      <c r="Q27" s="58">
        <v>68.093829999999997</v>
      </c>
      <c r="R27" s="58">
        <v>1301.8914</v>
      </c>
      <c r="S27" s="58">
        <v>5213.3140100000001</v>
      </c>
      <c r="T27" s="58">
        <v>859.33231000000001</v>
      </c>
      <c r="U27" s="58">
        <v>2959.8532</v>
      </c>
      <c r="V27" s="58">
        <v>4316.3407400000006</v>
      </c>
      <c r="W27" s="99">
        <v>16.314589999999999</v>
      </c>
      <c r="X27" s="58">
        <v>0</v>
      </c>
      <c r="Y27" s="58">
        <v>16356.12443</v>
      </c>
      <c r="Z27" s="58">
        <v>9850.0319499999987</v>
      </c>
      <c r="AA27" s="58">
        <f>SUM(B27:Z27)</f>
        <v>140549.02017999996</v>
      </c>
    </row>
    <row r="28" spans="1:27" ht="12.75" customHeight="1" x14ac:dyDescent="0.2">
      <c r="A28" s="58" t="s">
        <v>595</v>
      </c>
      <c r="B28" s="58">
        <v>133.2835</v>
      </c>
      <c r="C28" s="58">
        <v>5521.8379299999997</v>
      </c>
      <c r="D28" s="58">
        <v>7890.7949900000003</v>
      </c>
      <c r="E28" s="58">
        <v>1366.6687099999999</v>
      </c>
      <c r="F28" s="58">
        <v>1980.2461700000001</v>
      </c>
      <c r="G28" s="58">
        <v>9955.5825500000192</v>
      </c>
      <c r="H28" s="58">
        <v>5294.4427200000009</v>
      </c>
      <c r="I28" s="58">
        <v>1255.1741400000001</v>
      </c>
      <c r="J28" s="58">
        <v>3531.5953499999996</v>
      </c>
      <c r="K28" s="58">
        <v>9508.0406999999996</v>
      </c>
      <c r="L28" s="58">
        <v>7601.6402900000003</v>
      </c>
      <c r="M28" s="58">
        <v>342.45080999999999</v>
      </c>
      <c r="N28" s="58">
        <v>6717.3006899999991</v>
      </c>
      <c r="O28" s="58">
        <v>281.04811000000001</v>
      </c>
      <c r="P28" s="58">
        <v>367.54500999999999</v>
      </c>
      <c r="Q28" s="58">
        <v>-4.4444099999999995</v>
      </c>
      <c r="R28" s="58">
        <v>1754.4104</v>
      </c>
      <c r="S28" s="58">
        <v>9965.22048</v>
      </c>
      <c r="T28" s="58">
        <v>2737.99377</v>
      </c>
      <c r="U28" s="58">
        <v>10410.838320000001</v>
      </c>
      <c r="V28" s="58">
        <v>3344.7083899999998</v>
      </c>
      <c r="W28" s="58">
        <v>52.415750000000003</v>
      </c>
      <c r="X28" s="58">
        <v>10.593290000000001</v>
      </c>
      <c r="Y28" s="58">
        <v>9926.83475</v>
      </c>
      <c r="Z28" s="58">
        <v>6232.6585499999992</v>
      </c>
      <c r="AA28" s="58">
        <f>SUM(B28:Z28)</f>
        <v>106178.88096000002</v>
      </c>
    </row>
    <row r="29" spans="1:27" x14ac:dyDescent="0.2">
      <c r="A29" s="58" t="s">
        <v>574</v>
      </c>
      <c r="B29" s="58">
        <f>SUM(B25:B28)</f>
        <v>3781.2945499999996</v>
      </c>
      <c r="C29" s="58">
        <f>SUM(C25:C28)</f>
        <v>32149.761440000002</v>
      </c>
      <c r="D29" s="58">
        <f t="shared" ref="D29:Z29" si="3">SUM(D25:D28)</f>
        <v>48219.896730000008</v>
      </c>
      <c r="E29" s="58">
        <f t="shared" si="3"/>
        <v>8027.0762699999987</v>
      </c>
      <c r="F29" s="58">
        <f t="shared" si="3"/>
        <v>25971.2619404</v>
      </c>
      <c r="G29" s="58">
        <f t="shared" si="3"/>
        <v>47838.755140000023</v>
      </c>
      <c r="H29" s="58">
        <f t="shared" si="3"/>
        <v>20264.08826</v>
      </c>
      <c r="I29" s="58">
        <f t="shared" si="3"/>
        <v>4140.2376199999999</v>
      </c>
      <c r="J29" s="58">
        <f t="shared" si="3"/>
        <v>19320.09247</v>
      </c>
      <c r="K29" s="58">
        <f t="shared" si="3"/>
        <v>48425.011579999999</v>
      </c>
      <c r="L29" s="58">
        <f t="shared" si="3"/>
        <v>20518.96802</v>
      </c>
      <c r="M29" s="58">
        <f t="shared" si="3"/>
        <v>4220.3744400000005</v>
      </c>
      <c r="N29" s="58">
        <f t="shared" si="3"/>
        <v>49120.654799999997</v>
      </c>
      <c r="O29" s="58">
        <f t="shared" si="3"/>
        <v>1887.65553</v>
      </c>
      <c r="P29" s="58">
        <f t="shared" si="3"/>
        <v>4192.2875800000002</v>
      </c>
      <c r="Q29" s="58">
        <f t="shared" si="3"/>
        <v>109.06316</v>
      </c>
      <c r="R29" s="58">
        <f t="shared" si="3"/>
        <v>6712.8841400000001</v>
      </c>
      <c r="S29" s="58">
        <f t="shared" si="3"/>
        <v>38678.411479999995</v>
      </c>
      <c r="T29" s="58">
        <f t="shared" si="3"/>
        <v>4825.9940299999998</v>
      </c>
      <c r="U29" s="58">
        <f t="shared" si="3"/>
        <v>26821.424059999998</v>
      </c>
      <c r="V29" s="58">
        <f t="shared" si="3"/>
        <v>20430.90106</v>
      </c>
      <c r="W29" s="58">
        <f t="shared" si="3"/>
        <v>159.04523999999998</v>
      </c>
      <c r="X29" s="58">
        <f t="shared" si="3"/>
        <v>24.23171</v>
      </c>
      <c r="Y29" s="58">
        <f t="shared" si="3"/>
        <v>37973.957280000002</v>
      </c>
      <c r="Z29" s="58">
        <f t="shared" si="3"/>
        <v>31572.102089999989</v>
      </c>
      <c r="AA29" s="58">
        <f>SUM(B29:Z29)</f>
        <v>505385.43062040006</v>
      </c>
    </row>
    <row r="30" spans="1:27" x14ac:dyDescent="0.2">
      <c r="A30" s="78" t="s">
        <v>590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</row>
    <row r="31" spans="1:27" x14ac:dyDescent="0.2">
      <c r="A31" s="58" t="s">
        <v>592</v>
      </c>
      <c r="B31" s="58">
        <v>460.42268999999999</v>
      </c>
      <c r="C31" s="58">
        <v>9918.3345500000014</v>
      </c>
      <c r="D31" s="58">
        <v>17122.450969999998</v>
      </c>
      <c r="E31" s="58">
        <v>1965.16677</v>
      </c>
      <c r="F31" s="58">
        <v>2546.1137100000001</v>
      </c>
      <c r="G31" s="58">
        <v>11620.804200000026</v>
      </c>
      <c r="H31" s="58">
        <v>6277.2476200000001</v>
      </c>
      <c r="I31" s="58">
        <v>960.18015000000003</v>
      </c>
      <c r="J31" s="58">
        <v>4075.4317700000001</v>
      </c>
      <c r="K31" s="58">
        <v>16025.20212</v>
      </c>
      <c r="L31" s="58">
        <v>2986.33484</v>
      </c>
      <c r="M31" s="58">
        <v>1413.4586000000002</v>
      </c>
      <c r="N31" s="58">
        <v>11877.534890000001</v>
      </c>
      <c r="O31" s="58">
        <v>939.52364999999998</v>
      </c>
      <c r="P31" s="58">
        <v>303.93940000000003</v>
      </c>
      <c r="Q31" s="58">
        <v>35.728250000000003</v>
      </c>
      <c r="R31" s="58">
        <v>2072.3159999999998</v>
      </c>
      <c r="S31" s="58">
        <v>6886.2018699999999</v>
      </c>
      <c r="T31" s="58">
        <v>479.54771999999997</v>
      </c>
      <c r="U31" s="58">
        <v>5824.3419799999992</v>
      </c>
      <c r="V31" s="58">
        <v>4784.6737499999999</v>
      </c>
      <c r="W31" s="58">
        <v>0</v>
      </c>
      <c r="X31" s="58">
        <v>0.874</v>
      </c>
      <c r="Y31" s="58">
        <v>2657.9947700000002</v>
      </c>
      <c r="Z31" s="58">
        <v>6218.4276799999998</v>
      </c>
      <c r="AA31" s="58">
        <f>SUM(B31:Z31)</f>
        <v>117452.25195000003</v>
      </c>
    </row>
    <row r="32" spans="1:27" x14ac:dyDescent="0.2">
      <c r="A32" s="58" t="s">
        <v>593</v>
      </c>
      <c r="B32" s="58">
        <v>0</v>
      </c>
      <c r="C32" s="58">
        <v>4.6024399999999996</v>
      </c>
      <c r="D32" s="58">
        <v>62.922580000000004</v>
      </c>
      <c r="E32" s="58">
        <v>31.90119</v>
      </c>
      <c r="F32" s="58">
        <v>120.35782</v>
      </c>
      <c r="G32" s="58">
        <v>682.34427000000005</v>
      </c>
      <c r="H32" s="58">
        <v>147.05347</v>
      </c>
      <c r="I32" s="58">
        <v>2.0838800000000002</v>
      </c>
      <c r="J32" s="58">
        <v>17.06964</v>
      </c>
      <c r="K32" s="58">
        <v>361.88146</v>
      </c>
      <c r="L32" s="58">
        <v>389.21258</v>
      </c>
      <c r="M32" s="58">
        <v>869.98857999999996</v>
      </c>
      <c r="N32" s="58">
        <v>2115.3907100000001</v>
      </c>
      <c r="O32" s="99">
        <v>0</v>
      </c>
      <c r="P32" s="58">
        <v>56.269100000000002</v>
      </c>
      <c r="Q32" s="99">
        <v>0</v>
      </c>
      <c r="R32" s="58">
        <v>2.3719999999999999</v>
      </c>
      <c r="S32" s="58">
        <v>7858.1951500000005</v>
      </c>
      <c r="T32" s="58">
        <v>33.46996</v>
      </c>
      <c r="U32" s="58">
        <v>300.26840000000004</v>
      </c>
      <c r="V32" s="58">
        <v>236.61284000000001</v>
      </c>
      <c r="W32" s="58">
        <v>0</v>
      </c>
      <c r="X32" s="58">
        <v>0</v>
      </c>
      <c r="Y32" s="58">
        <v>1135.81835</v>
      </c>
      <c r="Z32" s="58">
        <v>84.924149999999997</v>
      </c>
      <c r="AA32" s="58">
        <f>SUM(B32:Z32)</f>
        <v>14512.738570000001</v>
      </c>
    </row>
    <row r="33" spans="1:27" x14ac:dyDescent="0.2">
      <c r="A33" s="58" t="s">
        <v>594</v>
      </c>
      <c r="B33" s="58">
        <v>1860.6116000000002</v>
      </c>
      <c r="C33" s="58">
        <v>1555.0843</v>
      </c>
      <c r="D33" s="58">
        <v>1348.1037900000001</v>
      </c>
      <c r="E33" s="58">
        <v>361.19997999999998</v>
      </c>
      <c r="F33" s="58">
        <v>2084.3725199999999</v>
      </c>
      <c r="G33" s="58">
        <v>3463.4805099999999</v>
      </c>
      <c r="H33" s="58">
        <v>610.03453000000002</v>
      </c>
      <c r="I33" s="58">
        <v>75.346649999999997</v>
      </c>
      <c r="J33" s="58">
        <v>857.49496999999997</v>
      </c>
      <c r="K33" s="58">
        <v>3160.2382900000002</v>
      </c>
      <c r="L33" s="58">
        <v>653.25952000000007</v>
      </c>
      <c r="M33" s="58">
        <v>987.85378000000003</v>
      </c>
      <c r="N33" s="58">
        <v>3829.9720499999999</v>
      </c>
      <c r="O33" s="58">
        <v>32.941839999999999</v>
      </c>
      <c r="P33" s="58">
        <v>310.80277000000001</v>
      </c>
      <c r="Q33" s="99">
        <v>23.424859999999999</v>
      </c>
      <c r="R33" s="58">
        <v>183.43350000000001</v>
      </c>
      <c r="S33" s="58">
        <v>341.59032999999999</v>
      </c>
      <c r="T33" s="58">
        <v>298.08888999999999</v>
      </c>
      <c r="U33" s="58">
        <v>193.10862999999998</v>
      </c>
      <c r="V33" s="58">
        <v>492.41210999999998</v>
      </c>
      <c r="W33" s="58">
        <v>15.090819999999999</v>
      </c>
      <c r="X33" s="58">
        <v>6.4000000000000001E-2</v>
      </c>
      <c r="Y33" s="58">
        <v>552.85563999999999</v>
      </c>
      <c r="Z33" s="58">
        <v>1849.8426299999999</v>
      </c>
      <c r="AA33" s="58">
        <f>SUM(B33:Z33)</f>
        <v>25140.708509999997</v>
      </c>
    </row>
    <row r="34" spans="1:27" x14ac:dyDescent="0.2">
      <c r="A34" s="58" t="s">
        <v>595</v>
      </c>
      <c r="B34" s="58">
        <v>5.4098800000000002</v>
      </c>
      <c r="C34" s="58">
        <v>3692.15562</v>
      </c>
      <c r="D34" s="58">
        <v>3186.5229599999998</v>
      </c>
      <c r="E34" s="58">
        <v>582.87797</v>
      </c>
      <c r="F34" s="58">
        <v>764.61401000000001</v>
      </c>
      <c r="G34" s="58">
        <v>5098.8880300000001</v>
      </c>
      <c r="H34" s="58">
        <v>5549.8588100000006</v>
      </c>
      <c r="I34" s="58">
        <v>551.51152999999999</v>
      </c>
      <c r="J34" s="58">
        <v>1894.40867</v>
      </c>
      <c r="K34" s="58">
        <v>2375.4326499999997</v>
      </c>
      <c r="L34" s="58">
        <v>2047.6851399999998</v>
      </c>
      <c r="M34" s="58">
        <v>235.72754999999998</v>
      </c>
      <c r="N34" s="58">
        <v>3172.1635799999999</v>
      </c>
      <c r="O34" s="58">
        <v>153.93018000000001</v>
      </c>
      <c r="P34" s="58">
        <v>175.66623000000001</v>
      </c>
      <c r="Q34" s="99">
        <v>23.296619999999997</v>
      </c>
      <c r="R34" s="58">
        <v>632.50737000000004</v>
      </c>
      <c r="S34" s="58">
        <v>4136.1318300000003</v>
      </c>
      <c r="T34" s="58">
        <v>2191.6640000000002</v>
      </c>
      <c r="U34" s="58">
        <v>3159.3107200000004</v>
      </c>
      <c r="V34" s="58">
        <v>1104.3903</v>
      </c>
      <c r="W34" s="58">
        <v>0</v>
      </c>
      <c r="X34" s="58">
        <v>8.7175700000000003</v>
      </c>
      <c r="Y34" s="58">
        <v>2738.47678</v>
      </c>
      <c r="Z34" s="58">
        <v>2250.5235600000001</v>
      </c>
      <c r="AA34" s="58">
        <f>SUM(B34:Z34)</f>
        <v>45731.87156</v>
      </c>
    </row>
    <row r="35" spans="1:27" x14ac:dyDescent="0.2">
      <c r="A35" s="58" t="s">
        <v>574</v>
      </c>
      <c r="B35" s="58">
        <f>SUM(B31:B34)</f>
        <v>2326.4441700000002</v>
      </c>
      <c r="C35" s="58">
        <f>SUM(C31:C34)</f>
        <v>15170.176910000002</v>
      </c>
      <c r="D35" s="58">
        <f t="shared" ref="D35:M35" si="4">SUM(D31:D34)</f>
        <v>21720.000299999996</v>
      </c>
      <c r="E35" s="58">
        <f t="shared" si="4"/>
        <v>2941.1459100000002</v>
      </c>
      <c r="F35" s="58">
        <f t="shared" si="4"/>
        <v>5515.4580599999999</v>
      </c>
      <c r="G35" s="58">
        <f t="shared" si="4"/>
        <v>20865.517010000025</v>
      </c>
      <c r="H35" s="58">
        <f t="shared" si="4"/>
        <v>12584.19443</v>
      </c>
      <c r="I35" s="58">
        <f t="shared" si="4"/>
        <v>1589.12221</v>
      </c>
      <c r="J35" s="58">
        <f t="shared" si="4"/>
        <v>6844.4050500000003</v>
      </c>
      <c r="K35" s="58">
        <f t="shared" si="4"/>
        <v>21922.754519999999</v>
      </c>
      <c r="L35" s="58">
        <f t="shared" si="4"/>
        <v>6076.49208</v>
      </c>
      <c r="M35" s="58">
        <f t="shared" si="4"/>
        <v>3507.0285100000001</v>
      </c>
      <c r="N35" s="58">
        <f t="shared" ref="N35:Z35" si="5">SUM(N31:N34)</f>
        <v>20995.061229999999</v>
      </c>
      <c r="O35" s="58">
        <f t="shared" si="5"/>
        <v>1126.3956699999999</v>
      </c>
      <c r="P35" s="58">
        <f t="shared" si="5"/>
        <v>846.67750000000001</v>
      </c>
      <c r="Q35" s="58">
        <f t="shared" si="5"/>
        <v>82.449729999999988</v>
      </c>
      <c r="R35" s="58">
        <f t="shared" si="5"/>
        <v>2890.6288699999996</v>
      </c>
      <c r="S35" s="58">
        <f t="shared" si="5"/>
        <v>19222.119180000002</v>
      </c>
      <c r="T35" s="58">
        <f t="shared" si="5"/>
        <v>3002.7705700000001</v>
      </c>
      <c r="U35" s="58">
        <f t="shared" si="5"/>
        <v>9477.0297299999984</v>
      </c>
      <c r="V35" s="58">
        <f t="shared" si="5"/>
        <v>6618.0889999999999</v>
      </c>
      <c r="W35" s="58">
        <f t="shared" si="5"/>
        <v>15.090819999999999</v>
      </c>
      <c r="X35" s="58">
        <f t="shared" si="5"/>
        <v>9.6555700000000009</v>
      </c>
      <c r="Y35" s="58">
        <f t="shared" si="5"/>
        <v>7085.1455400000004</v>
      </c>
      <c r="Z35" s="58">
        <f t="shared" si="5"/>
        <v>10403.71802</v>
      </c>
      <c r="AA35" s="58">
        <f>SUM(B35:Z35)</f>
        <v>202837.57059000002</v>
      </c>
    </row>
    <row r="36" spans="1:27" x14ac:dyDescent="0.2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</row>
    <row r="37" spans="1:27" x14ac:dyDescent="0.2">
      <c r="A37" s="78" t="s">
        <v>596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</row>
    <row r="38" spans="1:27" x14ac:dyDescent="0.2">
      <c r="A38" s="7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</row>
    <row r="39" spans="1:27" x14ac:dyDescent="0.2">
      <c r="A39" s="78" t="s">
        <v>586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</row>
    <row r="40" spans="1:27" x14ac:dyDescent="0.2">
      <c r="A40" s="58" t="s">
        <v>1713</v>
      </c>
      <c r="B40" s="99">
        <v>0</v>
      </c>
      <c r="C40" s="58">
        <v>2652.7352499999997</v>
      </c>
      <c r="D40" s="58">
        <v>934.33951999999988</v>
      </c>
      <c r="E40" s="58">
        <v>2077.7312400000001</v>
      </c>
      <c r="F40" s="99">
        <v>47.696349999999995</v>
      </c>
      <c r="G40" s="58">
        <v>1972.41509</v>
      </c>
      <c r="H40" s="58">
        <v>15896.1379</v>
      </c>
      <c r="I40" s="99">
        <v>15.955360000000001</v>
      </c>
      <c r="J40" s="58">
        <v>3015.9306199999996</v>
      </c>
      <c r="K40" s="99">
        <v>619.33935000000008</v>
      </c>
      <c r="L40" s="58">
        <v>1.2075799999999999</v>
      </c>
      <c r="M40" s="99">
        <v>0</v>
      </c>
      <c r="N40" s="58">
        <v>10109.26403</v>
      </c>
      <c r="O40" s="58">
        <v>16851.207190000001</v>
      </c>
      <c r="P40" s="58">
        <v>210.54545999999999</v>
      </c>
      <c r="Q40" s="99">
        <v>195.29088999999999</v>
      </c>
      <c r="R40" s="58">
        <v>403.97607000000005</v>
      </c>
      <c r="S40" s="58">
        <v>6231.9973500000015</v>
      </c>
      <c r="T40" s="99">
        <v>1755.88409</v>
      </c>
      <c r="U40" s="58">
        <v>43.646010000000004</v>
      </c>
      <c r="V40" s="99">
        <v>508.73145</v>
      </c>
      <c r="W40" s="99">
        <v>0</v>
      </c>
      <c r="X40" s="58">
        <v>0</v>
      </c>
      <c r="Y40" s="99">
        <v>515.61243000000013</v>
      </c>
      <c r="Z40" s="58">
        <v>39.177430000000001</v>
      </c>
      <c r="AA40" s="58">
        <f>SUM(B40:Z40)</f>
        <v>64098.820659999998</v>
      </c>
    </row>
    <row r="41" spans="1:27" x14ac:dyDescent="0.2">
      <c r="A41" s="58" t="s">
        <v>1714</v>
      </c>
      <c r="B41" s="99">
        <v>0</v>
      </c>
      <c r="C41" s="58">
        <v>869.09807000000012</v>
      </c>
      <c r="D41" s="58">
        <v>0.16059999999999999</v>
      </c>
      <c r="E41" s="58">
        <v>0</v>
      </c>
      <c r="F41" s="99">
        <v>0</v>
      </c>
      <c r="G41" s="58">
        <v>1.4</v>
      </c>
      <c r="H41" s="58">
        <v>6642.0087099999992</v>
      </c>
      <c r="I41" s="99">
        <v>0</v>
      </c>
      <c r="J41" s="58">
        <v>1061.94129</v>
      </c>
      <c r="K41" s="99">
        <v>337.19003000000004</v>
      </c>
      <c r="L41" s="58">
        <v>0</v>
      </c>
      <c r="M41" s="99">
        <v>0</v>
      </c>
      <c r="N41" s="58">
        <v>3000.35536</v>
      </c>
      <c r="O41" s="58">
        <v>4642.9792500000003</v>
      </c>
      <c r="P41" s="99">
        <v>0</v>
      </c>
      <c r="Q41" s="99">
        <v>0</v>
      </c>
      <c r="R41" s="99">
        <v>0</v>
      </c>
      <c r="S41" s="58">
        <v>220.45096000000001</v>
      </c>
      <c r="T41" s="58">
        <v>159.27837</v>
      </c>
      <c r="U41" s="58">
        <v>0</v>
      </c>
      <c r="V41" s="99">
        <v>0</v>
      </c>
      <c r="W41" s="99">
        <v>0</v>
      </c>
      <c r="X41" s="99">
        <v>0</v>
      </c>
      <c r="Y41" s="99">
        <v>0</v>
      </c>
      <c r="Z41" s="58">
        <v>0</v>
      </c>
      <c r="AA41" s="58">
        <f>SUM(B41:Z41)</f>
        <v>16934.862639999996</v>
      </c>
    </row>
    <row r="42" spans="1:27" x14ac:dyDescent="0.2">
      <c r="A42" s="58" t="s">
        <v>1715</v>
      </c>
      <c r="B42" s="99">
        <v>0</v>
      </c>
      <c r="C42" s="58">
        <v>591.76720999999998</v>
      </c>
      <c r="D42" s="58">
        <v>1.0491400000000002</v>
      </c>
      <c r="E42" s="58">
        <v>0</v>
      </c>
      <c r="F42" s="99">
        <v>0</v>
      </c>
      <c r="G42" s="58">
        <v>941.34539000000007</v>
      </c>
      <c r="H42" s="58">
        <v>227.14670999999998</v>
      </c>
      <c r="I42" s="99">
        <v>0</v>
      </c>
      <c r="J42" s="58">
        <v>401.12177000000003</v>
      </c>
      <c r="K42" s="99">
        <v>0</v>
      </c>
      <c r="L42" s="58">
        <v>0</v>
      </c>
      <c r="M42" s="99">
        <v>0</v>
      </c>
      <c r="N42" s="58">
        <v>60.397359999999999</v>
      </c>
      <c r="O42" s="58">
        <v>2167.55683</v>
      </c>
      <c r="P42" s="99">
        <v>0</v>
      </c>
      <c r="Q42" s="99">
        <v>0</v>
      </c>
      <c r="R42" s="99">
        <v>0</v>
      </c>
      <c r="S42" s="58">
        <v>0</v>
      </c>
      <c r="T42" s="99">
        <v>1599.2653699999998</v>
      </c>
      <c r="U42" s="58">
        <v>0</v>
      </c>
      <c r="V42" s="99">
        <v>0</v>
      </c>
      <c r="W42" s="99">
        <v>0</v>
      </c>
      <c r="X42" s="58">
        <v>0</v>
      </c>
      <c r="Y42" s="58">
        <v>263.15145000000001</v>
      </c>
      <c r="Z42" s="58">
        <v>330.43202000000002</v>
      </c>
      <c r="AA42" s="58">
        <f>SUM(B42:Z42)</f>
        <v>6583.2332500000011</v>
      </c>
    </row>
    <row r="43" spans="1:27" x14ac:dyDescent="0.2">
      <c r="A43" s="58" t="s">
        <v>1716</v>
      </c>
      <c r="B43" s="99">
        <v>0</v>
      </c>
      <c r="C43" s="58">
        <v>0</v>
      </c>
      <c r="D43" s="58">
        <v>0</v>
      </c>
      <c r="E43" s="58">
        <v>0</v>
      </c>
      <c r="F43" s="99">
        <v>0</v>
      </c>
      <c r="G43" s="58">
        <v>0</v>
      </c>
      <c r="H43" s="58">
        <v>13.488860000000001</v>
      </c>
      <c r="I43" s="99">
        <v>0</v>
      </c>
      <c r="J43" s="58">
        <v>0</v>
      </c>
      <c r="K43" s="99">
        <v>0</v>
      </c>
      <c r="L43" s="58">
        <v>0</v>
      </c>
      <c r="M43" s="99">
        <v>0</v>
      </c>
      <c r="N43" s="99">
        <v>139.84610999999998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58">
        <v>0</v>
      </c>
      <c r="AA43" s="58">
        <f>SUM(B43:Z43)</f>
        <v>153.33496999999997</v>
      </c>
    </row>
    <row r="44" spans="1:27" x14ac:dyDescent="0.2">
      <c r="A44" s="58" t="s">
        <v>597</v>
      </c>
      <c r="B44" s="99">
        <f>SUM(B40:B43)</f>
        <v>0</v>
      </c>
      <c r="C44" s="99">
        <f t="shared" ref="C44:H44" si="6">SUM(C40:C43)</f>
        <v>4113.6005299999997</v>
      </c>
      <c r="D44" s="99">
        <f t="shared" si="6"/>
        <v>935.54925999999989</v>
      </c>
      <c r="E44" s="99">
        <f t="shared" si="6"/>
        <v>2077.7312400000001</v>
      </c>
      <c r="F44" s="99">
        <f t="shared" si="6"/>
        <v>47.696349999999995</v>
      </c>
      <c r="G44" s="99">
        <f t="shared" si="6"/>
        <v>2915.16048</v>
      </c>
      <c r="H44" s="99">
        <f t="shared" si="6"/>
        <v>22778.782180000002</v>
      </c>
      <c r="I44" s="99">
        <f t="shared" ref="I44:Z44" si="7">SUM(I40:I43)</f>
        <v>15.955360000000001</v>
      </c>
      <c r="J44" s="99">
        <f t="shared" si="7"/>
        <v>4478.9936799999996</v>
      </c>
      <c r="K44" s="99">
        <f t="shared" si="7"/>
        <v>956.52938000000017</v>
      </c>
      <c r="L44" s="99">
        <f t="shared" si="7"/>
        <v>1.2075799999999999</v>
      </c>
      <c r="M44" s="99">
        <f t="shared" si="7"/>
        <v>0</v>
      </c>
      <c r="N44" s="99">
        <f t="shared" si="7"/>
        <v>13309.862860000001</v>
      </c>
      <c r="O44" s="99">
        <f t="shared" si="7"/>
        <v>23661.743270000003</v>
      </c>
      <c r="P44" s="99">
        <f t="shared" si="7"/>
        <v>210.54545999999999</v>
      </c>
      <c r="Q44" s="99">
        <f t="shared" si="7"/>
        <v>195.29088999999999</v>
      </c>
      <c r="R44" s="99">
        <f t="shared" si="7"/>
        <v>403.97607000000005</v>
      </c>
      <c r="S44" s="99">
        <f t="shared" si="7"/>
        <v>6452.4483100000016</v>
      </c>
      <c r="T44" s="99">
        <f t="shared" si="7"/>
        <v>3514.4278299999996</v>
      </c>
      <c r="U44" s="99">
        <f t="shared" si="7"/>
        <v>43.646010000000004</v>
      </c>
      <c r="V44" s="99">
        <f t="shared" si="7"/>
        <v>508.73145</v>
      </c>
      <c r="W44" s="99">
        <f t="shared" si="7"/>
        <v>0</v>
      </c>
      <c r="X44" s="99">
        <f t="shared" si="7"/>
        <v>0</v>
      </c>
      <c r="Y44" s="99">
        <f t="shared" si="7"/>
        <v>778.7638800000002</v>
      </c>
      <c r="Z44" s="99">
        <f t="shared" si="7"/>
        <v>369.60945000000004</v>
      </c>
      <c r="AA44" s="58">
        <f>SUM(B44:Z44)</f>
        <v>87770.25152000002</v>
      </c>
    </row>
    <row r="45" spans="1:27" x14ac:dyDescent="0.2">
      <c r="A45" s="78" t="s">
        <v>590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</row>
    <row r="46" spans="1:27" x14ac:dyDescent="0.2">
      <c r="A46" s="58" t="s">
        <v>1714</v>
      </c>
      <c r="B46" s="99">
        <v>0</v>
      </c>
      <c r="C46" s="58">
        <v>214.46665000000002</v>
      </c>
      <c r="D46" s="99">
        <v>0</v>
      </c>
      <c r="E46" s="58">
        <v>0</v>
      </c>
      <c r="F46" s="99">
        <v>0</v>
      </c>
      <c r="G46" s="58">
        <v>0</v>
      </c>
      <c r="H46" s="58">
        <v>0</v>
      </c>
      <c r="I46" s="99">
        <v>0</v>
      </c>
      <c r="J46" s="58">
        <v>0</v>
      </c>
      <c r="K46" s="99">
        <v>0</v>
      </c>
      <c r="L46" s="58">
        <v>0</v>
      </c>
      <c r="M46" s="99">
        <v>0</v>
      </c>
      <c r="N46" s="58">
        <v>0</v>
      </c>
      <c r="O46" s="58">
        <v>0</v>
      </c>
      <c r="P46" s="58">
        <v>0</v>
      </c>
      <c r="Q46" s="99">
        <v>0</v>
      </c>
      <c r="R46" s="99">
        <v>0</v>
      </c>
      <c r="S46" s="58">
        <v>0</v>
      </c>
      <c r="T46" s="99">
        <v>0</v>
      </c>
      <c r="U46" s="58">
        <v>0</v>
      </c>
      <c r="V46" s="99">
        <v>0</v>
      </c>
      <c r="W46" s="99">
        <v>0</v>
      </c>
      <c r="X46" s="99">
        <v>0</v>
      </c>
      <c r="Y46" s="99">
        <v>0</v>
      </c>
      <c r="Z46" s="58">
        <v>0</v>
      </c>
      <c r="AA46" s="58">
        <f>SUM(B46:Z46)</f>
        <v>214.46665000000002</v>
      </c>
    </row>
    <row r="47" spans="1:27" x14ac:dyDescent="0.2">
      <c r="A47" s="58" t="s">
        <v>1715</v>
      </c>
      <c r="B47" s="99">
        <v>0</v>
      </c>
      <c r="C47" s="58">
        <v>89.991339999999994</v>
      </c>
      <c r="D47" s="99">
        <v>0</v>
      </c>
      <c r="E47" s="99">
        <v>0</v>
      </c>
      <c r="F47" s="99">
        <v>0</v>
      </c>
      <c r="G47" s="58">
        <v>0</v>
      </c>
      <c r="H47" s="58">
        <v>2585.2148500000003</v>
      </c>
      <c r="I47" s="99">
        <v>0</v>
      </c>
      <c r="J47" s="58">
        <v>584.70252000000005</v>
      </c>
      <c r="K47" s="99">
        <v>14.622999999999999</v>
      </c>
      <c r="L47" s="99">
        <v>0</v>
      </c>
      <c r="M47" s="99">
        <v>0</v>
      </c>
      <c r="N47" s="58">
        <v>1434.0959499999999</v>
      </c>
      <c r="O47" s="58">
        <v>3661.1859800000002</v>
      </c>
      <c r="P47" s="99">
        <v>0</v>
      </c>
      <c r="Q47" s="99">
        <v>0</v>
      </c>
      <c r="R47" s="99">
        <v>0</v>
      </c>
      <c r="S47" s="58">
        <v>114.7672</v>
      </c>
      <c r="T47" s="99">
        <v>52.225999999999999</v>
      </c>
      <c r="U47" s="58">
        <v>0</v>
      </c>
      <c r="V47" s="99">
        <v>0</v>
      </c>
      <c r="W47" s="99">
        <v>0</v>
      </c>
      <c r="X47" s="99">
        <v>0</v>
      </c>
      <c r="Y47" s="99">
        <v>0</v>
      </c>
      <c r="Z47" s="58">
        <v>0</v>
      </c>
      <c r="AA47" s="58">
        <f>SUM(B47:Z47)</f>
        <v>8536.8068400000011</v>
      </c>
    </row>
    <row r="48" spans="1:27" x14ac:dyDescent="0.2">
      <c r="A48" s="58" t="s">
        <v>1716</v>
      </c>
      <c r="B48" s="99">
        <v>0</v>
      </c>
      <c r="C48" s="58">
        <v>0</v>
      </c>
      <c r="D48" s="99">
        <v>0</v>
      </c>
      <c r="E48" s="99">
        <v>0</v>
      </c>
      <c r="F48" s="99">
        <v>0</v>
      </c>
      <c r="G48" s="58">
        <v>5.5860000000000003</v>
      </c>
      <c r="H48" s="58">
        <v>6292.2156999999997</v>
      </c>
      <c r="I48" s="99">
        <v>0</v>
      </c>
      <c r="J48" s="58">
        <v>2092.94911</v>
      </c>
      <c r="K48" s="99">
        <v>0</v>
      </c>
      <c r="L48" s="99">
        <v>0</v>
      </c>
      <c r="M48" s="99">
        <v>0</v>
      </c>
      <c r="N48" s="99">
        <v>39.737160000000003</v>
      </c>
      <c r="O48" s="99">
        <v>4281.2907599999999</v>
      </c>
      <c r="P48" s="99">
        <v>83.903999999999996</v>
      </c>
      <c r="Q48" s="99">
        <v>0</v>
      </c>
      <c r="R48" s="99">
        <v>0</v>
      </c>
      <c r="S48" s="99">
        <v>2.2400000000000002</v>
      </c>
      <c r="T48" s="99">
        <v>1171.5229999999999</v>
      </c>
      <c r="U48" s="99">
        <v>0</v>
      </c>
      <c r="V48" s="99">
        <v>0</v>
      </c>
      <c r="W48" s="99">
        <v>0</v>
      </c>
      <c r="X48" s="99">
        <v>0</v>
      </c>
      <c r="Y48" s="99">
        <v>106.16004</v>
      </c>
      <c r="Z48" s="58">
        <v>0</v>
      </c>
      <c r="AA48" s="58">
        <f>SUM(B48:Z48)</f>
        <v>14075.60577</v>
      </c>
    </row>
    <row r="49" spans="1:27" x14ac:dyDescent="0.2">
      <c r="A49" s="58" t="s">
        <v>597</v>
      </c>
      <c r="B49" s="99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-5.638E-2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58">
        <f>SUM(B49:Z49)</f>
        <v>-5.638E-2</v>
      </c>
    </row>
    <row r="50" spans="1:27" x14ac:dyDescent="0.2">
      <c r="A50" s="58"/>
      <c r="B50" s="58">
        <f>SUM(B46:B49)</f>
        <v>0</v>
      </c>
      <c r="C50" s="58">
        <f t="shared" ref="C50:Z50" si="8">SUM(C46:C49)</f>
        <v>304.45799</v>
      </c>
      <c r="D50" s="58">
        <f t="shared" si="8"/>
        <v>0</v>
      </c>
      <c r="E50" s="58">
        <f t="shared" si="8"/>
        <v>0</v>
      </c>
      <c r="F50" s="58">
        <f t="shared" si="8"/>
        <v>0</v>
      </c>
      <c r="G50" s="58">
        <f t="shared" si="8"/>
        <v>5.5860000000000003</v>
      </c>
      <c r="H50" s="58">
        <f t="shared" si="8"/>
        <v>8877.374170000001</v>
      </c>
      <c r="I50" s="58">
        <f t="shared" si="8"/>
        <v>0</v>
      </c>
      <c r="J50" s="58">
        <f t="shared" si="8"/>
        <v>2677.6516300000003</v>
      </c>
      <c r="K50" s="58">
        <f t="shared" si="8"/>
        <v>14.622999999999999</v>
      </c>
      <c r="L50" s="58">
        <f t="shared" si="8"/>
        <v>0</v>
      </c>
      <c r="M50" s="58">
        <f t="shared" si="8"/>
        <v>0</v>
      </c>
      <c r="N50" s="58">
        <f t="shared" si="8"/>
        <v>1473.8331099999998</v>
      </c>
      <c r="O50" s="58">
        <f t="shared" si="8"/>
        <v>7942.4767400000001</v>
      </c>
      <c r="P50" s="58">
        <f t="shared" si="8"/>
        <v>83.903999999999996</v>
      </c>
      <c r="Q50" s="58">
        <f t="shared" si="8"/>
        <v>0</v>
      </c>
      <c r="R50" s="58">
        <f t="shared" si="8"/>
        <v>0</v>
      </c>
      <c r="S50" s="58">
        <f t="shared" si="8"/>
        <v>117.0072</v>
      </c>
      <c r="T50" s="58">
        <f t="shared" si="8"/>
        <v>1223.7489999999998</v>
      </c>
      <c r="U50" s="58">
        <f t="shared" si="8"/>
        <v>0</v>
      </c>
      <c r="V50" s="58">
        <f t="shared" si="8"/>
        <v>0</v>
      </c>
      <c r="W50" s="58">
        <f t="shared" si="8"/>
        <v>0</v>
      </c>
      <c r="X50" s="58">
        <f t="shared" si="8"/>
        <v>0</v>
      </c>
      <c r="Y50" s="58">
        <f t="shared" si="8"/>
        <v>106.16004</v>
      </c>
      <c r="Z50" s="58">
        <f t="shared" si="8"/>
        <v>0</v>
      </c>
      <c r="AA50" s="58">
        <f>SUM(B50:Z50)</f>
        <v>22826.822879999996</v>
      </c>
    </row>
    <row r="51" spans="1:27" x14ac:dyDescent="0.2">
      <c r="A51" s="78" t="s">
        <v>598</v>
      </c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</row>
    <row r="52" spans="1:27" x14ac:dyDescent="0.2">
      <c r="A52" s="7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</row>
    <row r="53" spans="1:27" x14ac:dyDescent="0.2">
      <c r="A53" s="78" t="s">
        <v>3312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</row>
    <row r="54" spans="1:27" x14ac:dyDescent="0.2">
      <c r="A54" s="58" t="s">
        <v>3313</v>
      </c>
      <c r="B54" s="58">
        <v>0</v>
      </c>
      <c r="C54" s="58">
        <v>80954.121350000016</v>
      </c>
      <c r="D54" s="58">
        <v>138434.17053</v>
      </c>
      <c r="E54" s="58">
        <v>1656.0159300000003</v>
      </c>
      <c r="F54" s="58">
        <v>0</v>
      </c>
      <c r="G54" s="58">
        <v>0</v>
      </c>
      <c r="H54" s="58">
        <v>58075.56321</v>
      </c>
      <c r="I54" s="58">
        <v>1691.7238200000002</v>
      </c>
      <c r="J54" s="58">
        <v>0</v>
      </c>
      <c r="K54" s="58">
        <v>21681.772219999992</v>
      </c>
      <c r="L54" s="58">
        <v>1.6307</v>
      </c>
      <c r="M54" s="58">
        <v>53.997539999999994</v>
      </c>
      <c r="N54" s="58">
        <v>50250.364959999999</v>
      </c>
      <c r="O54" s="58">
        <v>0</v>
      </c>
      <c r="P54" s="58">
        <v>1067.9253999999999</v>
      </c>
      <c r="Q54" s="58">
        <v>0</v>
      </c>
      <c r="R54" s="58">
        <v>642.00678000000005</v>
      </c>
      <c r="S54" s="58">
        <v>233190.06580000001</v>
      </c>
      <c r="T54" s="58">
        <v>293.01019999999994</v>
      </c>
      <c r="U54" s="58">
        <v>182.64357000000001</v>
      </c>
      <c r="V54" s="58">
        <v>8732.0008500000004</v>
      </c>
      <c r="W54" s="58">
        <v>0</v>
      </c>
      <c r="X54" s="58">
        <v>0</v>
      </c>
      <c r="Y54" s="58">
        <v>0.55879000000000001</v>
      </c>
      <c r="Z54" s="58">
        <v>246944.80933999998</v>
      </c>
      <c r="AA54" s="58">
        <v>843852.38098999998</v>
      </c>
    </row>
    <row r="55" spans="1:27" x14ac:dyDescent="0.2">
      <c r="A55" s="58" t="s">
        <v>1717</v>
      </c>
      <c r="B55" s="58">
        <v>4358.1387599999998</v>
      </c>
      <c r="C55" s="58">
        <v>0</v>
      </c>
      <c r="D55" s="58">
        <v>898.61648000000014</v>
      </c>
      <c r="E55" s="58">
        <v>0</v>
      </c>
      <c r="F55" s="58">
        <v>0</v>
      </c>
      <c r="G55" s="58">
        <v>2407.9129699999899</v>
      </c>
      <c r="H55" s="58">
        <v>486.18216999999999</v>
      </c>
      <c r="I55" s="58">
        <v>62.01194000000001</v>
      </c>
      <c r="J55" s="58">
        <v>0</v>
      </c>
      <c r="K55" s="58">
        <v>0</v>
      </c>
      <c r="L55" s="58">
        <v>114.85464</v>
      </c>
      <c r="M55" s="58">
        <v>80.668000000000006</v>
      </c>
      <c r="N55" s="58">
        <v>0</v>
      </c>
      <c r="O55" s="58">
        <v>0</v>
      </c>
      <c r="P55" s="58">
        <v>221.49592999999999</v>
      </c>
      <c r="Q55" s="58">
        <v>0</v>
      </c>
      <c r="R55" s="58">
        <v>88.638809999999992</v>
      </c>
      <c r="S55" s="58">
        <v>1432.2250699999997</v>
      </c>
      <c r="T55" s="58">
        <v>2.9409999999999998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10153.685769999991</v>
      </c>
    </row>
    <row r="56" spans="1:27" x14ac:dyDescent="0.2">
      <c r="A56" s="58" t="s">
        <v>597</v>
      </c>
      <c r="B56" s="58">
        <f>SUM(B54:B55)</f>
        <v>4358.1387599999998</v>
      </c>
      <c r="C56" s="58">
        <f t="shared" ref="C56:AA56" si="9">SUM(C54:C55)</f>
        <v>80954.121350000016</v>
      </c>
      <c r="D56" s="58">
        <f t="shared" si="9"/>
        <v>139332.78701</v>
      </c>
      <c r="E56" s="58">
        <f t="shared" si="9"/>
        <v>1656.0159300000003</v>
      </c>
      <c r="F56" s="58">
        <f t="shared" si="9"/>
        <v>0</v>
      </c>
      <c r="G56" s="58">
        <f t="shared" si="9"/>
        <v>2407.9129699999899</v>
      </c>
      <c r="H56" s="58">
        <f t="shared" si="9"/>
        <v>58561.74538</v>
      </c>
      <c r="I56" s="58">
        <f t="shared" si="9"/>
        <v>1753.7357600000003</v>
      </c>
      <c r="J56" s="58">
        <f t="shared" si="9"/>
        <v>0</v>
      </c>
      <c r="K56" s="58">
        <f t="shared" si="9"/>
        <v>21681.772219999992</v>
      </c>
      <c r="L56" s="58">
        <f t="shared" si="9"/>
        <v>116.48534000000001</v>
      </c>
      <c r="M56" s="58">
        <f t="shared" si="9"/>
        <v>134.66553999999999</v>
      </c>
      <c r="N56" s="58">
        <f t="shared" si="9"/>
        <v>50250.364959999999</v>
      </c>
      <c r="O56" s="58">
        <f t="shared" si="9"/>
        <v>0</v>
      </c>
      <c r="P56" s="58">
        <f t="shared" si="9"/>
        <v>1289.4213299999999</v>
      </c>
      <c r="Q56" s="58">
        <f t="shared" si="9"/>
        <v>0</v>
      </c>
      <c r="R56" s="58">
        <f t="shared" si="9"/>
        <v>730.64559000000008</v>
      </c>
      <c r="S56" s="58">
        <f t="shared" si="9"/>
        <v>234622.29087</v>
      </c>
      <c r="T56" s="58">
        <f t="shared" si="9"/>
        <v>295.95119999999991</v>
      </c>
      <c r="U56" s="58">
        <f t="shared" si="9"/>
        <v>182.64357000000001</v>
      </c>
      <c r="V56" s="58">
        <f t="shared" si="9"/>
        <v>8732.0008500000004</v>
      </c>
      <c r="W56" s="58">
        <f t="shared" si="9"/>
        <v>0</v>
      </c>
      <c r="X56" s="58">
        <f t="shared" si="9"/>
        <v>0</v>
      </c>
      <c r="Y56" s="58">
        <f t="shared" si="9"/>
        <v>0.55879000000000001</v>
      </c>
      <c r="Z56" s="58">
        <f t="shared" si="9"/>
        <v>246944.80933999998</v>
      </c>
      <c r="AA56" s="58">
        <f t="shared" si="9"/>
        <v>854006.06675999996</v>
      </c>
    </row>
    <row r="57" spans="1:27" x14ac:dyDescent="0.2">
      <c r="A57" s="78" t="s">
        <v>286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99"/>
      <c r="AA57" s="99"/>
    </row>
    <row r="58" spans="1:27" x14ac:dyDescent="0.2">
      <c r="A58" s="58" t="s">
        <v>3313</v>
      </c>
      <c r="B58" s="58">
        <v>0</v>
      </c>
      <c r="C58" s="58">
        <v>60647.284820000001</v>
      </c>
      <c r="D58" s="58">
        <v>108626.24626999999</v>
      </c>
      <c r="E58" s="58">
        <v>710.11858999999993</v>
      </c>
      <c r="F58" s="58">
        <v>0</v>
      </c>
      <c r="G58" s="58">
        <v>0</v>
      </c>
      <c r="H58" s="58">
        <v>44817.430759999996</v>
      </c>
      <c r="I58" s="58">
        <v>1298.33224</v>
      </c>
      <c r="J58" s="58">
        <v>0</v>
      </c>
      <c r="K58" s="58">
        <v>17340.375239999998</v>
      </c>
      <c r="L58" s="58">
        <v>0</v>
      </c>
      <c r="M58" s="58">
        <v>8.9165499999999991</v>
      </c>
      <c r="N58" s="58">
        <v>32437.764329999998</v>
      </c>
      <c r="O58" s="58">
        <v>0</v>
      </c>
      <c r="P58" s="58">
        <v>143.22692000000001</v>
      </c>
      <c r="Q58" s="58">
        <v>0</v>
      </c>
      <c r="R58" s="58">
        <v>7.2087399999999997</v>
      </c>
      <c r="S58" s="58">
        <v>161126.35662999999</v>
      </c>
      <c r="T58" s="58">
        <v>0.11799999999999999</v>
      </c>
      <c r="U58" s="58">
        <v>0</v>
      </c>
      <c r="V58" s="58">
        <v>0</v>
      </c>
      <c r="W58" s="58">
        <v>0</v>
      </c>
      <c r="X58" s="58">
        <v>0</v>
      </c>
      <c r="Y58" s="58">
        <v>-3.18323</v>
      </c>
      <c r="Z58" s="58">
        <v>168191.46475000001</v>
      </c>
      <c r="AA58" s="58">
        <v>595351.6606099999</v>
      </c>
    </row>
    <row r="59" spans="1:27" x14ac:dyDescent="0.2">
      <c r="A59" s="58" t="s">
        <v>3314</v>
      </c>
      <c r="B59" s="58">
        <v>506.22805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4.1706799999999999</v>
      </c>
      <c r="J59" s="58">
        <v>0</v>
      </c>
      <c r="K59" s="58">
        <v>0</v>
      </c>
      <c r="L59" s="58">
        <v>0</v>
      </c>
      <c r="M59" s="58">
        <v>2.6816199999999997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131.92886999999999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645.00921999999991</v>
      </c>
    </row>
    <row r="60" spans="1:27" ht="13.5" thickBot="1" x14ac:dyDescent="0.25">
      <c r="A60" s="72" t="s">
        <v>597</v>
      </c>
      <c r="B60" s="72">
        <f>SUM(B58:B59)</f>
        <v>506.22805</v>
      </c>
      <c r="C60" s="72">
        <f t="shared" ref="C60:AA60" si="10">SUM(C58:C59)</f>
        <v>60647.284820000001</v>
      </c>
      <c r="D60" s="72">
        <f t="shared" si="10"/>
        <v>108626.24626999999</v>
      </c>
      <c r="E60" s="72">
        <f t="shared" si="10"/>
        <v>710.11858999999993</v>
      </c>
      <c r="F60" s="72">
        <f t="shared" si="10"/>
        <v>0</v>
      </c>
      <c r="G60" s="72">
        <f t="shared" si="10"/>
        <v>0</v>
      </c>
      <c r="H60" s="72">
        <f t="shared" si="10"/>
        <v>44817.430759999996</v>
      </c>
      <c r="I60" s="72">
        <f t="shared" si="10"/>
        <v>1302.5029199999999</v>
      </c>
      <c r="J60" s="72">
        <f t="shared" si="10"/>
        <v>0</v>
      </c>
      <c r="K60" s="72">
        <f t="shared" si="10"/>
        <v>17340.375239999998</v>
      </c>
      <c r="L60" s="72">
        <f t="shared" si="10"/>
        <v>0</v>
      </c>
      <c r="M60" s="72">
        <f t="shared" si="10"/>
        <v>11.59817</v>
      </c>
      <c r="N60" s="72">
        <f t="shared" si="10"/>
        <v>32437.764329999998</v>
      </c>
      <c r="O60" s="72">
        <f t="shared" si="10"/>
        <v>0</v>
      </c>
      <c r="P60" s="72">
        <f t="shared" si="10"/>
        <v>143.22692000000001</v>
      </c>
      <c r="Q60" s="72">
        <f t="shared" si="10"/>
        <v>0</v>
      </c>
      <c r="R60" s="72">
        <f t="shared" si="10"/>
        <v>7.2087399999999997</v>
      </c>
      <c r="S60" s="72">
        <f t="shared" si="10"/>
        <v>161258.2855</v>
      </c>
      <c r="T60" s="72">
        <f t="shared" si="10"/>
        <v>0.11799999999999999</v>
      </c>
      <c r="U60" s="72">
        <f t="shared" si="10"/>
        <v>0</v>
      </c>
      <c r="V60" s="72">
        <f t="shared" si="10"/>
        <v>0</v>
      </c>
      <c r="W60" s="72">
        <f t="shared" si="10"/>
        <v>0</v>
      </c>
      <c r="X60" s="72">
        <f t="shared" si="10"/>
        <v>0</v>
      </c>
      <c r="Y60" s="72">
        <f t="shared" si="10"/>
        <v>-3.18323</v>
      </c>
      <c r="Z60" s="72">
        <f t="shared" si="10"/>
        <v>168191.46475000001</v>
      </c>
      <c r="AA60" s="72">
        <f t="shared" si="10"/>
        <v>595996.66982999991</v>
      </c>
    </row>
  </sheetData>
  <mergeCells count="2">
    <mergeCell ref="A5:K6"/>
    <mergeCell ref="L5:Y6"/>
  </mergeCells>
  <phoneticPr fontId="2" type="noConversion"/>
  <conditionalFormatting sqref="B8:X8 Z8">
    <cfRule type="expression" dxfId="70" priority="1" stopIfTrue="1">
      <formula>$AI8=1</formula>
    </cfRule>
  </conditionalFormatting>
  <conditionalFormatting sqref="AA8">
    <cfRule type="expression" dxfId="69" priority="2" stopIfTrue="1">
      <formula>$AV8=1</formula>
    </cfRule>
  </conditionalFormatting>
  <conditionalFormatting sqref="Y8">
    <cfRule type="expression" dxfId="68" priority="3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" top="0.45" bottom="0.98425196850393704" header="0.22" footer="0.51181102362204722"/>
  <pageSetup paperSize="8" scale="75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B140"/>
  <sheetViews>
    <sheetView showGridLines="0" topLeftCell="K1" workbookViewId="0">
      <selection activeCell="L5" sqref="L5:Y6"/>
    </sheetView>
  </sheetViews>
  <sheetFormatPr defaultRowHeight="12.75" x14ac:dyDescent="0.2"/>
  <cols>
    <col min="1" max="1" width="27.7109375" style="3" customWidth="1"/>
    <col min="2" max="14" width="9.140625" style="3"/>
    <col min="15" max="15" width="8.28515625" style="3" customWidth="1"/>
    <col min="16" max="16384" width="9.140625" style="3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1789</v>
      </c>
      <c r="AA3" s="54"/>
      <c r="AB3" s="54" t="s">
        <v>1790</v>
      </c>
    </row>
    <row r="5" spans="1:28" ht="12.75" customHeight="1" x14ac:dyDescent="0.2">
      <c r="A5" s="813" t="s">
        <v>971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7" t="s">
        <v>972</v>
      </c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</row>
    <row r="6" spans="1:28" ht="12.75" customHeight="1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7"/>
      <c r="Y6" s="817"/>
    </row>
    <row r="7" spans="1:28" ht="13.5" thickBot="1" x14ac:dyDescent="0.25">
      <c r="AA7" s="31"/>
      <c r="AB7" s="31" t="s">
        <v>1896</v>
      </c>
    </row>
    <row r="8" spans="1:28" s="601" customFormat="1" ht="52.5" customHeight="1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1608</v>
      </c>
      <c r="K8" s="602" t="s">
        <v>2614</v>
      </c>
      <c r="L8" s="602" t="s">
        <v>2615</v>
      </c>
      <c r="M8" s="602" t="s">
        <v>2231</v>
      </c>
      <c r="N8" s="602" t="s">
        <v>2232</v>
      </c>
      <c r="O8" s="602" t="s">
        <v>2233</v>
      </c>
      <c r="P8" s="602" t="s">
        <v>1609</v>
      </c>
      <c r="Q8" s="602" t="s">
        <v>2234</v>
      </c>
      <c r="R8" s="602" t="s">
        <v>2235</v>
      </c>
      <c r="S8" s="602" t="s">
        <v>2236</v>
      </c>
      <c r="T8" s="602" t="s">
        <v>2616</v>
      </c>
      <c r="U8" s="602" t="s">
        <v>2238</v>
      </c>
      <c r="V8" s="602" t="s">
        <v>1878</v>
      </c>
      <c r="W8" s="602" t="s">
        <v>1879</v>
      </c>
      <c r="X8" s="603" t="s">
        <v>1880</v>
      </c>
      <c r="Y8" s="602" t="s">
        <v>2617</v>
      </c>
      <c r="Z8" s="604" t="s">
        <v>599</v>
      </c>
      <c r="AA8" s="607" t="s">
        <v>2936</v>
      </c>
    </row>
    <row r="9" spans="1:28" x14ac:dyDescent="0.2">
      <c r="A9" s="85" t="s">
        <v>366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1"/>
      <c r="U9" s="81"/>
      <c r="V9" s="81"/>
      <c r="W9" s="81"/>
      <c r="X9" s="81"/>
      <c r="Y9" s="81"/>
      <c r="Z9" s="81"/>
      <c r="AA9" s="81"/>
    </row>
    <row r="10" spans="1:28" x14ac:dyDescent="0.2">
      <c r="A10" s="58" t="s">
        <v>367</v>
      </c>
      <c r="B10" s="99">
        <v>0</v>
      </c>
      <c r="C10" s="58">
        <v>260.46364999999997</v>
      </c>
      <c r="D10" s="58">
        <v>922.36149</v>
      </c>
      <c r="E10" s="99">
        <v>602.71096</v>
      </c>
      <c r="F10" s="58">
        <v>490.30959999999999</v>
      </c>
      <c r="G10" s="58">
        <v>921.28269999999998</v>
      </c>
      <c r="H10" s="58">
        <v>321.60172</v>
      </c>
      <c r="I10" s="58">
        <v>452.81601999999998</v>
      </c>
      <c r="J10" s="58">
        <v>1287.3589300000001</v>
      </c>
      <c r="K10" s="58">
        <v>0</v>
      </c>
      <c r="L10" s="99">
        <v>82.285479999999993</v>
      </c>
      <c r="M10" s="58">
        <v>33.436629999999994</v>
      </c>
      <c r="N10" s="58">
        <v>674.04336999999987</v>
      </c>
      <c r="O10" s="58">
        <v>674.12779</v>
      </c>
      <c r="P10" s="58">
        <v>157.40431000000001</v>
      </c>
      <c r="Q10" s="58">
        <v>61.531769999999995</v>
      </c>
      <c r="R10" s="99">
        <v>0</v>
      </c>
      <c r="S10" s="58">
        <v>321.37597999999997</v>
      </c>
      <c r="T10" s="99">
        <v>117.73172</v>
      </c>
      <c r="U10" s="53">
        <v>0</v>
      </c>
      <c r="V10" s="53">
        <v>31.10125</v>
      </c>
      <c r="W10" s="99">
        <v>0.60909999999999997</v>
      </c>
      <c r="X10" s="53">
        <v>0</v>
      </c>
      <c r="Y10" s="53">
        <v>334.43594000000002</v>
      </c>
      <c r="Z10" s="53">
        <v>333.23620999999997</v>
      </c>
      <c r="AA10" s="53">
        <f>SUM(B10:Z10)</f>
        <v>8080.2246199999981</v>
      </c>
    </row>
    <row r="11" spans="1:28" x14ac:dyDescent="0.2">
      <c r="A11" s="87" t="s">
        <v>368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3"/>
      <c r="U11" s="53"/>
      <c r="V11" s="53"/>
      <c r="W11" s="53"/>
      <c r="X11" s="53"/>
      <c r="Y11" s="53"/>
      <c r="Z11" s="53"/>
      <c r="AA11" s="53"/>
    </row>
    <row r="12" spans="1:28" x14ac:dyDescent="0.2">
      <c r="A12" s="58" t="s">
        <v>369</v>
      </c>
      <c r="B12" s="58">
        <v>338.95282000000003</v>
      </c>
      <c r="C12" s="58">
        <v>856.79539999999997</v>
      </c>
      <c r="D12" s="99">
        <v>0</v>
      </c>
      <c r="E12" s="58">
        <v>3925.1797099999999</v>
      </c>
      <c r="F12" s="58">
        <v>2740.4087699999995</v>
      </c>
      <c r="G12" s="58">
        <v>6220.4711199999792</v>
      </c>
      <c r="H12" s="58">
        <v>1471.3671499999998</v>
      </c>
      <c r="I12" s="99">
        <v>0</v>
      </c>
      <c r="J12" s="58">
        <v>117.49692</v>
      </c>
      <c r="K12" s="58">
        <v>0</v>
      </c>
      <c r="L12" s="99">
        <v>1200.1684700000001</v>
      </c>
      <c r="M12" s="58">
        <v>13.86952</v>
      </c>
      <c r="N12" s="58">
        <v>920.06735000000003</v>
      </c>
      <c r="O12" s="58">
        <v>1681.2451699999999</v>
      </c>
      <c r="P12" s="58">
        <v>4390.4583600000005</v>
      </c>
      <c r="Q12" s="58">
        <v>389.68190000000004</v>
      </c>
      <c r="R12" s="99">
        <v>0</v>
      </c>
      <c r="S12" s="99">
        <v>0</v>
      </c>
      <c r="T12" s="53">
        <v>210.06299999999999</v>
      </c>
      <c r="U12" s="53">
        <v>695.86901999999998</v>
      </c>
      <c r="V12" s="99">
        <v>0</v>
      </c>
      <c r="W12" s="53">
        <v>60.885239999999996</v>
      </c>
      <c r="X12" s="53">
        <v>111.80136</v>
      </c>
      <c r="Y12" s="53">
        <v>501.13153999999997</v>
      </c>
      <c r="Z12" s="53">
        <v>0</v>
      </c>
      <c r="AA12" s="53">
        <f>SUM(B12:Z12)</f>
        <v>25845.912819999976</v>
      </c>
    </row>
    <row r="13" spans="1:28" x14ac:dyDescent="0.2">
      <c r="A13" s="87" t="s">
        <v>370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3"/>
      <c r="U13" s="53"/>
      <c r="V13" s="53"/>
      <c r="W13" s="53"/>
      <c r="X13" s="53"/>
      <c r="Y13" s="53"/>
      <c r="Z13" s="53"/>
      <c r="AA13" s="53"/>
    </row>
    <row r="14" spans="1:28" x14ac:dyDescent="0.2">
      <c r="A14" s="58" t="s">
        <v>1634</v>
      </c>
      <c r="B14" s="58">
        <v>6988.0131700000002</v>
      </c>
      <c r="C14" s="58">
        <v>316480.17556</v>
      </c>
      <c r="D14" s="58">
        <v>432150.44975999999</v>
      </c>
      <c r="E14" s="58">
        <v>56778.310729999997</v>
      </c>
      <c r="F14" s="58">
        <v>47718.451912000004</v>
      </c>
      <c r="G14" s="58">
        <v>502272.63794999896</v>
      </c>
      <c r="H14" s="58">
        <v>164255.01725</v>
      </c>
      <c r="I14" s="58">
        <v>41846.702590000001</v>
      </c>
      <c r="J14" s="58">
        <v>226958.25781000001</v>
      </c>
      <c r="K14" s="58">
        <v>110418.42038000004</v>
      </c>
      <c r="L14" s="58">
        <v>93886.226319999987</v>
      </c>
      <c r="M14" s="58">
        <v>23627.54119</v>
      </c>
      <c r="N14" s="58">
        <v>192010.96241000001</v>
      </c>
      <c r="O14" s="58">
        <v>82312.811010000005</v>
      </c>
      <c r="P14" s="58">
        <v>74645.910860000004</v>
      </c>
      <c r="Q14" s="58">
        <v>5106.0439000000006</v>
      </c>
      <c r="R14" s="58">
        <v>30825.929159999996</v>
      </c>
      <c r="S14" s="58">
        <v>193221.84788999998</v>
      </c>
      <c r="T14" s="53">
        <v>64959.720450000008</v>
      </c>
      <c r="U14" s="53">
        <v>85803.616439999998</v>
      </c>
      <c r="V14" s="53">
        <v>35265.792689999995</v>
      </c>
      <c r="W14" s="53">
        <v>1251.9034299999998</v>
      </c>
      <c r="X14" s="53">
        <v>1813.7853600000001</v>
      </c>
      <c r="Y14" s="53">
        <v>90156.956170000005</v>
      </c>
      <c r="Z14" s="53">
        <v>133186.70169999992</v>
      </c>
      <c r="AA14" s="53">
        <f>SUM(B14:Z14)</f>
        <v>3013942.1860919991</v>
      </c>
    </row>
    <row r="15" spans="1:28" x14ac:dyDescent="0.2">
      <c r="A15" s="87" t="s">
        <v>371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3"/>
      <c r="U15" s="53"/>
      <c r="V15" s="53"/>
      <c r="W15" s="53"/>
      <c r="X15" s="53"/>
      <c r="Y15" s="53"/>
      <c r="Z15" s="53"/>
      <c r="AA15" s="53"/>
    </row>
    <row r="16" spans="1:28" x14ac:dyDescent="0.2">
      <c r="A16" s="58" t="s">
        <v>372</v>
      </c>
      <c r="B16" s="58">
        <v>1227.2204099999999</v>
      </c>
      <c r="C16" s="58">
        <v>352.82281999999998</v>
      </c>
      <c r="D16" s="99">
        <v>0</v>
      </c>
      <c r="E16" s="58">
        <v>1834.6054299999998</v>
      </c>
      <c r="F16" s="58">
        <v>2575.9548300000001</v>
      </c>
      <c r="G16" s="58">
        <v>1195.2928100000001</v>
      </c>
      <c r="H16" s="58">
        <v>503.35351000000003</v>
      </c>
      <c r="I16" s="58">
        <v>2855.7349299999996</v>
      </c>
      <c r="J16" s="58">
        <v>5304.7454900000002</v>
      </c>
      <c r="K16" s="58">
        <v>150.25119000000001</v>
      </c>
      <c r="L16" s="58">
        <v>841.15161000000001</v>
      </c>
      <c r="M16" s="58">
        <v>58.687290000000004</v>
      </c>
      <c r="N16" s="58">
        <v>2040.52415</v>
      </c>
      <c r="O16" s="58">
        <v>1649.89607</v>
      </c>
      <c r="P16" s="58">
        <v>3968.9079700000002</v>
      </c>
      <c r="Q16" s="99">
        <v>0</v>
      </c>
      <c r="R16" s="58">
        <v>295.28373999999997</v>
      </c>
      <c r="S16" s="58">
        <v>942.14028000000008</v>
      </c>
      <c r="T16" s="53">
        <v>394.01407</v>
      </c>
      <c r="U16" s="53">
        <v>323.47548</v>
      </c>
      <c r="V16" s="53">
        <v>88.448250000000002</v>
      </c>
      <c r="W16" s="53">
        <v>1.7684900000000003</v>
      </c>
      <c r="X16" s="53">
        <v>32.082039999999999</v>
      </c>
      <c r="Y16" s="53">
        <v>1569.28097</v>
      </c>
      <c r="Z16" s="53">
        <v>890.23175000000015</v>
      </c>
      <c r="AA16" s="53">
        <f>SUM(B16:Z16)</f>
        <v>29095.873580000003</v>
      </c>
    </row>
    <row r="17" spans="1:27" x14ac:dyDescent="0.2">
      <c r="A17" s="87" t="s">
        <v>373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58" t="s">
        <v>374</v>
      </c>
      <c r="B18" s="58">
        <v>2237.9209599999999</v>
      </c>
      <c r="C18" s="58">
        <v>2418.2812300000001</v>
      </c>
      <c r="D18" s="58">
        <v>5308.0922599999994</v>
      </c>
      <c r="E18" s="58">
        <v>509.11780999999996</v>
      </c>
      <c r="F18" s="58">
        <v>1579.6897375000001</v>
      </c>
      <c r="G18" s="58">
        <v>5887.6990499999893</v>
      </c>
      <c r="H18" s="58">
        <v>1258.71624</v>
      </c>
      <c r="I18" s="58">
        <v>174.88273999999998</v>
      </c>
      <c r="J18" s="58">
        <v>2988.4599000000003</v>
      </c>
      <c r="K18" s="58">
        <v>1681.7687000000001</v>
      </c>
      <c r="L18" s="58">
        <v>608.66567000000009</v>
      </c>
      <c r="M18" s="58">
        <v>452.43770000000001</v>
      </c>
      <c r="N18" s="58">
        <v>2902.9204799999998</v>
      </c>
      <c r="O18" s="58">
        <v>144.52092999999999</v>
      </c>
      <c r="P18" s="58">
        <v>308.18810000000002</v>
      </c>
      <c r="Q18" s="58">
        <v>5.5</v>
      </c>
      <c r="R18" s="58">
        <v>576.90820999999994</v>
      </c>
      <c r="S18" s="58">
        <v>4119.9062400000003</v>
      </c>
      <c r="T18" s="53">
        <v>159.7816</v>
      </c>
      <c r="U18" s="53">
        <v>816.09278000000006</v>
      </c>
      <c r="V18" s="53">
        <v>1076.6401799999999</v>
      </c>
      <c r="W18" s="53">
        <v>0.47499999999999998</v>
      </c>
      <c r="X18" s="53">
        <v>2.2999999999999998</v>
      </c>
      <c r="Y18" s="53">
        <v>2663.7954</v>
      </c>
      <c r="Z18" s="53">
        <v>2354.4780599999995</v>
      </c>
      <c r="AA18" s="53">
        <f>SUM(B18:Z18)</f>
        <v>40237.238977499997</v>
      </c>
    </row>
    <row r="19" spans="1:27" x14ac:dyDescent="0.2">
      <c r="A19" s="87" t="s">
        <v>375</v>
      </c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58" t="s">
        <v>376</v>
      </c>
      <c r="B20" s="58">
        <v>9370.0109400000001</v>
      </c>
      <c r="C20" s="58">
        <v>9227.1224899999979</v>
      </c>
      <c r="D20" s="58">
        <v>7368.0679</v>
      </c>
      <c r="E20" s="58">
        <v>1006.81247</v>
      </c>
      <c r="F20" s="58">
        <v>3652.7133899999999</v>
      </c>
      <c r="G20" s="58">
        <v>17003.497339999998</v>
      </c>
      <c r="H20" s="58">
        <v>4071.76235</v>
      </c>
      <c r="I20" s="58">
        <v>363.91579999999999</v>
      </c>
      <c r="J20" s="58">
        <v>5744.1403300000002</v>
      </c>
      <c r="K20" s="58">
        <v>15980.149670000004</v>
      </c>
      <c r="L20" s="58">
        <v>568.86500000000001</v>
      </c>
      <c r="M20" s="58">
        <v>1117.8427300000001</v>
      </c>
      <c r="N20" s="58">
        <v>6965.3602000000001</v>
      </c>
      <c r="O20" s="58">
        <v>318.32266999999996</v>
      </c>
      <c r="P20" s="58">
        <v>261.08230000000003</v>
      </c>
      <c r="Q20" s="58">
        <v>48.768730000000005</v>
      </c>
      <c r="R20" s="58">
        <v>819.83434000000011</v>
      </c>
      <c r="S20" s="58">
        <v>13320.76125</v>
      </c>
      <c r="T20" s="53">
        <v>175.99507</v>
      </c>
      <c r="U20" s="53">
        <v>1943.49575</v>
      </c>
      <c r="V20" s="53">
        <v>2609.0113099999999</v>
      </c>
      <c r="W20" s="53">
        <v>50.495270000000005</v>
      </c>
      <c r="X20" s="53">
        <v>3.9790000000000001</v>
      </c>
      <c r="Y20" s="53">
        <v>5048.31988</v>
      </c>
      <c r="Z20" s="53">
        <v>6919.9684099999968</v>
      </c>
      <c r="AA20" s="53">
        <f>SUM(B20:Z20)</f>
        <v>113960.29458999999</v>
      </c>
    </row>
    <row r="21" spans="1:27" x14ac:dyDescent="0.2">
      <c r="A21" s="87" t="s">
        <v>377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58" t="s">
        <v>378</v>
      </c>
      <c r="B22" s="58">
        <v>3.8176999999999999</v>
      </c>
      <c r="C22" s="58">
        <v>21.622220000000002</v>
      </c>
      <c r="D22" s="58">
        <v>65.740800000000007</v>
      </c>
      <c r="E22" s="58">
        <v>2.8977499999999998</v>
      </c>
      <c r="F22" s="58">
        <v>3.1749200000000002</v>
      </c>
      <c r="G22" s="58">
        <v>5.7234999999999996</v>
      </c>
      <c r="H22" s="58">
        <v>14.428649999999999</v>
      </c>
      <c r="I22" s="99">
        <v>1.87</v>
      </c>
      <c r="J22" s="99">
        <v>0</v>
      </c>
      <c r="K22" s="99">
        <v>0</v>
      </c>
      <c r="L22" s="99">
        <v>0</v>
      </c>
      <c r="M22" s="58">
        <v>2.40273</v>
      </c>
      <c r="N22" s="58">
        <v>23.078009999999999</v>
      </c>
      <c r="O22" s="58">
        <v>27.21058</v>
      </c>
      <c r="P22" s="58">
        <v>4.9546299999999999</v>
      </c>
      <c r="Q22" s="99">
        <v>0</v>
      </c>
      <c r="R22" s="58">
        <v>3.6214499999999998</v>
      </c>
      <c r="S22" s="58">
        <v>19.291590000000003</v>
      </c>
      <c r="T22" s="53">
        <v>0.98299999999999998</v>
      </c>
      <c r="U22" s="53">
        <v>6.5173800000000002</v>
      </c>
      <c r="V22" s="53">
        <v>0</v>
      </c>
      <c r="W22" s="99">
        <v>9.5239999999999991E-2</v>
      </c>
      <c r="X22" s="53">
        <v>0</v>
      </c>
      <c r="Y22" s="53">
        <v>3.0644400000000003</v>
      </c>
      <c r="Z22" s="53">
        <v>13.922739999999994</v>
      </c>
      <c r="AA22" s="53">
        <f>SUM(B22:Z22)</f>
        <v>224.41733000000005</v>
      </c>
    </row>
    <row r="23" spans="1:27" x14ac:dyDescent="0.2">
      <c r="A23" s="87" t="s">
        <v>379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58" t="s">
        <v>380</v>
      </c>
      <c r="B24" s="58">
        <v>420.97950999999995</v>
      </c>
      <c r="C24" s="58">
        <v>3172.9868799999999</v>
      </c>
      <c r="D24" s="58">
        <v>4393</v>
      </c>
      <c r="E24" s="58">
        <v>1104.36474</v>
      </c>
      <c r="F24" s="58">
        <v>1059.4645933000002</v>
      </c>
      <c r="G24" s="58">
        <v>4594.1254799999915</v>
      </c>
      <c r="H24" s="58">
        <v>126.62430999999999</v>
      </c>
      <c r="I24" s="58">
        <v>752.39682000000005</v>
      </c>
      <c r="J24" s="99">
        <v>0</v>
      </c>
      <c r="K24" s="58">
        <v>3782.2682300000006</v>
      </c>
      <c r="L24" s="58">
        <v>1263.5193100000001</v>
      </c>
      <c r="M24" s="58">
        <v>19.003140000000002</v>
      </c>
      <c r="N24" s="58">
        <v>56.621919999999996</v>
      </c>
      <c r="O24" s="58">
        <v>8.9712199999999989</v>
      </c>
      <c r="P24" s="58">
        <v>3.3081700000000001</v>
      </c>
      <c r="Q24" s="58">
        <v>58.045790000000004</v>
      </c>
      <c r="R24" s="99">
        <v>0</v>
      </c>
      <c r="S24" s="58">
        <v>1421.4309400000002</v>
      </c>
      <c r="T24" s="53">
        <v>500.91792000000004</v>
      </c>
      <c r="U24" s="53">
        <v>219.68723</v>
      </c>
      <c r="V24" s="53">
        <v>239.55494000000002</v>
      </c>
      <c r="W24" s="53">
        <v>1.9973700000000001</v>
      </c>
      <c r="X24" s="53">
        <v>12.461819999999999</v>
      </c>
      <c r="Y24" s="53">
        <v>966.59977000000003</v>
      </c>
      <c r="Z24" s="53">
        <v>2162.9399100000001</v>
      </c>
      <c r="AA24" s="53">
        <f>SUM(B24:Z24)</f>
        <v>26341.270013299993</v>
      </c>
    </row>
    <row r="25" spans="1:27" x14ac:dyDescent="0.2">
      <c r="A25" s="87" t="s">
        <v>381</v>
      </c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58" t="s">
        <v>382</v>
      </c>
      <c r="B26" s="58">
        <v>728.68487000000005</v>
      </c>
      <c r="C26" s="58">
        <v>7514.7284300000019</v>
      </c>
      <c r="D26" s="58">
        <v>18452</v>
      </c>
      <c r="E26" s="58">
        <v>13122.992029999999</v>
      </c>
      <c r="F26" s="58">
        <v>576.80790000000002</v>
      </c>
      <c r="G26" s="58">
        <v>15486.98841</v>
      </c>
      <c r="H26" s="58">
        <v>1255.26603</v>
      </c>
      <c r="I26" s="58">
        <v>4489.8508499999998</v>
      </c>
      <c r="J26" s="58">
        <v>2659.0807500000001</v>
      </c>
      <c r="K26" s="58">
        <v>6081.2080700000006</v>
      </c>
      <c r="L26" s="58">
        <v>12167.02802</v>
      </c>
      <c r="M26" s="58">
        <v>157.69365999999997</v>
      </c>
      <c r="N26" s="58">
        <v>7499.5547099999994</v>
      </c>
      <c r="O26" s="58">
        <v>123.9657</v>
      </c>
      <c r="P26" s="58">
        <v>75.872479999999996</v>
      </c>
      <c r="Q26" s="58">
        <v>158.02582000000001</v>
      </c>
      <c r="R26" s="58">
        <v>44.237870000000001</v>
      </c>
      <c r="S26" s="58">
        <v>5486.4042199999994</v>
      </c>
      <c r="T26" s="53">
        <v>932.76422000000014</v>
      </c>
      <c r="U26" s="53">
        <v>1826.49584</v>
      </c>
      <c r="V26" s="53">
        <v>1872.2791500000001</v>
      </c>
      <c r="W26" s="53">
        <v>25.95975</v>
      </c>
      <c r="X26" s="53">
        <v>26.325970000000002</v>
      </c>
      <c r="Y26" s="53">
        <v>3115.7633799999999</v>
      </c>
      <c r="Z26" s="53">
        <v>6535.0467199999957</v>
      </c>
      <c r="AA26" s="53">
        <f>SUM(B26:Z26)</f>
        <v>110415.02485</v>
      </c>
    </row>
    <row r="27" spans="1:27" x14ac:dyDescent="0.2">
      <c r="A27" s="87" t="s">
        <v>383</v>
      </c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58" t="s">
        <v>384</v>
      </c>
      <c r="B28" s="99">
        <v>0</v>
      </c>
      <c r="C28" s="58">
        <v>7.2001099999999996</v>
      </c>
      <c r="D28" s="58">
        <v>271.11014</v>
      </c>
      <c r="E28" s="58">
        <v>0.41610000000000003</v>
      </c>
      <c r="F28" s="58">
        <v>0.47599999999999998</v>
      </c>
      <c r="G28" s="58">
        <v>73.472529999999992</v>
      </c>
      <c r="H28" s="99">
        <v>6.3</v>
      </c>
      <c r="I28" s="58">
        <v>6.7844899999999999</v>
      </c>
      <c r="J28" s="99">
        <v>202.84461999999999</v>
      </c>
      <c r="K28" s="99">
        <v>0</v>
      </c>
      <c r="L28" s="99">
        <v>0</v>
      </c>
      <c r="M28" s="99">
        <v>0.22500000000000001</v>
      </c>
      <c r="N28" s="58">
        <v>27.860229999999998</v>
      </c>
      <c r="O28" s="99">
        <v>0</v>
      </c>
      <c r="P28" s="99">
        <v>0</v>
      </c>
      <c r="Q28" s="99">
        <v>0</v>
      </c>
      <c r="R28" s="58">
        <v>9.1850000000000005</v>
      </c>
      <c r="S28" s="58">
        <v>1042.9571700000001</v>
      </c>
      <c r="T28" s="99">
        <v>0</v>
      </c>
      <c r="U28" s="99">
        <v>8.2598099999999999</v>
      </c>
      <c r="V28" s="53">
        <v>0</v>
      </c>
      <c r="W28" s="99">
        <v>0</v>
      </c>
      <c r="X28" s="53">
        <v>0</v>
      </c>
      <c r="Y28" s="53">
        <v>67.411460000000005</v>
      </c>
      <c r="Z28" s="53">
        <v>-2.2861000000000002</v>
      </c>
      <c r="AA28" s="53">
        <f>SUM(B28:Z28)</f>
        <v>1722.2165600000001</v>
      </c>
    </row>
    <row r="29" spans="1:27" x14ac:dyDescent="0.2">
      <c r="A29" s="87" t="s">
        <v>3302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3"/>
      <c r="U29" s="53"/>
      <c r="V29" s="53"/>
      <c r="W29" s="53"/>
      <c r="X29" s="53"/>
      <c r="Y29" s="53"/>
      <c r="Z29" s="53"/>
      <c r="AA29" s="53"/>
    </row>
    <row r="30" spans="1:27" x14ac:dyDescent="0.2">
      <c r="A30" s="58" t="s">
        <v>3303</v>
      </c>
      <c r="B30" s="99">
        <v>36.736660000000001</v>
      </c>
      <c r="C30" s="58">
        <v>679.57106999999996</v>
      </c>
      <c r="D30" s="58">
        <v>1029.2418400000001</v>
      </c>
      <c r="E30" s="58">
        <v>186.54811999999998</v>
      </c>
      <c r="F30" s="58">
        <v>113.3339</v>
      </c>
      <c r="G30" s="58">
        <v>1249.44001</v>
      </c>
      <c r="H30" s="58">
        <v>299.72457000000003</v>
      </c>
      <c r="I30" s="58">
        <v>61.479800000000004</v>
      </c>
      <c r="J30" s="58">
        <v>734.34559000000013</v>
      </c>
      <c r="K30" s="58">
        <v>97.856520000000003</v>
      </c>
      <c r="L30" s="58">
        <v>81.621830000000003</v>
      </c>
      <c r="M30" s="58">
        <v>100.77357000000001</v>
      </c>
      <c r="N30" s="58">
        <v>913.56625000000008</v>
      </c>
      <c r="O30" s="58">
        <v>493.97851000000003</v>
      </c>
      <c r="P30" s="58">
        <v>112.79884</v>
      </c>
      <c r="Q30" s="58">
        <v>10.160620000000002</v>
      </c>
      <c r="R30" s="58">
        <v>95.456570000000013</v>
      </c>
      <c r="S30" s="58">
        <v>1669.1503900000002</v>
      </c>
      <c r="T30" s="53">
        <v>64.27</v>
      </c>
      <c r="U30" s="53">
        <v>494.98240999999996</v>
      </c>
      <c r="V30" s="53">
        <v>25.227180000000001</v>
      </c>
      <c r="W30" s="53">
        <v>0</v>
      </c>
      <c r="X30" s="53">
        <v>1.5</v>
      </c>
      <c r="Y30" s="53">
        <v>434.87698999999998</v>
      </c>
      <c r="Z30" s="53">
        <v>290.20057000000003</v>
      </c>
      <c r="AA30" s="53">
        <f>SUM(B30:Z30)</f>
        <v>9276.8418100000035</v>
      </c>
    </row>
    <row r="31" spans="1:27" x14ac:dyDescent="0.2">
      <c r="A31" s="87" t="s">
        <v>3304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3"/>
      <c r="U31" s="53"/>
      <c r="V31" s="53"/>
      <c r="W31" s="53"/>
      <c r="X31" s="53"/>
      <c r="Y31" s="53"/>
      <c r="Z31" s="53"/>
      <c r="AA31" s="53"/>
    </row>
    <row r="32" spans="1:27" x14ac:dyDescent="0.2">
      <c r="A32" s="58" t="s">
        <v>3305</v>
      </c>
      <c r="B32" s="99">
        <v>0</v>
      </c>
      <c r="C32" s="99">
        <v>171.36125000000001</v>
      </c>
      <c r="D32" s="58">
        <v>1175.7106100000001</v>
      </c>
      <c r="E32" s="99">
        <v>0</v>
      </c>
      <c r="F32" s="99">
        <v>0</v>
      </c>
      <c r="G32" s="58">
        <v>172.45175</v>
      </c>
      <c r="H32" s="58">
        <v>79.773039999999995</v>
      </c>
      <c r="I32" s="99">
        <v>0</v>
      </c>
      <c r="J32" s="58">
        <v>131.09888000000001</v>
      </c>
      <c r="K32" s="58">
        <v>4246.9041699999998</v>
      </c>
      <c r="L32" s="58">
        <v>96.944339999999997</v>
      </c>
      <c r="M32" s="99">
        <v>0</v>
      </c>
      <c r="N32" s="58">
        <v>6855.1968199999992</v>
      </c>
      <c r="O32" s="58">
        <v>0</v>
      </c>
      <c r="P32" s="58">
        <v>8.1764200000000002</v>
      </c>
      <c r="Q32" s="99">
        <v>0</v>
      </c>
      <c r="R32" s="99">
        <v>0</v>
      </c>
      <c r="S32" s="58">
        <v>801.1386500000001</v>
      </c>
      <c r="T32" s="99">
        <v>0</v>
      </c>
      <c r="U32" s="99">
        <v>9623.4054700000015</v>
      </c>
      <c r="V32" s="53">
        <v>1053.91785</v>
      </c>
      <c r="W32" s="99">
        <v>0</v>
      </c>
      <c r="X32" s="99">
        <v>0</v>
      </c>
      <c r="Y32" s="53">
        <v>0</v>
      </c>
      <c r="Z32" s="53">
        <v>104.17785999999992</v>
      </c>
      <c r="AA32" s="53">
        <f>SUM(B32:Z32)</f>
        <v>24520.257110000002</v>
      </c>
    </row>
    <row r="33" spans="1:27" x14ac:dyDescent="0.2">
      <c r="A33" s="87" t="s">
        <v>3306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3"/>
      <c r="U33" s="53"/>
      <c r="V33" s="53"/>
      <c r="W33" s="53"/>
      <c r="X33" s="53"/>
      <c r="Y33" s="53"/>
      <c r="Z33" s="53"/>
      <c r="AA33" s="53"/>
    </row>
    <row r="34" spans="1:27" x14ac:dyDescent="0.2">
      <c r="A34" s="58" t="s">
        <v>3307</v>
      </c>
      <c r="B34" s="99">
        <v>0</v>
      </c>
      <c r="C34" s="99">
        <v>68.667999999999992</v>
      </c>
      <c r="D34" s="58">
        <v>1305.1097500000001</v>
      </c>
      <c r="E34" s="99">
        <v>0</v>
      </c>
      <c r="F34" s="99">
        <v>0</v>
      </c>
      <c r="G34" s="58">
        <v>9.6738700000000009</v>
      </c>
      <c r="H34" s="58">
        <v>20.549129999999998</v>
      </c>
      <c r="I34" s="99">
        <v>0</v>
      </c>
      <c r="J34" s="58">
        <v>447.61615</v>
      </c>
      <c r="K34" s="99">
        <v>31.457169999999998</v>
      </c>
      <c r="L34" s="58">
        <v>0</v>
      </c>
      <c r="M34" s="99">
        <v>0</v>
      </c>
      <c r="N34" s="58">
        <v>2745.8960400000001</v>
      </c>
      <c r="O34" s="58">
        <v>0</v>
      </c>
      <c r="P34" s="99">
        <v>2.964E-2</v>
      </c>
      <c r="Q34" s="99">
        <v>0</v>
      </c>
      <c r="R34" s="58">
        <v>4298.6320200000009</v>
      </c>
      <c r="S34" s="58">
        <v>2908.3772800000002</v>
      </c>
      <c r="T34" s="53">
        <v>0</v>
      </c>
      <c r="U34" s="99">
        <v>17186.110690000001</v>
      </c>
      <c r="V34" s="53">
        <v>1046.08069</v>
      </c>
      <c r="W34" s="99">
        <v>0</v>
      </c>
      <c r="X34" s="53">
        <v>0</v>
      </c>
      <c r="Y34" s="53">
        <v>382.36176</v>
      </c>
      <c r="Z34" s="53">
        <v>89.781809999999936</v>
      </c>
      <c r="AA34" s="53">
        <f>SUM(B34:Z34)</f>
        <v>30540.344000000001</v>
      </c>
    </row>
    <row r="35" spans="1:27" x14ac:dyDescent="0.2">
      <c r="A35" s="87" t="s">
        <v>3308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99"/>
      <c r="Q35" s="99"/>
      <c r="R35" s="58"/>
      <c r="S35" s="58"/>
      <c r="T35" s="53"/>
      <c r="U35" s="53"/>
      <c r="V35" s="53"/>
      <c r="W35" s="53"/>
      <c r="X35" s="53"/>
      <c r="Y35" s="53"/>
      <c r="Z35" s="53"/>
      <c r="AA35" s="53"/>
    </row>
    <row r="36" spans="1:27" x14ac:dyDescent="0.2">
      <c r="A36" s="58" t="s">
        <v>3309</v>
      </c>
      <c r="B36" s="99">
        <v>0</v>
      </c>
      <c r="C36" s="58">
        <v>939.39347999999995</v>
      </c>
      <c r="D36" s="58">
        <v>141.85004999999998</v>
      </c>
      <c r="E36" s="99">
        <v>0</v>
      </c>
      <c r="F36" s="99">
        <v>0</v>
      </c>
      <c r="G36" s="58">
        <v>-1.06E-3</v>
      </c>
      <c r="H36" s="58">
        <v>47.776859999999999</v>
      </c>
      <c r="I36" s="99">
        <v>0</v>
      </c>
      <c r="J36" s="99">
        <v>0</v>
      </c>
      <c r="K36" s="99">
        <v>2.7046100000000002</v>
      </c>
      <c r="L36" s="58">
        <v>0</v>
      </c>
      <c r="M36" s="99">
        <v>0</v>
      </c>
      <c r="N36" s="58">
        <v>495.80215000000004</v>
      </c>
      <c r="O36" s="58">
        <v>0</v>
      </c>
      <c r="P36" s="99">
        <v>0</v>
      </c>
      <c r="Q36" s="99">
        <v>0</v>
      </c>
      <c r="R36" s="99">
        <v>0</v>
      </c>
      <c r="S36" s="58">
        <v>54.833849999999998</v>
      </c>
      <c r="T36" s="99">
        <v>0</v>
      </c>
      <c r="U36" s="99">
        <v>1271.38302</v>
      </c>
      <c r="V36" s="53">
        <v>117.36667</v>
      </c>
      <c r="W36" s="99">
        <v>0</v>
      </c>
      <c r="X36" s="99">
        <v>0</v>
      </c>
      <c r="Y36" s="53">
        <v>0</v>
      </c>
      <c r="Z36" s="53">
        <v>47.767579999999995</v>
      </c>
      <c r="AA36" s="53">
        <f>SUM(B36:Z36)</f>
        <v>3118.8772099999996</v>
      </c>
    </row>
    <row r="37" spans="1:27" x14ac:dyDescent="0.2">
      <c r="A37" s="87" t="s">
        <v>3310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99"/>
      <c r="Q37" s="99"/>
      <c r="R37" s="58"/>
      <c r="S37" s="58"/>
      <c r="T37" s="53"/>
      <c r="U37" s="53"/>
      <c r="V37" s="53"/>
      <c r="W37" s="53"/>
      <c r="X37" s="53"/>
      <c r="Y37" s="53"/>
      <c r="Z37" s="53"/>
      <c r="AA37" s="53"/>
    </row>
    <row r="38" spans="1:27" x14ac:dyDescent="0.2">
      <c r="A38" s="58" t="s">
        <v>3311</v>
      </c>
      <c r="B38" s="99">
        <v>0</v>
      </c>
      <c r="C38" s="58">
        <v>17213.872039999998</v>
      </c>
      <c r="D38" s="58">
        <v>23173.014919999994</v>
      </c>
      <c r="E38" s="99">
        <v>0</v>
      </c>
      <c r="F38" s="58">
        <v>0</v>
      </c>
      <c r="G38" s="58">
        <v>26900.545280000006</v>
      </c>
      <c r="H38" s="99">
        <v>10030.293079999999</v>
      </c>
      <c r="I38" s="58">
        <v>2814.9036300000002</v>
      </c>
      <c r="J38" s="58">
        <v>14446.283319999999</v>
      </c>
      <c r="K38" s="58">
        <v>6156.0501799999993</v>
      </c>
      <c r="L38" s="58">
        <v>3520.2896299999998</v>
      </c>
      <c r="M38" s="99">
        <v>1237.3773700000002</v>
      </c>
      <c r="N38" s="58">
        <v>12023.767750000001</v>
      </c>
      <c r="O38" s="58">
        <v>5328.8003099999996</v>
      </c>
      <c r="P38" s="99">
        <v>0</v>
      </c>
      <c r="Q38" s="99">
        <v>0</v>
      </c>
      <c r="R38" s="58">
        <v>889.58309000000008</v>
      </c>
      <c r="S38" s="58">
        <v>19227.367300000002</v>
      </c>
      <c r="T38" s="53">
        <v>3324.5277699999997</v>
      </c>
      <c r="U38" s="53">
        <v>4821.3788099999992</v>
      </c>
      <c r="V38" s="53">
        <v>2105.8712599999999</v>
      </c>
      <c r="W38" s="99">
        <v>0</v>
      </c>
      <c r="X38" s="53">
        <v>0</v>
      </c>
      <c r="Y38" s="99">
        <v>4758.7659299999996</v>
      </c>
      <c r="Z38" s="53">
        <v>8829.7031600000082</v>
      </c>
      <c r="AA38" s="53">
        <f>SUM(B38:Z38)</f>
        <v>166802.39482999998</v>
      </c>
    </row>
    <row r="39" spans="1:27" x14ac:dyDescent="0.2">
      <c r="A39" s="87" t="s">
        <v>312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99"/>
      <c r="Q39" s="99"/>
      <c r="R39" s="58"/>
      <c r="S39" s="58"/>
      <c r="T39" s="53"/>
      <c r="U39" s="53"/>
      <c r="V39" s="53"/>
      <c r="W39" s="53"/>
      <c r="X39" s="53"/>
      <c r="Y39" s="53"/>
      <c r="Z39" s="53"/>
      <c r="AA39" s="53"/>
    </row>
    <row r="40" spans="1:27" x14ac:dyDescent="0.2">
      <c r="A40" s="58" t="s">
        <v>313</v>
      </c>
      <c r="B40" s="99">
        <v>0</v>
      </c>
      <c r="C40" s="99">
        <v>0</v>
      </c>
      <c r="D40" s="58">
        <v>993.68677000000002</v>
      </c>
      <c r="E40" s="99">
        <v>0</v>
      </c>
      <c r="F40" s="99">
        <v>0</v>
      </c>
      <c r="G40" s="99">
        <v>0</v>
      </c>
      <c r="H40" s="99">
        <v>20.137490000000003</v>
      </c>
      <c r="I40" s="99">
        <v>0</v>
      </c>
      <c r="J40" s="58">
        <v>61.111110000000004</v>
      </c>
      <c r="K40" s="58">
        <v>0</v>
      </c>
      <c r="L40" s="99">
        <v>123.41037</v>
      </c>
      <c r="M40" s="58">
        <v>44.545720000000003</v>
      </c>
      <c r="N40" s="99">
        <v>0</v>
      </c>
      <c r="O40" s="58">
        <v>12.25384</v>
      </c>
      <c r="P40" s="99">
        <v>0</v>
      </c>
      <c r="Q40" s="99">
        <v>0</v>
      </c>
      <c r="R40" s="58">
        <v>169.34836999999999</v>
      </c>
      <c r="S40" s="58">
        <v>182.58922000000001</v>
      </c>
      <c r="T40" s="53">
        <v>0</v>
      </c>
      <c r="U40" s="99">
        <v>89.045280000000005</v>
      </c>
      <c r="V40" s="99">
        <v>0</v>
      </c>
      <c r="W40" s="99">
        <v>0</v>
      </c>
      <c r="X40" s="99">
        <v>0</v>
      </c>
      <c r="Y40" s="99">
        <v>0</v>
      </c>
      <c r="Z40" s="53">
        <v>0</v>
      </c>
      <c r="AA40" s="53">
        <f>SUM(B40:Z40)</f>
        <v>1696.1281700000002</v>
      </c>
    </row>
    <row r="41" spans="1:27" x14ac:dyDescent="0.2">
      <c r="A41" s="87" t="s">
        <v>314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3"/>
      <c r="U41" s="53"/>
      <c r="V41" s="53"/>
      <c r="W41" s="53"/>
      <c r="X41" s="53"/>
      <c r="Y41" s="53"/>
      <c r="Z41" s="53"/>
      <c r="AA41" s="53"/>
    </row>
    <row r="42" spans="1:27" x14ac:dyDescent="0.2">
      <c r="A42" s="58" t="s">
        <v>315</v>
      </c>
      <c r="B42" s="99">
        <v>0</v>
      </c>
      <c r="C42" s="99">
        <v>0</v>
      </c>
      <c r="D42" s="99">
        <v>0</v>
      </c>
      <c r="E42" s="99">
        <v>0</v>
      </c>
      <c r="F42" s="99">
        <v>0</v>
      </c>
      <c r="G42" s="99">
        <v>0</v>
      </c>
      <c r="H42" s="99">
        <v>0</v>
      </c>
      <c r="I42" s="99">
        <v>0</v>
      </c>
      <c r="J42" s="99">
        <v>0</v>
      </c>
      <c r="K42" s="99">
        <v>0</v>
      </c>
      <c r="L42" s="99">
        <v>0</v>
      </c>
      <c r="M42" s="99">
        <v>0</v>
      </c>
      <c r="N42" s="99">
        <v>0</v>
      </c>
      <c r="O42" s="99">
        <v>0</v>
      </c>
      <c r="P42" s="99">
        <v>0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53">
        <f>SUM(B42:Z42)</f>
        <v>0</v>
      </c>
    </row>
    <row r="43" spans="1:27" x14ac:dyDescent="0.2">
      <c r="A43" s="87" t="s">
        <v>316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3"/>
      <c r="U43" s="53"/>
      <c r="V43" s="53"/>
      <c r="W43" s="53"/>
      <c r="X43" s="53"/>
      <c r="Y43" s="53"/>
      <c r="Z43" s="53"/>
      <c r="AA43" s="53"/>
    </row>
    <row r="44" spans="1:27" x14ac:dyDescent="0.2">
      <c r="A44" s="58" t="s">
        <v>1397</v>
      </c>
      <c r="B44" s="58">
        <v>10250.875770000001</v>
      </c>
      <c r="C44" s="58">
        <v>0</v>
      </c>
      <c r="D44" s="58">
        <v>1899.04585</v>
      </c>
      <c r="E44" s="58">
        <v>0</v>
      </c>
      <c r="F44" s="58">
        <v>0</v>
      </c>
      <c r="G44" s="58">
        <v>473.20546999999999</v>
      </c>
      <c r="H44" s="58">
        <v>0</v>
      </c>
      <c r="I44" s="58">
        <v>0</v>
      </c>
      <c r="J44" s="58">
        <v>426.03829999999999</v>
      </c>
      <c r="K44" s="58">
        <v>0</v>
      </c>
      <c r="L44" s="58">
        <v>0</v>
      </c>
      <c r="M44" s="58">
        <v>0</v>
      </c>
      <c r="N44" s="58">
        <v>182.37645999999998</v>
      </c>
      <c r="O44" s="58">
        <v>0</v>
      </c>
      <c r="P44" s="58">
        <v>0</v>
      </c>
      <c r="Q44" s="58">
        <v>0</v>
      </c>
      <c r="R44" s="58">
        <v>0.3</v>
      </c>
      <c r="S44" s="58">
        <v>1445.1162899999999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f>SUM(B44:Z44)</f>
        <v>14676.958140000001</v>
      </c>
    </row>
    <row r="45" spans="1:27" x14ac:dyDescent="0.2">
      <c r="A45" s="87" t="s">
        <v>1633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3"/>
      <c r="U45" s="53"/>
      <c r="V45" s="53"/>
      <c r="W45" s="53"/>
      <c r="X45" s="53"/>
      <c r="Y45" s="53"/>
      <c r="Z45" s="53"/>
      <c r="AA45" s="53"/>
    </row>
    <row r="46" spans="1:27" x14ac:dyDescent="0.2">
      <c r="A46" s="202" t="s">
        <v>317</v>
      </c>
      <c r="B46" s="202">
        <f>+B10+B12+B14+B16+B18+B20+B22+B24+B26+B28+B30+B32+B34+B36+B38+B40+B42+B44</f>
        <v>31603.212810000005</v>
      </c>
      <c r="C46" s="202">
        <f t="shared" ref="C46:Z46" si="0">+C10+C12+C14+C16+C18+C20+C22+C24+C26+C28+C30+C32+C34+C36+C38+C40+C42+C44</f>
        <v>359385.06463000004</v>
      </c>
      <c r="D46" s="202">
        <f t="shared" si="0"/>
        <v>498648.48213999998</v>
      </c>
      <c r="E46" s="202">
        <f t="shared" si="0"/>
        <v>79073.955849999998</v>
      </c>
      <c r="F46" s="202">
        <f t="shared" si="0"/>
        <v>60510.7855528</v>
      </c>
      <c r="G46" s="202">
        <f t="shared" si="0"/>
        <v>582466.50620999897</v>
      </c>
      <c r="H46" s="202">
        <f t="shared" si="0"/>
        <v>183782.69138</v>
      </c>
      <c r="I46" s="202">
        <f t="shared" si="0"/>
        <v>53821.337670000008</v>
      </c>
      <c r="J46" s="202">
        <f t="shared" si="0"/>
        <v>261508.87809999994</v>
      </c>
      <c r="K46" s="202">
        <f t="shared" si="0"/>
        <v>148629.03889</v>
      </c>
      <c r="L46" s="202">
        <f t="shared" si="0"/>
        <v>114440.17604999999</v>
      </c>
      <c r="M46" s="202">
        <f t="shared" si="0"/>
        <v>26865.836250000004</v>
      </c>
      <c r="N46" s="202">
        <f t="shared" si="0"/>
        <v>236337.59830000001</v>
      </c>
      <c r="O46" s="202">
        <f t="shared" si="0"/>
        <v>92776.103800000012</v>
      </c>
      <c r="P46" s="202">
        <f t="shared" si="0"/>
        <v>83937.092080000002</v>
      </c>
      <c r="Q46" s="202">
        <f t="shared" si="0"/>
        <v>5837.7585300000001</v>
      </c>
      <c r="R46" s="202">
        <f t="shared" si="0"/>
        <v>38028.319819999997</v>
      </c>
      <c r="S46" s="202">
        <f t="shared" si="0"/>
        <v>246184.68854</v>
      </c>
      <c r="T46" s="202">
        <f t="shared" si="0"/>
        <v>70840.768820000012</v>
      </c>
      <c r="U46" s="202">
        <f t="shared" si="0"/>
        <v>125129.81541</v>
      </c>
      <c r="V46" s="202">
        <f t="shared" si="0"/>
        <v>45531.291420000009</v>
      </c>
      <c r="W46" s="202">
        <f t="shared" si="0"/>
        <v>1394.1888899999999</v>
      </c>
      <c r="X46" s="202">
        <f t="shared" si="0"/>
        <v>2004.2355500000001</v>
      </c>
      <c r="Y46" s="202">
        <f t="shared" si="0"/>
        <v>110002.76363000002</v>
      </c>
      <c r="Z46" s="202">
        <f t="shared" si="0"/>
        <v>161755.87037999989</v>
      </c>
      <c r="AA46" s="83">
        <f>SUM(B46:Z46)</f>
        <v>3620496.4607027988</v>
      </c>
    </row>
    <row r="47" spans="1:27" x14ac:dyDescent="0.2">
      <c r="A47" s="78" t="s">
        <v>318</v>
      </c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83"/>
      <c r="U47" s="83"/>
      <c r="V47" s="83"/>
      <c r="W47" s="83"/>
      <c r="X47" s="83"/>
      <c r="Y47" s="83"/>
      <c r="Z47" s="53"/>
      <c r="AA47" s="53"/>
    </row>
    <row r="48" spans="1:27" x14ac:dyDescent="0.2">
      <c r="A48" s="58" t="s">
        <v>367</v>
      </c>
      <c r="B48" s="99">
        <v>0</v>
      </c>
      <c r="C48" s="58">
        <v>187.05826999999999</v>
      </c>
      <c r="D48" s="58">
        <v>810.40967000000001</v>
      </c>
      <c r="E48" s="99">
        <v>249.67645999999999</v>
      </c>
      <c r="F48" s="99">
        <v>40.424300000000002</v>
      </c>
      <c r="G48" s="58">
        <v>694.04935999999998</v>
      </c>
      <c r="H48" s="99">
        <v>0</v>
      </c>
      <c r="I48" s="58">
        <v>166.30305999999999</v>
      </c>
      <c r="J48" s="58">
        <v>589.62576999999999</v>
      </c>
      <c r="K48" s="58">
        <v>0</v>
      </c>
      <c r="L48" s="99">
        <v>56.32</v>
      </c>
      <c r="M48" s="99">
        <v>0</v>
      </c>
      <c r="N48" s="58">
        <v>1165.8942099999999</v>
      </c>
      <c r="O48" s="58">
        <v>153.52509000000001</v>
      </c>
      <c r="P48" s="58">
        <v>20.614279999999997</v>
      </c>
      <c r="Q48" s="99">
        <v>0</v>
      </c>
      <c r="R48" s="99">
        <v>0</v>
      </c>
      <c r="S48" s="58">
        <v>117.9667</v>
      </c>
      <c r="T48" s="99">
        <v>5.2610000000000001</v>
      </c>
      <c r="U48" s="53">
        <v>0</v>
      </c>
      <c r="V48" s="99">
        <v>0</v>
      </c>
      <c r="W48" s="99">
        <v>0</v>
      </c>
      <c r="X48" s="53">
        <v>0</v>
      </c>
      <c r="Y48" s="99">
        <v>47.091900000000003</v>
      </c>
      <c r="Z48" s="53">
        <v>24.706299999999999</v>
      </c>
      <c r="AA48" s="53">
        <v>4328.9263700000001</v>
      </c>
    </row>
    <row r="49" spans="1:27" x14ac:dyDescent="0.2">
      <c r="A49" s="87" t="s">
        <v>368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3"/>
      <c r="U49" s="53"/>
      <c r="V49" s="53"/>
      <c r="W49" s="53"/>
      <c r="X49" s="53"/>
      <c r="Y49" s="53"/>
      <c r="Z49" s="53"/>
      <c r="AA49" s="53"/>
    </row>
    <row r="50" spans="1:27" x14ac:dyDescent="0.2">
      <c r="A50" s="58" t="s">
        <v>369</v>
      </c>
      <c r="B50" s="58">
        <v>87.929910000000007</v>
      </c>
      <c r="C50" s="58">
        <v>2492.7786900000001</v>
      </c>
      <c r="D50" s="99">
        <v>0</v>
      </c>
      <c r="E50" s="58">
        <v>2068.3216600000001</v>
      </c>
      <c r="F50" s="58">
        <v>915.64076999999997</v>
      </c>
      <c r="G50" s="58">
        <v>601.87419999999997</v>
      </c>
      <c r="H50" s="58">
        <v>2916.7973900000002</v>
      </c>
      <c r="I50" s="99">
        <v>0</v>
      </c>
      <c r="J50" s="99">
        <v>0</v>
      </c>
      <c r="K50" s="58">
        <v>0</v>
      </c>
      <c r="L50" s="99">
        <v>90.298000000000002</v>
      </c>
      <c r="M50" s="58">
        <v>21.013999999999999</v>
      </c>
      <c r="N50" s="58">
        <v>223.80564000000001</v>
      </c>
      <c r="O50" s="58">
        <v>498.42427000000004</v>
      </c>
      <c r="P50" s="58">
        <v>1243.6532</v>
      </c>
      <c r="Q50" s="58">
        <v>180.90751999999998</v>
      </c>
      <c r="R50" s="99">
        <v>0</v>
      </c>
      <c r="S50" s="99">
        <v>0</v>
      </c>
      <c r="T50" s="53">
        <v>1.734</v>
      </c>
      <c r="U50" s="53">
        <v>2385.3751499999998</v>
      </c>
      <c r="V50" s="99">
        <v>0</v>
      </c>
      <c r="W50" s="53">
        <v>20.641150000000003</v>
      </c>
      <c r="X50" s="53">
        <v>66.307429999999997</v>
      </c>
      <c r="Y50" s="53">
        <v>221.1438</v>
      </c>
      <c r="Z50" s="53">
        <v>0</v>
      </c>
      <c r="AA50" s="53">
        <v>14036.646780000001</v>
      </c>
    </row>
    <row r="51" spans="1:27" x14ac:dyDescent="0.2">
      <c r="A51" s="87" t="s">
        <v>370</v>
      </c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3"/>
      <c r="U51" s="53"/>
      <c r="V51" s="53"/>
      <c r="W51" s="53"/>
      <c r="X51" s="53"/>
      <c r="Y51" s="53"/>
      <c r="Z51" s="53"/>
      <c r="AA51" s="53"/>
    </row>
    <row r="52" spans="1:27" x14ac:dyDescent="0.2">
      <c r="A52" s="58" t="s">
        <v>1634</v>
      </c>
      <c r="B52" s="58">
        <v>4839.1857599999994</v>
      </c>
      <c r="C52" s="58">
        <v>207083.43444000001</v>
      </c>
      <c r="D52" s="58">
        <v>309475.96635</v>
      </c>
      <c r="E52" s="58">
        <v>76228.032550000004</v>
      </c>
      <c r="F52" s="58">
        <v>35430.252229999998</v>
      </c>
      <c r="G52" s="58">
        <v>310836.67191016575</v>
      </c>
      <c r="H52" s="58">
        <v>114904.97451999999</v>
      </c>
      <c r="I52" s="58">
        <v>42548.8102</v>
      </c>
      <c r="J52" s="58">
        <v>160936.77184999999</v>
      </c>
      <c r="K52" s="58">
        <v>71185.988920000003</v>
      </c>
      <c r="L52" s="58">
        <v>58307.200299999997</v>
      </c>
      <c r="M52" s="58">
        <v>19410.575639999999</v>
      </c>
      <c r="N52" s="58">
        <v>120586.16149</v>
      </c>
      <c r="O52" s="58">
        <v>56026.995649999997</v>
      </c>
      <c r="P52" s="58">
        <v>51663.852920000005</v>
      </c>
      <c r="Q52" s="58">
        <v>5219.5082000000002</v>
      </c>
      <c r="R52" s="58">
        <v>21468.564609999998</v>
      </c>
      <c r="S52" s="58">
        <v>140658.29868000001</v>
      </c>
      <c r="T52" s="53">
        <v>62665.748060000005</v>
      </c>
      <c r="U52" s="53">
        <v>73451.299019999991</v>
      </c>
      <c r="V52" s="53">
        <v>24469.696169999999</v>
      </c>
      <c r="W52" s="53">
        <v>47.949300000000001</v>
      </c>
      <c r="X52" s="53">
        <v>2055.42283</v>
      </c>
      <c r="Y52" s="53">
        <v>51767.142159999996</v>
      </c>
      <c r="Z52" s="53">
        <v>98967.69544000001</v>
      </c>
      <c r="AA52" s="53">
        <v>2120236.1992001655</v>
      </c>
    </row>
    <row r="53" spans="1:27" x14ac:dyDescent="0.2">
      <c r="A53" s="87" t="s">
        <v>371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3"/>
      <c r="U53" s="53"/>
      <c r="V53" s="53"/>
      <c r="W53" s="53"/>
      <c r="X53" s="53"/>
      <c r="Y53" s="53"/>
      <c r="Z53" s="53"/>
      <c r="AA53" s="53"/>
    </row>
    <row r="54" spans="1:27" x14ac:dyDescent="0.2">
      <c r="A54" s="58" t="s">
        <v>372</v>
      </c>
      <c r="B54" s="58">
        <v>1938.4770800000001</v>
      </c>
      <c r="C54" s="58">
        <v>645.68547000000001</v>
      </c>
      <c r="D54" s="99">
        <v>0</v>
      </c>
      <c r="E54" s="58">
        <v>1897.5052000000001</v>
      </c>
      <c r="F54" s="58">
        <v>181.34927999999999</v>
      </c>
      <c r="G54" s="58">
        <v>856.49635999999998</v>
      </c>
      <c r="H54" s="58">
        <v>35.255699999999997</v>
      </c>
      <c r="I54" s="58">
        <v>1246.9922900000001</v>
      </c>
      <c r="J54" s="58">
        <v>1061.5624800000001</v>
      </c>
      <c r="K54" s="58">
        <v>50</v>
      </c>
      <c r="L54" s="58">
        <v>120</v>
      </c>
      <c r="M54" s="99">
        <v>0</v>
      </c>
      <c r="N54" s="58">
        <v>2537.53739</v>
      </c>
      <c r="O54" s="58">
        <v>1506.27962</v>
      </c>
      <c r="P54" s="58">
        <v>383.94639000000001</v>
      </c>
      <c r="Q54" s="99">
        <v>57.5</v>
      </c>
      <c r="R54" s="58">
        <v>46.302</v>
      </c>
      <c r="S54" s="58">
        <v>245.40542000000002</v>
      </c>
      <c r="T54" s="53">
        <v>102.196</v>
      </c>
      <c r="U54" s="53">
        <v>57.5</v>
      </c>
      <c r="V54" s="99">
        <v>0</v>
      </c>
      <c r="W54" s="53">
        <v>0</v>
      </c>
      <c r="X54" s="53">
        <v>50.205629999999999</v>
      </c>
      <c r="Y54" s="53">
        <v>261.14729999999997</v>
      </c>
      <c r="Z54" s="53">
        <v>231.96899999999999</v>
      </c>
      <c r="AA54" s="53">
        <v>13513.312609999997</v>
      </c>
    </row>
    <row r="55" spans="1:27" x14ac:dyDescent="0.2">
      <c r="A55" s="87" t="s">
        <v>373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3"/>
      <c r="U55" s="53"/>
      <c r="V55" s="53"/>
      <c r="W55" s="53"/>
      <c r="X55" s="53"/>
      <c r="Y55" s="53"/>
      <c r="Z55" s="53"/>
      <c r="AA55" s="53"/>
    </row>
    <row r="56" spans="1:27" x14ac:dyDescent="0.2">
      <c r="A56" s="58" t="s">
        <v>374</v>
      </c>
      <c r="B56" s="58">
        <v>1675.2474299999999</v>
      </c>
      <c r="C56" s="58">
        <v>843.94235000000003</v>
      </c>
      <c r="D56" s="58">
        <v>1045.7675200000001</v>
      </c>
      <c r="E56" s="58">
        <v>0.52405999999999997</v>
      </c>
      <c r="F56" s="58">
        <v>670.95699000000002</v>
      </c>
      <c r="G56" s="58">
        <v>1064.46003</v>
      </c>
      <c r="H56" s="58">
        <v>312.27256000000006</v>
      </c>
      <c r="I56" s="99">
        <v>2.7029999999999998</v>
      </c>
      <c r="J56" s="58">
        <v>521.49571000000003</v>
      </c>
      <c r="K56" s="58">
        <v>896.38106999999991</v>
      </c>
      <c r="L56" s="58">
        <v>70.365300000000005</v>
      </c>
      <c r="M56" s="58">
        <v>70.150379999999998</v>
      </c>
      <c r="N56" s="58">
        <v>1319.1934899999999</v>
      </c>
      <c r="O56" s="58">
        <v>2.06E-2</v>
      </c>
      <c r="P56" s="58">
        <v>4.3849999999999998</v>
      </c>
      <c r="Q56" s="99">
        <v>0</v>
      </c>
      <c r="R56" s="58">
        <v>27.882999999999999</v>
      </c>
      <c r="S56" s="58">
        <v>731.18193999999994</v>
      </c>
      <c r="T56" s="53">
        <v>93.394000000000005</v>
      </c>
      <c r="U56" s="53">
        <v>123.52303000000001</v>
      </c>
      <c r="V56" s="53">
        <v>134.54580999999999</v>
      </c>
      <c r="W56" s="53">
        <v>0</v>
      </c>
      <c r="X56" s="53">
        <v>96.191330000000008</v>
      </c>
      <c r="Y56" s="53">
        <v>516.23608999999999</v>
      </c>
      <c r="Z56" s="53">
        <v>1042.02235</v>
      </c>
      <c r="AA56" s="53">
        <v>11262.843040000002</v>
      </c>
    </row>
    <row r="57" spans="1:27" x14ac:dyDescent="0.2">
      <c r="A57" s="87" t="s">
        <v>375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3"/>
      <c r="U57" s="53"/>
      <c r="V57" s="53"/>
      <c r="W57" s="53"/>
      <c r="X57" s="53"/>
      <c r="Y57" s="53"/>
      <c r="Z57" s="53"/>
      <c r="AA57" s="53"/>
    </row>
    <row r="58" spans="1:27" x14ac:dyDescent="0.2">
      <c r="A58" s="58" t="s">
        <v>376</v>
      </c>
      <c r="B58" s="58">
        <v>2944.2808</v>
      </c>
      <c r="C58" s="58">
        <v>926.28917000000001</v>
      </c>
      <c r="D58" s="58">
        <v>1807.22695</v>
      </c>
      <c r="E58" s="58">
        <v>242.83573000000001</v>
      </c>
      <c r="F58" s="58">
        <v>919.19792000000007</v>
      </c>
      <c r="G58" s="58">
        <v>4620.6987799999852</v>
      </c>
      <c r="H58" s="58">
        <v>185.76305000000002</v>
      </c>
      <c r="I58" s="58">
        <v>16.387119999999999</v>
      </c>
      <c r="J58" s="58">
        <v>1757.0722800000001</v>
      </c>
      <c r="K58" s="58">
        <v>311.17480999999998</v>
      </c>
      <c r="L58" s="58">
        <v>205.41063</v>
      </c>
      <c r="M58" s="58">
        <v>79.016929999999988</v>
      </c>
      <c r="N58" s="58">
        <v>917.60892000000001</v>
      </c>
      <c r="O58" s="58">
        <v>65.56089999999999</v>
      </c>
      <c r="P58" s="58">
        <v>82.284559999999999</v>
      </c>
      <c r="Q58" s="58">
        <v>0</v>
      </c>
      <c r="R58" s="58">
        <v>17.820799999999998</v>
      </c>
      <c r="S58" s="58">
        <v>665.25554</v>
      </c>
      <c r="T58" s="53">
        <v>250.49707999999998</v>
      </c>
      <c r="U58" s="53">
        <v>204.61760999999998</v>
      </c>
      <c r="V58" s="53">
        <v>233.90404999999998</v>
      </c>
      <c r="W58" s="99">
        <v>0</v>
      </c>
      <c r="X58" s="53">
        <v>1.423</v>
      </c>
      <c r="Y58" s="53">
        <v>531.02031999999997</v>
      </c>
      <c r="Z58" s="53">
        <v>635.68714</v>
      </c>
      <c r="AA58" s="53">
        <v>17621.034089999986</v>
      </c>
    </row>
    <row r="59" spans="1:27" x14ac:dyDescent="0.2">
      <c r="A59" s="87" t="s">
        <v>377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3"/>
      <c r="U59" s="53"/>
      <c r="V59" s="53"/>
      <c r="W59" s="53"/>
      <c r="X59" s="53"/>
      <c r="Y59" s="53"/>
      <c r="Z59" s="53"/>
      <c r="AA59" s="53"/>
    </row>
    <row r="60" spans="1:27" x14ac:dyDescent="0.2">
      <c r="A60" s="58" t="s">
        <v>378</v>
      </c>
      <c r="B60" s="58">
        <v>163.99710999999999</v>
      </c>
      <c r="C60" s="99">
        <v>0</v>
      </c>
      <c r="D60" s="58">
        <v>0</v>
      </c>
      <c r="E60" s="99">
        <v>0</v>
      </c>
      <c r="F60" s="99">
        <v>1.3049999999999999</v>
      </c>
      <c r="G60" s="99">
        <v>0</v>
      </c>
      <c r="H60" s="99">
        <v>-0.17724000000000001</v>
      </c>
      <c r="I60" s="58">
        <v>0</v>
      </c>
      <c r="J60" s="99">
        <v>0</v>
      </c>
      <c r="K60" s="99">
        <v>0</v>
      </c>
      <c r="L60" s="99">
        <v>0</v>
      </c>
      <c r="M60" s="99">
        <v>0</v>
      </c>
      <c r="N60" s="58">
        <v>0</v>
      </c>
      <c r="O60" s="99">
        <v>0</v>
      </c>
      <c r="P60" s="99">
        <v>0</v>
      </c>
      <c r="Q60" s="58">
        <v>12.726659999999999</v>
      </c>
      <c r="R60" s="99">
        <v>0</v>
      </c>
      <c r="S60" s="99">
        <v>0</v>
      </c>
      <c r="T60" s="99">
        <v>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53">
        <v>1.38401</v>
      </c>
      <c r="AA60" s="53">
        <v>179.23553999999999</v>
      </c>
    </row>
    <row r="61" spans="1:27" x14ac:dyDescent="0.2">
      <c r="A61" s="87" t="s">
        <v>379</v>
      </c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3"/>
      <c r="U61" s="53"/>
      <c r="V61" s="53"/>
      <c r="W61" s="53"/>
      <c r="X61" s="53"/>
      <c r="Y61" s="53"/>
      <c r="Z61" s="53"/>
      <c r="AA61" s="53"/>
    </row>
    <row r="62" spans="1:27" x14ac:dyDescent="0.2">
      <c r="A62" s="58" t="s">
        <v>380</v>
      </c>
      <c r="B62" s="58">
        <v>67.229380000000006</v>
      </c>
      <c r="C62" s="58">
        <v>569.81037000000003</v>
      </c>
      <c r="D62" s="58">
        <v>931.50347999999997</v>
      </c>
      <c r="E62" s="99">
        <v>86.436000000000007</v>
      </c>
      <c r="F62" s="58">
        <v>267.02519999999998</v>
      </c>
      <c r="G62" s="58">
        <v>1505.7649299999377</v>
      </c>
      <c r="H62" s="58">
        <v>40.274639999999998</v>
      </c>
      <c r="I62" s="58">
        <v>82.967399999999998</v>
      </c>
      <c r="J62" s="99">
        <v>0</v>
      </c>
      <c r="K62" s="58">
        <v>417.68991</v>
      </c>
      <c r="L62" s="58">
        <v>268.13195000000002</v>
      </c>
      <c r="M62" s="58">
        <v>9.3998999999999988</v>
      </c>
      <c r="N62" s="58">
        <v>26.279889999999998</v>
      </c>
      <c r="O62" s="58">
        <v>4.2193000000000005</v>
      </c>
      <c r="P62" s="58">
        <v>2.2400000000000002</v>
      </c>
      <c r="Q62" s="58">
        <v>15.01177</v>
      </c>
      <c r="R62" s="99">
        <v>0</v>
      </c>
      <c r="S62" s="58">
        <v>465.82198</v>
      </c>
      <c r="T62" s="53">
        <v>68.596999999999994</v>
      </c>
      <c r="U62" s="53">
        <v>15.7437</v>
      </c>
      <c r="V62" s="53">
        <v>61.871679999999998</v>
      </c>
      <c r="W62" s="53">
        <v>0</v>
      </c>
      <c r="X62" s="53">
        <v>1.8064200000000001</v>
      </c>
      <c r="Y62" s="53">
        <v>375.33181000000002</v>
      </c>
      <c r="Z62" s="53">
        <v>480.99576999999999</v>
      </c>
      <c r="AA62" s="53">
        <v>5764.152479999937</v>
      </c>
    </row>
    <row r="63" spans="1:27" x14ac:dyDescent="0.2">
      <c r="A63" s="87" t="s">
        <v>381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3"/>
      <c r="U63" s="53"/>
      <c r="V63" s="53"/>
      <c r="W63" s="53"/>
      <c r="X63" s="53"/>
      <c r="Y63" s="53"/>
      <c r="Z63" s="53"/>
      <c r="AA63" s="53"/>
    </row>
    <row r="64" spans="1:27" x14ac:dyDescent="0.2">
      <c r="A64" s="58" t="s">
        <v>382</v>
      </c>
      <c r="B64" s="58">
        <v>424.44182000000001</v>
      </c>
      <c r="C64" s="58">
        <v>5422.2695800000001</v>
      </c>
      <c r="D64" s="58">
        <v>9936.7012300000006</v>
      </c>
      <c r="E64" s="99">
        <v>823.76962000000003</v>
      </c>
      <c r="F64" s="58">
        <v>741.12042000000008</v>
      </c>
      <c r="G64" s="58">
        <v>10051.127890000025</v>
      </c>
      <c r="H64" s="58">
        <v>2461.8148700000002</v>
      </c>
      <c r="I64" s="58">
        <v>933.53215999999998</v>
      </c>
      <c r="J64" s="58">
        <v>1431.01008</v>
      </c>
      <c r="K64" s="58">
        <v>3521.93588</v>
      </c>
      <c r="L64" s="58">
        <v>2435.2437400000003</v>
      </c>
      <c r="M64" s="58">
        <v>79.34953999999999</v>
      </c>
      <c r="N64" s="58">
        <v>3846.7339099999999</v>
      </c>
      <c r="O64" s="58">
        <v>35.67389</v>
      </c>
      <c r="P64" s="58">
        <v>13.055</v>
      </c>
      <c r="Q64" s="58">
        <v>225.54966000000002</v>
      </c>
      <c r="R64" s="58">
        <v>1.5777999999999999</v>
      </c>
      <c r="S64" s="58">
        <v>1156.23901</v>
      </c>
      <c r="T64" s="53">
        <v>983.17930000000001</v>
      </c>
      <c r="U64" s="53">
        <v>709.31259</v>
      </c>
      <c r="V64" s="53">
        <v>372.72233</v>
      </c>
      <c r="W64" s="53">
        <v>1.7395</v>
      </c>
      <c r="X64" s="53">
        <v>17.285610000000002</v>
      </c>
      <c r="Y64" s="53">
        <v>2433.3860399999999</v>
      </c>
      <c r="Z64" s="53">
        <v>4880.5753299999997</v>
      </c>
      <c r="AA64" s="53">
        <v>52939.346800000021</v>
      </c>
    </row>
    <row r="65" spans="1:27" x14ac:dyDescent="0.2">
      <c r="A65" s="87" t="s">
        <v>383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3"/>
      <c r="U65" s="53"/>
      <c r="V65" s="53"/>
      <c r="W65" s="53"/>
      <c r="X65" s="53"/>
      <c r="Y65" s="53"/>
      <c r="Z65" s="53"/>
      <c r="AA65" s="53"/>
    </row>
    <row r="66" spans="1:27" x14ac:dyDescent="0.2">
      <c r="A66" s="58" t="s">
        <v>384</v>
      </c>
      <c r="B66" s="99">
        <v>0</v>
      </c>
      <c r="C66" s="99">
        <v>40.093360000000004</v>
      </c>
      <c r="D66" s="58">
        <v>76.178669999999997</v>
      </c>
      <c r="E66" s="99">
        <v>0</v>
      </c>
      <c r="F66" s="58">
        <v>2.7300000000000001E-2</v>
      </c>
      <c r="G66" s="58">
        <v>114.26041000000001</v>
      </c>
      <c r="H66" s="58">
        <v>-0.51310000000000033</v>
      </c>
      <c r="I66" s="99">
        <v>0</v>
      </c>
      <c r="J66" s="99">
        <v>126.63717999999999</v>
      </c>
      <c r="K66" s="99">
        <v>0</v>
      </c>
      <c r="L66" s="99">
        <v>0</v>
      </c>
      <c r="M66" s="99">
        <v>0</v>
      </c>
      <c r="N66" s="58">
        <v>205.16273999999999</v>
      </c>
      <c r="O66" s="99">
        <v>0</v>
      </c>
      <c r="P66" s="99">
        <v>0</v>
      </c>
      <c r="Q66" s="99">
        <v>0</v>
      </c>
      <c r="R66" s="99">
        <v>0</v>
      </c>
      <c r="S66" s="58">
        <v>410.93253000000004</v>
      </c>
      <c r="T66" s="99">
        <v>0</v>
      </c>
      <c r="U66" s="99">
        <v>0</v>
      </c>
      <c r="V66" s="99">
        <v>0</v>
      </c>
      <c r="W66" s="99">
        <v>0</v>
      </c>
      <c r="X66" s="53">
        <v>0</v>
      </c>
      <c r="Y66" s="99">
        <v>4.3159999999999998</v>
      </c>
      <c r="Z66" s="53">
        <v>0</v>
      </c>
      <c r="AA66" s="53">
        <v>977.09509000000003</v>
      </c>
    </row>
    <row r="67" spans="1:27" x14ac:dyDescent="0.2">
      <c r="A67" s="87" t="s">
        <v>3302</v>
      </c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99"/>
      <c r="M67" s="58"/>
      <c r="N67" s="58"/>
      <c r="O67" s="58"/>
      <c r="P67" s="58"/>
      <c r="Q67" s="58"/>
      <c r="R67" s="58"/>
      <c r="S67" s="58"/>
      <c r="T67" s="53"/>
      <c r="U67" s="53"/>
      <c r="V67" s="53"/>
      <c r="W67" s="53"/>
      <c r="X67" s="53"/>
      <c r="Y67" s="53"/>
      <c r="Z67" s="53"/>
      <c r="AA67" s="53"/>
    </row>
    <row r="68" spans="1:27" x14ac:dyDescent="0.2">
      <c r="A68" s="58" t="s">
        <v>3303</v>
      </c>
      <c r="B68" s="99">
        <v>0</v>
      </c>
      <c r="C68" s="58">
        <v>0</v>
      </c>
      <c r="D68" s="58">
        <v>8.3407599999999995</v>
      </c>
      <c r="E68" s="99">
        <v>0</v>
      </c>
      <c r="F68" s="58">
        <v>1.5300000000000001E-2</v>
      </c>
      <c r="G68" s="58">
        <v>-0.29049999999999998</v>
      </c>
      <c r="H68" s="99">
        <v>2.7330899999999998</v>
      </c>
      <c r="I68" s="99">
        <v>0</v>
      </c>
      <c r="J68" s="99">
        <v>35.950000000000003</v>
      </c>
      <c r="K68" s="99">
        <v>0</v>
      </c>
      <c r="L68" s="99">
        <v>0</v>
      </c>
      <c r="M68" s="99">
        <v>0.11799999999999999</v>
      </c>
      <c r="N68" s="58">
        <v>76.85208999999999</v>
      </c>
      <c r="O68" s="99">
        <v>29.213000000000001</v>
      </c>
      <c r="P68" s="99">
        <v>0</v>
      </c>
      <c r="Q68" s="99">
        <v>0</v>
      </c>
      <c r="R68" s="99">
        <v>0</v>
      </c>
      <c r="S68" s="58">
        <v>206.71280999999999</v>
      </c>
      <c r="T68" s="99">
        <v>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53">
        <v>0.11799999999999999</v>
      </c>
      <c r="AA68" s="53">
        <v>359.76254999999998</v>
      </c>
    </row>
    <row r="69" spans="1:27" x14ac:dyDescent="0.2">
      <c r="A69" s="87" t="s">
        <v>3304</v>
      </c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99"/>
      <c r="P69" s="99"/>
      <c r="Q69" s="99"/>
      <c r="R69" s="99"/>
      <c r="S69" s="58"/>
      <c r="T69" s="53"/>
      <c r="U69" s="53"/>
      <c r="V69" s="53"/>
      <c r="W69" s="53"/>
      <c r="X69" s="53"/>
      <c r="Y69" s="53"/>
      <c r="Z69" s="53"/>
      <c r="AA69" s="53"/>
    </row>
    <row r="70" spans="1:27" x14ac:dyDescent="0.2">
      <c r="A70" s="58" t="s">
        <v>3305</v>
      </c>
      <c r="B70" s="99">
        <v>0</v>
      </c>
      <c r="C70" s="99">
        <v>517.50290000000007</v>
      </c>
      <c r="D70" s="58">
        <v>189.35273000000001</v>
      </c>
      <c r="E70" s="99">
        <v>0</v>
      </c>
      <c r="F70" s="99">
        <v>0</v>
      </c>
      <c r="G70" s="58">
        <v>7.0046499999999998</v>
      </c>
      <c r="H70" s="99">
        <v>0</v>
      </c>
      <c r="I70" s="99">
        <v>0</v>
      </c>
      <c r="J70" s="99">
        <v>0</v>
      </c>
      <c r="K70" s="99">
        <v>1.6905699999999999</v>
      </c>
      <c r="L70" s="58">
        <v>0</v>
      </c>
      <c r="M70" s="99">
        <v>0</v>
      </c>
      <c r="N70" s="58">
        <v>669.92521999999997</v>
      </c>
      <c r="O70" s="99">
        <v>0.27150000000000002</v>
      </c>
      <c r="P70" s="99">
        <v>0</v>
      </c>
      <c r="Q70" s="99">
        <v>0</v>
      </c>
      <c r="R70" s="99">
        <v>0</v>
      </c>
      <c r="S70" s="58">
        <v>51.682379999999995</v>
      </c>
      <c r="T70" s="99">
        <v>0</v>
      </c>
      <c r="U70" s="99">
        <v>0</v>
      </c>
      <c r="V70" s="99">
        <v>0</v>
      </c>
      <c r="W70" s="99">
        <v>0</v>
      </c>
      <c r="X70" s="99">
        <v>0</v>
      </c>
      <c r="Y70" s="53">
        <v>0</v>
      </c>
      <c r="Z70" s="53">
        <v>0</v>
      </c>
      <c r="AA70" s="53">
        <v>1437.42995</v>
      </c>
    </row>
    <row r="71" spans="1:27" x14ac:dyDescent="0.2">
      <c r="A71" s="87" t="s">
        <v>3306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99"/>
      <c r="P71" s="99"/>
      <c r="Q71" s="99"/>
      <c r="R71" s="99"/>
      <c r="S71" s="58"/>
      <c r="T71" s="53"/>
      <c r="U71" s="53"/>
      <c r="V71" s="53"/>
      <c r="W71" s="53"/>
      <c r="X71" s="53"/>
      <c r="Y71" s="53"/>
      <c r="Z71" s="53"/>
      <c r="AA71" s="53"/>
    </row>
    <row r="72" spans="1:27" x14ac:dyDescent="0.2">
      <c r="A72" s="58" t="s">
        <v>3307</v>
      </c>
      <c r="B72" s="99">
        <v>0</v>
      </c>
      <c r="C72" s="99">
        <v>242.22248999999999</v>
      </c>
      <c r="D72" s="58">
        <v>0</v>
      </c>
      <c r="E72" s="99">
        <v>0</v>
      </c>
      <c r="F72" s="99">
        <v>0</v>
      </c>
      <c r="G72" s="99">
        <v>0</v>
      </c>
      <c r="H72" s="58">
        <v>-20.633240000000001</v>
      </c>
      <c r="I72" s="99">
        <v>0</v>
      </c>
      <c r="J72" s="99">
        <v>0</v>
      </c>
      <c r="K72" s="99">
        <v>717.95731000000001</v>
      </c>
      <c r="L72" s="58">
        <v>0</v>
      </c>
      <c r="M72" s="99">
        <v>0</v>
      </c>
      <c r="N72" s="99">
        <v>0.41299999999999998</v>
      </c>
      <c r="O72" s="99">
        <v>0</v>
      </c>
      <c r="P72" s="99">
        <v>0</v>
      </c>
      <c r="Q72" s="99">
        <v>0</v>
      </c>
      <c r="R72" s="99">
        <v>0</v>
      </c>
      <c r="S72" s="58">
        <v>-13.427620000000001</v>
      </c>
      <c r="T72" s="53">
        <v>0</v>
      </c>
      <c r="U72" s="99">
        <v>179.27573000000001</v>
      </c>
      <c r="V72" s="99">
        <v>0</v>
      </c>
      <c r="W72" s="99">
        <v>0</v>
      </c>
      <c r="X72" s="99">
        <v>0</v>
      </c>
      <c r="Y72" s="99">
        <v>0</v>
      </c>
      <c r="Z72" s="53">
        <v>0</v>
      </c>
      <c r="AA72" s="53">
        <v>1105.8076699999999</v>
      </c>
    </row>
    <row r="73" spans="1:27" x14ac:dyDescent="0.2">
      <c r="A73" s="87" t="s">
        <v>3308</v>
      </c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3"/>
      <c r="U73" s="53"/>
      <c r="V73" s="53"/>
      <c r="W73" s="53"/>
      <c r="X73" s="53"/>
      <c r="Y73" s="53"/>
      <c r="Z73" s="53"/>
      <c r="AA73" s="53"/>
    </row>
    <row r="74" spans="1:27" x14ac:dyDescent="0.2">
      <c r="A74" s="58" t="s">
        <v>3309</v>
      </c>
      <c r="B74" s="99">
        <v>0</v>
      </c>
      <c r="C74" s="99">
        <v>3630.6044999999999</v>
      </c>
      <c r="D74" s="99">
        <v>0</v>
      </c>
      <c r="E74" s="99">
        <v>0</v>
      </c>
      <c r="F74" s="99">
        <v>0</v>
      </c>
      <c r="G74" s="99">
        <v>0</v>
      </c>
      <c r="H74" s="58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99">
        <v>141.57408999999998</v>
      </c>
      <c r="O74" s="99">
        <v>0</v>
      </c>
      <c r="P74" s="99">
        <v>0</v>
      </c>
      <c r="Q74" s="99">
        <v>0</v>
      </c>
      <c r="R74" s="99">
        <v>0</v>
      </c>
      <c r="S74" s="99">
        <v>0</v>
      </c>
      <c r="T74" s="99">
        <v>0</v>
      </c>
      <c r="U74" s="99">
        <v>222.9324</v>
      </c>
      <c r="V74" s="99">
        <v>0</v>
      </c>
      <c r="W74" s="99">
        <v>0</v>
      </c>
      <c r="X74" s="99">
        <v>0</v>
      </c>
      <c r="Y74" s="99">
        <v>0</v>
      </c>
      <c r="Z74" s="53">
        <v>0</v>
      </c>
      <c r="AA74" s="53">
        <v>3995.1109900000001</v>
      </c>
    </row>
    <row r="75" spans="1:27" x14ac:dyDescent="0.2">
      <c r="A75" s="87" t="s">
        <v>3310</v>
      </c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3"/>
      <c r="U75" s="53"/>
      <c r="V75" s="53"/>
      <c r="W75" s="53"/>
      <c r="X75" s="53"/>
      <c r="Y75" s="53"/>
      <c r="Z75" s="53"/>
      <c r="AA75" s="53"/>
    </row>
    <row r="76" spans="1:27" x14ac:dyDescent="0.2">
      <c r="A76" s="58" t="s">
        <v>3311</v>
      </c>
      <c r="B76" s="99">
        <v>0</v>
      </c>
      <c r="C76" s="58">
        <v>3640.3843199999997</v>
      </c>
      <c r="D76" s="58">
        <v>9192.4340600000014</v>
      </c>
      <c r="E76" s="99">
        <v>0</v>
      </c>
      <c r="F76" s="99">
        <v>0</v>
      </c>
      <c r="G76" s="99">
        <v>8846.0240399999839</v>
      </c>
      <c r="H76" s="99">
        <v>458.05052000000001</v>
      </c>
      <c r="I76" s="58">
        <v>825.22480000000007</v>
      </c>
      <c r="J76" s="58">
        <v>4602.7355299999999</v>
      </c>
      <c r="K76" s="58">
        <v>1288.43561</v>
      </c>
      <c r="L76" s="58">
        <v>1546.49269</v>
      </c>
      <c r="M76" s="99">
        <v>719.32733999999994</v>
      </c>
      <c r="N76" s="58">
        <v>4270.36222</v>
      </c>
      <c r="O76" s="99">
        <v>1386.32215</v>
      </c>
      <c r="P76" s="99">
        <v>0</v>
      </c>
      <c r="Q76" s="99">
        <v>0</v>
      </c>
      <c r="R76" s="58">
        <v>644.61289999999997</v>
      </c>
      <c r="S76" s="58">
        <v>5980.6847800000005</v>
      </c>
      <c r="T76" s="53">
        <v>1404.2449999999999</v>
      </c>
      <c r="U76" s="53">
        <v>121.52433000000001</v>
      </c>
      <c r="V76" s="53">
        <v>444.10199999999998</v>
      </c>
      <c r="W76" s="99">
        <v>0</v>
      </c>
      <c r="X76" s="53">
        <v>0</v>
      </c>
      <c r="Y76" s="53">
        <v>956.05918000000008</v>
      </c>
      <c r="Z76" s="53">
        <v>3105.9477099999999</v>
      </c>
      <c r="AA76" s="53">
        <v>49432.969179999985</v>
      </c>
    </row>
    <row r="77" spans="1:27" x14ac:dyDescent="0.2">
      <c r="A77" s="87" t="s">
        <v>312</v>
      </c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3"/>
      <c r="U77" s="53"/>
      <c r="V77" s="53"/>
      <c r="W77" s="53"/>
      <c r="X77" s="53"/>
      <c r="Y77" s="53"/>
      <c r="Z77" s="53"/>
      <c r="AA77" s="53"/>
    </row>
    <row r="78" spans="1:27" x14ac:dyDescent="0.2">
      <c r="A78" s="58" t="s">
        <v>313</v>
      </c>
      <c r="B78" s="99">
        <v>0</v>
      </c>
      <c r="C78" s="99">
        <v>0</v>
      </c>
      <c r="D78" s="58">
        <v>7.6162399999999995</v>
      </c>
      <c r="E78" s="99">
        <v>0</v>
      </c>
      <c r="F78" s="99">
        <v>0</v>
      </c>
      <c r="G78" s="99">
        <v>0</v>
      </c>
      <c r="H78" s="99">
        <v>0</v>
      </c>
      <c r="I78" s="99">
        <v>0</v>
      </c>
      <c r="J78" s="58">
        <v>1.7772000000000001</v>
      </c>
      <c r="K78" s="99">
        <v>0</v>
      </c>
      <c r="L78" s="99">
        <v>0</v>
      </c>
      <c r="M78" s="99">
        <v>0</v>
      </c>
      <c r="N78" s="99">
        <v>0</v>
      </c>
      <c r="O78" s="99">
        <v>0</v>
      </c>
      <c r="P78" s="99">
        <v>0</v>
      </c>
      <c r="Q78" s="99">
        <v>0</v>
      </c>
      <c r="R78" s="99">
        <v>0</v>
      </c>
      <c r="S78" s="99">
        <v>0</v>
      </c>
      <c r="T78" s="99">
        <v>0</v>
      </c>
      <c r="U78" s="99">
        <v>0</v>
      </c>
      <c r="V78" s="99">
        <v>0</v>
      </c>
      <c r="W78" s="99">
        <v>0</v>
      </c>
      <c r="X78" s="99">
        <v>0</v>
      </c>
      <c r="Y78" s="99">
        <v>0</v>
      </c>
      <c r="Z78" s="53">
        <v>0</v>
      </c>
      <c r="AA78" s="53">
        <v>9.39344</v>
      </c>
    </row>
    <row r="79" spans="1:27" x14ac:dyDescent="0.2">
      <c r="A79" s="87" t="s">
        <v>314</v>
      </c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3"/>
      <c r="U79" s="53"/>
      <c r="V79" s="53"/>
      <c r="W79" s="53"/>
      <c r="X79" s="53"/>
      <c r="Y79" s="53"/>
      <c r="Z79" s="53"/>
      <c r="AA79" s="53"/>
    </row>
    <row r="80" spans="1:27" x14ac:dyDescent="0.2">
      <c r="A80" s="58" t="s">
        <v>315</v>
      </c>
      <c r="B80" s="99">
        <v>0</v>
      </c>
      <c r="C80" s="99">
        <v>0</v>
      </c>
      <c r="D80" s="99">
        <v>0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>
        <v>0</v>
      </c>
      <c r="S80" s="99">
        <v>0</v>
      </c>
      <c r="T80" s="99">
        <v>0</v>
      </c>
      <c r="U80" s="99">
        <v>0</v>
      </c>
      <c r="V80" s="99">
        <v>0</v>
      </c>
      <c r="W80" s="99">
        <v>0</v>
      </c>
      <c r="X80" s="99">
        <v>0</v>
      </c>
      <c r="Y80" s="99">
        <v>0</v>
      </c>
      <c r="Z80" s="222">
        <v>0</v>
      </c>
      <c r="AA80" s="222">
        <v>0</v>
      </c>
    </row>
    <row r="81" spans="1:27" x14ac:dyDescent="0.2">
      <c r="A81" s="87" t="s">
        <v>316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3"/>
      <c r="U81" s="53"/>
      <c r="V81" s="53"/>
      <c r="W81" s="53"/>
      <c r="X81" s="53"/>
      <c r="Y81" s="53"/>
      <c r="Z81" s="53"/>
      <c r="AA81" s="53"/>
    </row>
    <row r="82" spans="1:27" x14ac:dyDescent="0.2">
      <c r="A82" s="58" t="s">
        <v>1397</v>
      </c>
      <c r="B82" s="58">
        <v>1156.8491200000001</v>
      </c>
      <c r="C82" s="58">
        <v>0</v>
      </c>
      <c r="D82" s="58">
        <v>31.456849999999999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70.100300000000004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1258.4062700000002</v>
      </c>
    </row>
    <row r="83" spans="1:27" x14ac:dyDescent="0.2">
      <c r="A83" s="87" t="s">
        <v>1633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3"/>
      <c r="U83" s="53"/>
      <c r="V83" s="53"/>
      <c r="W83" s="53"/>
      <c r="X83" s="53"/>
      <c r="Y83" s="53"/>
      <c r="Z83" s="53"/>
      <c r="AA83" s="53"/>
    </row>
    <row r="84" spans="1:27" ht="13.5" thickBot="1" x14ac:dyDescent="0.25">
      <c r="A84" s="206" t="s">
        <v>317</v>
      </c>
      <c r="B84" s="206">
        <f>+B48+B50+B52+B54+B56+B58+B60+B62+B64+B66+B68+B70+B72+B74+B76+B78+B80+B82</f>
        <v>13297.638410000001</v>
      </c>
      <c r="C84" s="206">
        <f t="shared" ref="C84:AA84" si="1">+C48+C50+C52+C54+C56+C58+C60+C62+C64+C66+C68+C70+C72+C74+C76+C78+C80+C82</f>
        <v>226242.07590999996</v>
      </c>
      <c r="D84" s="206">
        <f t="shared" si="1"/>
        <v>333512.95451000001</v>
      </c>
      <c r="E84" s="206">
        <f t="shared" si="1"/>
        <v>81597.101280000017</v>
      </c>
      <c r="F84" s="206">
        <f t="shared" si="1"/>
        <v>39167.314709999991</v>
      </c>
      <c r="G84" s="206">
        <f t="shared" si="1"/>
        <v>339198.1420601657</v>
      </c>
      <c r="H84" s="206">
        <f t="shared" si="1"/>
        <v>121296.61275999999</v>
      </c>
      <c r="I84" s="206">
        <f t="shared" si="1"/>
        <v>45822.920030000008</v>
      </c>
      <c r="J84" s="206">
        <f t="shared" si="1"/>
        <v>171134.73838</v>
      </c>
      <c r="K84" s="206">
        <f t="shared" si="1"/>
        <v>78391.254080000013</v>
      </c>
      <c r="L84" s="206">
        <f t="shared" si="1"/>
        <v>63099.462609999995</v>
      </c>
      <c r="M84" s="206">
        <f t="shared" si="1"/>
        <v>20388.951729999997</v>
      </c>
      <c r="N84" s="206">
        <f t="shared" si="1"/>
        <v>135987.50430000003</v>
      </c>
      <c r="O84" s="206">
        <f t="shared" si="1"/>
        <v>59706.505969999998</v>
      </c>
      <c r="P84" s="206">
        <f t="shared" si="1"/>
        <v>53414.031350000005</v>
      </c>
      <c r="Q84" s="206">
        <f t="shared" si="1"/>
        <v>5711.20381</v>
      </c>
      <c r="R84" s="206">
        <f t="shared" si="1"/>
        <v>22206.761109999999</v>
      </c>
      <c r="S84" s="206">
        <f t="shared" si="1"/>
        <v>150676.75415000002</v>
      </c>
      <c r="T84" s="206">
        <f t="shared" si="1"/>
        <v>65574.851440000013</v>
      </c>
      <c r="U84" s="206">
        <f t="shared" si="1"/>
        <v>77471.103559999989</v>
      </c>
      <c r="V84" s="206">
        <f t="shared" si="1"/>
        <v>25716.84204</v>
      </c>
      <c r="W84" s="206">
        <f t="shared" si="1"/>
        <v>70.329950000000011</v>
      </c>
      <c r="X84" s="206">
        <f t="shared" si="1"/>
        <v>2288.6422499999994</v>
      </c>
      <c r="Y84" s="206">
        <f t="shared" si="1"/>
        <v>57112.874599999988</v>
      </c>
      <c r="Z84" s="206">
        <f t="shared" si="1"/>
        <v>109371.10105</v>
      </c>
      <c r="AA84" s="206">
        <f t="shared" si="1"/>
        <v>2298457.6720501655</v>
      </c>
    </row>
    <row r="85" spans="1:27" x14ac:dyDescent="0.2">
      <c r="A85" s="86"/>
      <c r="T85"/>
      <c r="U85"/>
      <c r="V85"/>
      <c r="W85"/>
      <c r="X85"/>
      <c r="Y85"/>
      <c r="Z85"/>
    </row>
    <row r="86" spans="1:27" x14ac:dyDescent="0.2">
      <c r="T86"/>
      <c r="U86"/>
      <c r="V86"/>
      <c r="W86"/>
      <c r="X86"/>
      <c r="Y86"/>
      <c r="Z86"/>
    </row>
    <row r="87" spans="1:27" x14ac:dyDescent="0.2">
      <c r="T87"/>
      <c r="U87"/>
      <c r="V87"/>
      <c r="W87"/>
      <c r="X87"/>
      <c r="Y87"/>
      <c r="Z87"/>
    </row>
    <row r="88" spans="1:27" x14ac:dyDescent="0.2">
      <c r="T88"/>
      <c r="U88"/>
      <c r="V88"/>
      <c r="W88"/>
      <c r="X88"/>
      <c r="Y88"/>
      <c r="Z88"/>
    </row>
    <row r="89" spans="1:27" x14ac:dyDescent="0.2">
      <c r="T89"/>
      <c r="U89"/>
      <c r="V89"/>
      <c r="W89"/>
      <c r="X89"/>
      <c r="Y89"/>
      <c r="Z89"/>
    </row>
    <row r="90" spans="1:27" x14ac:dyDescent="0.2">
      <c r="T90"/>
      <c r="U90"/>
      <c r="V90"/>
      <c r="W90"/>
      <c r="X90"/>
      <c r="Y90"/>
      <c r="Z90"/>
    </row>
    <row r="91" spans="1:27" x14ac:dyDescent="0.2">
      <c r="T91"/>
      <c r="U91"/>
      <c r="V91"/>
      <c r="W91"/>
      <c r="X91"/>
      <c r="Y91"/>
      <c r="Z91"/>
    </row>
    <row r="92" spans="1:27" x14ac:dyDescent="0.2">
      <c r="T92"/>
      <c r="U92"/>
      <c r="V92"/>
      <c r="W92"/>
      <c r="X92"/>
      <c r="Y92"/>
      <c r="Z92"/>
    </row>
    <row r="93" spans="1:27" x14ac:dyDescent="0.2">
      <c r="T93"/>
      <c r="U93"/>
      <c r="V93"/>
      <c r="W93"/>
      <c r="X93"/>
      <c r="Y93"/>
      <c r="Z93"/>
    </row>
    <row r="94" spans="1:27" x14ac:dyDescent="0.2">
      <c r="T94"/>
      <c r="U94"/>
      <c r="V94"/>
      <c r="W94"/>
      <c r="X94"/>
      <c r="Y94"/>
      <c r="Z94"/>
    </row>
    <row r="95" spans="1:27" x14ac:dyDescent="0.2">
      <c r="T95"/>
      <c r="U95"/>
      <c r="V95"/>
      <c r="W95"/>
      <c r="X95"/>
      <c r="Y95"/>
      <c r="Z95"/>
    </row>
    <row r="96" spans="1:27" x14ac:dyDescent="0.2">
      <c r="T96"/>
      <c r="U96"/>
      <c r="V96"/>
      <c r="W96"/>
      <c r="X96"/>
      <c r="Y96"/>
      <c r="Z96"/>
    </row>
    <row r="97" spans="20:26" x14ac:dyDescent="0.2">
      <c r="T97"/>
      <c r="U97"/>
      <c r="V97"/>
      <c r="W97"/>
      <c r="X97"/>
      <c r="Y97"/>
      <c r="Z97"/>
    </row>
    <row r="98" spans="20:26" x14ac:dyDescent="0.2">
      <c r="T98"/>
      <c r="U98"/>
      <c r="V98"/>
      <c r="W98"/>
      <c r="X98"/>
      <c r="Y98"/>
      <c r="Z98"/>
    </row>
    <row r="99" spans="20:26" x14ac:dyDescent="0.2">
      <c r="T99"/>
      <c r="U99"/>
      <c r="V99"/>
      <c r="W99"/>
      <c r="X99"/>
      <c r="Y99"/>
      <c r="Z99"/>
    </row>
    <row r="100" spans="20:26" x14ac:dyDescent="0.2">
      <c r="T100"/>
      <c r="U100"/>
      <c r="V100"/>
      <c r="W100"/>
      <c r="X100"/>
      <c r="Y100"/>
      <c r="Z100"/>
    </row>
    <row r="101" spans="20:26" x14ac:dyDescent="0.2">
      <c r="T101"/>
      <c r="U101"/>
      <c r="V101"/>
      <c r="W101"/>
      <c r="X101"/>
      <c r="Y101"/>
      <c r="Z101"/>
    </row>
    <row r="102" spans="20:26" x14ac:dyDescent="0.2">
      <c r="T102"/>
      <c r="U102"/>
      <c r="V102"/>
      <c r="W102"/>
      <c r="X102"/>
      <c r="Y102"/>
      <c r="Z102"/>
    </row>
    <row r="103" spans="20:26" x14ac:dyDescent="0.2">
      <c r="T103"/>
      <c r="U103"/>
      <c r="V103"/>
      <c r="W103"/>
      <c r="X103"/>
      <c r="Y103"/>
      <c r="Z103"/>
    </row>
    <row r="104" spans="20:26" x14ac:dyDescent="0.2">
      <c r="T104"/>
      <c r="U104"/>
      <c r="V104"/>
      <c r="W104"/>
      <c r="X104"/>
      <c r="Y104"/>
      <c r="Z104"/>
    </row>
    <row r="105" spans="20:26" x14ac:dyDescent="0.2">
      <c r="T105"/>
      <c r="U105"/>
      <c r="V105"/>
      <c r="W105"/>
      <c r="X105"/>
      <c r="Y105"/>
      <c r="Z105"/>
    </row>
    <row r="106" spans="20:26" x14ac:dyDescent="0.2">
      <c r="T106"/>
      <c r="U106"/>
      <c r="V106"/>
      <c r="W106"/>
      <c r="X106"/>
      <c r="Y106"/>
      <c r="Z106"/>
    </row>
    <row r="107" spans="20:26" x14ac:dyDescent="0.2">
      <c r="T107"/>
      <c r="U107"/>
      <c r="V107"/>
      <c r="W107"/>
      <c r="X107"/>
      <c r="Y107"/>
      <c r="Z107"/>
    </row>
    <row r="108" spans="20:26" x14ac:dyDescent="0.2">
      <c r="T108"/>
      <c r="U108"/>
      <c r="V108"/>
      <c r="W108"/>
      <c r="X108"/>
      <c r="Y108"/>
      <c r="Z108"/>
    </row>
    <row r="109" spans="20:26" x14ac:dyDescent="0.2">
      <c r="T109"/>
      <c r="U109"/>
      <c r="V109"/>
      <c r="W109"/>
      <c r="X109"/>
      <c r="Y109"/>
      <c r="Z109"/>
    </row>
    <row r="110" spans="20:26" x14ac:dyDescent="0.2">
      <c r="T110"/>
      <c r="U110"/>
      <c r="V110"/>
      <c r="W110"/>
      <c r="X110"/>
      <c r="Y110"/>
      <c r="Z110"/>
    </row>
    <row r="111" spans="20:26" x14ac:dyDescent="0.2">
      <c r="T111"/>
      <c r="U111"/>
      <c r="V111"/>
      <c r="W111"/>
      <c r="X111"/>
      <c r="Y111"/>
      <c r="Z111"/>
    </row>
    <row r="112" spans="20:26" x14ac:dyDescent="0.2">
      <c r="T112"/>
      <c r="U112"/>
      <c r="V112"/>
      <c r="W112"/>
      <c r="X112"/>
      <c r="Y112"/>
      <c r="Z112"/>
    </row>
    <row r="113" spans="20:26" x14ac:dyDescent="0.2">
      <c r="T113"/>
      <c r="U113"/>
      <c r="V113"/>
      <c r="W113"/>
      <c r="X113"/>
      <c r="Y113"/>
      <c r="Z113"/>
    </row>
    <row r="114" spans="20:26" x14ac:dyDescent="0.2">
      <c r="T114"/>
      <c r="U114"/>
      <c r="V114"/>
      <c r="W114"/>
      <c r="X114"/>
      <c r="Y114"/>
      <c r="Z114"/>
    </row>
    <row r="115" spans="20:26" x14ac:dyDescent="0.2">
      <c r="T115"/>
      <c r="U115"/>
      <c r="V115"/>
      <c r="W115"/>
      <c r="X115"/>
      <c r="Y115"/>
      <c r="Z115"/>
    </row>
    <row r="116" spans="20:26" x14ac:dyDescent="0.2">
      <c r="T116"/>
      <c r="U116"/>
      <c r="V116"/>
      <c r="W116"/>
      <c r="X116"/>
      <c r="Y116"/>
      <c r="Z116"/>
    </row>
    <row r="117" spans="20:26" x14ac:dyDescent="0.2">
      <c r="T117"/>
      <c r="U117"/>
      <c r="V117"/>
      <c r="W117"/>
      <c r="X117"/>
      <c r="Y117"/>
      <c r="Z117"/>
    </row>
    <row r="118" spans="20:26" x14ac:dyDescent="0.2">
      <c r="T118"/>
      <c r="U118"/>
      <c r="V118"/>
      <c r="W118"/>
      <c r="X118"/>
      <c r="Y118"/>
      <c r="Z118"/>
    </row>
    <row r="119" spans="20:26" x14ac:dyDescent="0.2">
      <c r="T119"/>
      <c r="U119"/>
      <c r="V119"/>
      <c r="W119"/>
      <c r="X119"/>
      <c r="Y119"/>
      <c r="Z119"/>
    </row>
    <row r="120" spans="20:26" x14ac:dyDescent="0.2">
      <c r="T120"/>
      <c r="U120"/>
      <c r="V120"/>
      <c r="W120"/>
      <c r="X120"/>
      <c r="Y120"/>
      <c r="Z120"/>
    </row>
    <row r="121" spans="20:26" x14ac:dyDescent="0.2">
      <c r="T121"/>
      <c r="U121"/>
      <c r="V121"/>
      <c r="W121"/>
      <c r="X121"/>
      <c r="Y121"/>
      <c r="Z121"/>
    </row>
    <row r="122" spans="20:26" x14ac:dyDescent="0.2">
      <c r="T122"/>
      <c r="U122"/>
      <c r="V122"/>
      <c r="W122"/>
      <c r="X122"/>
      <c r="Y122"/>
      <c r="Z122"/>
    </row>
    <row r="123" spans="20:26" x14ac:dyDescent="0.2">
      <c r="T123"/>
      <c r="U123"/>
      <c r="V123"/>
      <c r="W123"/>
      <c r="X123"/>
      <c r="Y123"/>
      <c r="Z123"/>
    </row>
    <row r="124" spans="20:26" x14ac:dyDescent="0.2">
      <c r="T124"/>
      <c r="U124"/>
      <c r="V124"/>
      <c r="W124"/>
      <c r="X124"/>
      <c r="Y124"/>
      <c r="Z124"/>
    </row>
    <row r="125" spans="20:26" x14ac:dyDescent="0.2">
      <c r="T125"/>
      <c r="U125"/>
      <c r="V125"/>
      <c r="W125"/>
      <c r="X125"/>
      <c r="Y125"/>
      <c r="Z125"/>
    </row>
    <row r="126" spans="20:26" x14ac:dyDescent="0.2">
      <c r="T126"/>
      <c r="U126"/>
      <c r="V126"/>
      <c r="W126"/>
      <c r="X126"/>
      <c r="Y126"/>
      <c r="Z126"/>
    </row>
    <row r="127" spans="20:26" x14ac:dyDescent="0.2">
      <c r="T127"/>
      <c r="U127"/>
      <c r="V127"/>
      <c r="W127"/>
      <c r="X127"/>
      <c r="Y127"/>
      <c r="Z127"/>
    </row>
    <row r="128" spans="20:26" x14ac:dyDescent="0.2">
      <c r="T128"/>
      <c r="U128"/>
      <c r="V128"/>
      <c r="W128"/>
      <c r="X128"/>
      <c r="Y128"/>
      <c r="Z128"/>
    </row>
    <row r="129" spans="20:26" x14ac:dyDescent="0.2">
      <c r="T129"/>
      <c r="U129"/>
      <c r="V129"/>
      <c r="W129"/>
      <c r="X129"/>
      <c r="Y129"/>
      <c r="Z129"/>
    </row>
    <row r="130" spans="20:26" x14ac:dyDescent="0.2">
      <c r="T130"/>
      <c r="U130"/>
      <c r="V130"/>
      <c r="W130"/>
      <c r="X130"/>
      <c r="Y130"/>
      <c r="Z130"/>
    </row>
    <row r="131" spans="20:26" x14ac:dyDescent="0.2">
      <c r="T131"/>
      <c r="U131"/>
      <c r="V131"/>
      <c r="W131"/>
      <c r="X131"/>
      <c r="Y131"/>
      <c r="Z131"/>
    </row>
    <row r="132" spans="20:26" x14ac:dyDescent="0.2">
      <c r="T132"/>
      <c r="U132"/>
      <c r="V132"/>
      <c r="W132"/>
      <c r="X132"/>
      <c r="Y132"/>
      <c r="Z132"/>
    </row>
    <row r="133" spans="20:26" x14ac:dyDescent="0.2">
      <c r="T133"/>
      <c r="U133"/>
      <c r="V133"/>
      <c r="W133"/>
      <c r="X133"/>
      <c r="Y133"/>
      <c r="Z133"/>
    </row>
    <row r="134" spans="20:26" x14ac:dyDescent="0.2">
      <c r="T134"/>
      <c r="U134"/>
      <c r="V134"/>
      <c r="W134"/>
      <c r="X134"/>
      <c r="Y134"/>
      <c r="Z134"/>
    </row>
    <row r="135" spans="20:26" x14ac:dyDescent="0.2">
      <c r="T135"/>
      <c r="U135"/>
      <c r="V135"/>
      <c r="W135"/>
      <c r="X135"/>
      <c r="Y135"/>
      <c r="Z135"/>
    </row>
    <row r="136" spans="20:26" x14ac:dyDescent="0.2">
      <c r="T136"/>
      <c r="U136"/>
      <c r="V136"/>
      <c r="W136"/>
      <c r="X136"/>
      <c r="Y136"/>
      <c r="Z136"/>
    </row>
    <row r="137" spans="20:26" x14ac:dyDescent="0.2">
      <c r="T137"/>
      <c r="U137"/>
      <c r="V137"/>
      <c r="W137"/>
      <c r="X137"/>
      <c r="Y137"/>
      <c r="Z137"/>
    </row>
    <row r="138" spans="20:26" x14ac:dyDescent="0.2">
      <c r="T138"/>
      <c r="U138"/>
      <c r="V138"/>
      <c r="W138"/>
      <c r="X138"/>
      <c r="Y138"/>
      <c r="Z138"/>
    </row>
    <row r="139" spans="20:26" x14ac:dyDescent="0.2">
      <c r="T139"/>
      <c r="U139"/>
      <c r="V139"/>
      <c r="W139"/>
      <c r="X139"/>
      <c r="Y139"/>
      <c r="Z139"/>
    </row>
    <row r="140" spans="20:26" x14ac:dyDescent="0.2">
      <c r="T140"/>
      <c r="U140"/>
      <c r="V140"/>
      <c r="W140"/>
      <c r="X140"/>
      <c r="Y140"/>
      <c r="Z140"/>
    </row>
  </sheetData>
  <mergeCells count="2">
    <mergeCell ref="A5:K6"/>
    <mergeCell ref="L5:Y6"/>
  </mergeCells>
  <phoneticPr fontId="2" type="noConversion"/>
  <conditionalFormatting sqref="AA8">
    <cfRule type="expression" dxfId="67" priority="3" stopIfTrue="1">
      <formula>$AW8=1</formula>
    </cfRule>
  </conditionalFormatting>
  <conditionalFormatting sqref="C8:W8">
    <cfRule type="expression" dxfId="66" priority="5" stopIfTrue="1">
      <formula>$AS8=1</formula>
    </cfRule>
  </conditionalFormatting>
  <conditionalFormatting sqref="X8">
    <cfRule type="expression" dxfId="65" priority="6" stopIfTrue="1">
      <formula>$AS9=1</formula>
    </cfRule>
  </conditionalFormatting>
  <conditionalFormatting sqref="Z8">
    <cfRule type="expression" dxfId="64" priority="7" stopIfTrue="1">
      <formula>$AQ9=1</formula>
    </cfRule>
  </conditionalFormatting>
  <conditionalFormatting sqref="Y8">
    <cfRule type="expression" dxfId="63" priority="8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1496062992125984" right="7.874015748031496E-2" top="0.35433070866141736" bottom="0.51181102362204722" header="0.23622047244094491" footer="0.31496062992125984"/>
  <pageSetup paperSize="8" scale="68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B61"/>
  <sheetViews>
    <sheetView showGridLines="0" workbookViewId="0">
      <selection activeCell="A8" sqref="A8"/>
    </sheetView>
  </sheetViews>
  <sheetFormatPr defaultRowHeight="12.75" x14ac:dyDescent="0.2"/>
  <cols>
    <col min="1" max="1" width="27.7109375" style="3" customWidth="1"/>
    <col min="2" max="27" width="9.140625" style="3"/>
    <col min="28" max="28" width="8.140625" style="3" customWidth="1"/>
    <col min="29" max="16384" width="9.140625" style="3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1678</v>
      </c>
      <c r="AA3" s="54"/>
      <c r="AB3" s="54" t="s">
        <v>1679</v>
      </c>
    </row>
    <row r="5" spans="1:28" x14ac:dyDescent="0.2">
      <c r="A5" s="813" t="s">
        <v>396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4" t="s">
        <v>1791</v>
      </c>
      <c r="M5" s="814"/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</row>
    <row r="7" spans="1:28" ht="13.5" thickBot="1" x14ac:dyDescent="0.25">
      <c r="AA7" s="31"/>
      <c r="AB7" s="31" t="s">
        <v>1896</v>
      </c>
    </row>
    <row r="8" spans="1:28" s="601" customFormat="1" ht="53.25" customHeight="1" thickBot="1" x14ac:dyDescent="0.25">
      <c r="A8" s="599"/>
      <c r="B8" s="73" t="s">
        <v>282</v>
      </c>
      <c r="C8" s="73" t="s">
        <v>283</v>
      </c>
      <c r="D8" s="73" t="s">
        <v>284</v>
      </c>
      <c r="E8" s="73" t="s">
        <v>285</v>
      </c>
      <c r="F8" s="73" t="s">
        <v>2227</v>
      </c>
      <c r="G8" s="73" t="s">
        <v>2228</v>
      </c>
      <c r="H8" s="73" t="s">
        <v>1607</v>
      </c>
      <c r="I8" s="73" t="s">
        <v>2230</v>
      </c>
      <c r="J8" s="73" t="s">
        <v>1608</v>
      </c>
      <c r="K8" s="73" t="s">
        <v>2614</v>
      </c>
      <c r="L8" s="73" t="s">
        <v>2615</v>
      </c>
      <c r="M8" s="73" t="s">
        <v>2231</v>
      </c>
      <c r="N8" s="73" t="s">
        <v>2232</v>
      </c>
      <c r="O8" s="73" t="s">
        <v>2233</v>
      </c>
      <c r="P8" s="73" t="s">
        <v>1609</v>
      </c>
      <c r="Q8" s="73" t="s">
        <v>2234</v>
      </c>
      <c r="R8" s="73" t="s">
        <v>2235</v>
      </c>
      <c r="S8" s="73" t="s">
        <v>2236</v>
      </c>
      <c r="T8" s="73" t="s">
        <v>2616</v>
      </c>
      <c r="U8" s="73" t="s">
        <v>2238</v>
      </c>
      <c r="V8" s="73" t="s">
        <v>1878</v>
      </c>
      <c r="W8" s="73" t="s">
        <v>1879</v>
      </c>
      <c r="X8" s="73" t="s">
        <v>1880</v>
      </c>
      <c r="Y8" s="602" t="s">
        <v>2617</v>
      </c>
      <c r="Z8" s="73" t="s">
        <v>599</v>
      </c>
      <c r="AA8" s="207" t="s">
        <v>2936</v>
      </c>
    </row>
    <row r="9" spans="1:28" x14ac:dyDescent="0.2">
      <c r="A9" s="88" t="s">
        <v>397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pans="1:28" x14ac:dyDescent="0.2">
      <c r="A10" s="89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</row>
    <row r="11" spans="1:28" x14ac:dyDescent="0.2">
      <c r="A11" s="58" t="s">
        <v>398</v>
      </c>
      <c r="B11" s="58">
        <v>0</v>
      </c>
      <c r="C11" s="58">
        <v>791.70238301145537</v>
      </c>
      <c r="D11" s="58">
        <v>714.16467</v>
      </c>
      <c r="E11" s="58">
        <v>462.96397999999999</v>
      </c>
      <c r="F11" s="58">
        <v>956.89741000000004</v>
      </c>
      <c r="G11" s="58">
        <v>699.11900000000003</v>
      </c>
      <c r="H11" s="58">
        <v>487.22500000000002</v>
      </c>
      <c r="I11" s="58">
        <v>161.18600000000001</v>
      </c>
      <c r="J11" s="58">
        <v>1714.0530000000001</v>
      </c>
      <c r="K11" s="58">
        <v>26.525569999999998</v>
      </c>
      <c r="L11" s="58">
        <v>817.42</v>
      </c>
      <c r="M11" s="58">
        <v>157.815</v>
      </c>
      <c r="N11" s="58">
        <v>972.43619999999999</v>
      </c>
      <c r="O11" s="58">
        <v>514.19799999999998</v>
      </c>
      <c r="P11" s="58">
        <v>420.71767000000006</v>
      </c>
      <c r="Q11" s="58">
        <v>616.31166000000007</v>
      </c>
      <c r="R11" s="58">
        <v>393.20496999999995</v>
      </c>
      <c r="S11" s="58">
        <v>397.72777000000002</v>
      </c>
      <c r="T11" s="58">
        <v>564.471</v>
      </c>
      <c r="U11" s="58">
        <v>325.26400000000001</v>
      </c>
      <c r="V11" s="58">
        <v>19.912400000000002</v>
      </c>
      <c r="W11" s="58">
        <v>5.9022399999999999</v>
      </c>
      <c r="X11" s="58">
        <v>17.987359999999999</v>
      </c>
      <c r="Y11" s="58">
        <v>922.48284000000001</v>
      </c>
      <c r="Z11" s="58">
        <v>360.30617999999998</v>
      </c>
      <c r="AA11" s="58">
        <v>12519.994303011452</v>
      </c>
    </row>
    <row r="12" spans="1:28" x14ac:dyDescent="0.2">
      <c r="A12" s="58" t="s">
        <v>401</v>
      </c>
      <c r="B12" s="58">
        <v>1860.37249</v>
      </c>
      <c r="C12" s="58">
        <v>67680.164999999994</v>
      </c>
      <c r="D12" s="58">
        <v>66424.194369999983</v>
      </c>
      <c r="E12" s="58">
        <v>24280.824000000001</v>
      </c>
      <c r="F12" s="58">
        <v>25558.76353</v>
      </c>
      <c r="G12" s="58">
        <v>97051.747289984793</v>
      </c>
      <c r="H12" s="58">
        <v>33519.103000000003</v>
      </c>
      <c r="I12" s="58">
        <v>9921.4509999999991</v>
      </c>
      <c r="J12" s="58">
        <v>80797.9283</v>
      </c>
      <c r="K12" s="58">
        <v>5899.3379100000002</v>
      </c>
      <c r="L12" s="58">
        <v>32856.921000000002</v>
      </c>
      <c r="M12" s="58">
        <v>7007.1030000000001</v>
      </c>
      <c r="N12" s="58">
        <v>54134.377710000001</v>
      </c>
      <c r="O12" s="58">
        <v>28556.11434</v>
      </c>
      <c r="P12" s="58">
        <v>25928.594699999998</v>
      </c>
      <c r="Q12" s="58">
        <v>16073.16619</v>
      </c>
      <c r="R12" s="58">
        <v>14333.13961</v>
      </c>
      <c r="S12" s="58">
        <v>38787.046320000001</v>
      </c>
      <c r="T12" s="58">
        <v>25217.372469999998</v>
      </c>
      <c r="U12" s="58">
        <v>25741.295959999999</v>
      </c>
      <c r="V12" s="58">
        <v>3272.66246</v>
      </c>
      <c r="W12" s="58">
        <v>496.29604</v>
      </c>
      <c r="X12" s="58">
        <v>957.16854000000001</v>
      </c>
      <c r="Y12" s="58">
        <v>28367.40379</v>
      </c>
      <c r="Z12" s="58">
        <v>21901.404750000002</v>
      </c>
      <c r="AA12" s="58">
        <v>736623.95376998466</v>
      </c>
    </row>
    <row r="13" spans="1:28" x14ac:dyDescent="0.2">
      <c r="A13" s="58" t="s">
        <v>402</v>
      </c>
      <c r="B13" s="58">
        <v>0</v>
      </c>
      <c r="C13" s="58">
        <v>2056.499613020886</v>
      </c>
      <c r="D13" s="58">
        <v>2419.5568499999999</v>
      </c>
      <c r="E13" s="58">
        <v>1441.809</v>
      </c>
      <c r="F13" s="58">
        <v>853.08113000000003</v>
      </c>
      <c r="G13" s="58">
        <v>2940.4093400000274</v>
      </c>
      <c r="H13" s="58">
        <v>2200.6590000000001</v>
      </c>
      <c r="I13" s="58">
        <v>487.089</v>
      </c>
      <c r="J13" s="58">
        <v>4546.1170000000002</v>
      </c>
      <c r="K13" s="58">
        <v>47.61692</v>
      </c>
      <c r="L13" s="58">
        <v>1120.5709999999999</v>
      </c>
      <c r="M13" s="58">
        <v>228.05799999999999</v>
      </c>
      <c r="N13" s="58">
        <v>2431.0321099999996</v>
      </c>
      <c r="O13" s="58">
        <v>1594.5129999999999</v>
      </c>
      <c r="P13" s="58">
        <v>1343.3598400000001</v>
      </c>
      <c r="Q13" s="58">
        <v>684.27084000000002</v>
      </c>
      <c r="R13" s="58">
        <v>338.57684999999998</v>
      </c>
      <c r="S13" s="58">
        <v>1317.94868</v>
      </c>
      <c r="T13" s="58">
        <v>1271.49</v>
      </c>
      <c r="U13" s="58">
        <v>1139.9169999999999</v>
      </c>
      <c r="V13" s="58">
        <v>65.943460000000002</v>
      </c>
      <c r="W13" s="58">
        <v>41.234720000000003</v>
      </c>
      <c r="X13" s="58">
        <v>38.874470000000002</v>
      </c>
      <c r="Y13" s="58">
        <v>1130.7979499999999</v>
      </c>
      <c r="Z13" s="58">
        <v>318.77674999999999</v>
      </c>
      <c r="AA13" s="58">
        <v>30058.202523020922</v>
      </c>
    </row>
    <row r="14" spans="1:28" x14ac:dyDescent="0.2">
      <c r="A14" s="58" t="s">
        <v>403</v>
      </c>
      <c r="B14" s="58">
        <v>872.34400000000005</v>
      </c>
      <c r="C14" s="58">
        <v>29876.55265494858</v>
      </c>
      <c r="D14" s="58">
        <v>33166.600590000002</v>
      </c>
      <c r="E14" s="58">
        <v>10384.593999999999</v>
      </c>
      <c r="F14" s="58">
        <v>11973.86277</v>
      </c>
      <c r="G14" s="58">
        <v>41891.691909996138</v>
      </c>
      <c r="H14" s="58">
        <v>14034.638000000001</v>
      </c>
      <c r="I14" s="58">
        <v>4824.8609999999999</v>
      </c>
      <c r="J14" s="58">
        <v>37048.319000000003</v>
      </c>
      <c r="K14" s="58">
        <v>2575.8076099999998</v>
      </c>
      <c r="L14" s="58">
        <v>15354.88</v>
      </c>
      <c r="M14" s="58">
        <v>3377.2570000000001</v>
      </c>
      <c r="N14" s="58">
        <v>24485.920760000001</v>
      </c>
      <c r="O14" s="58">
        <v>13437.53385</v>
      </c>
      <c r="P14" s="58">
        <v>11257.48545</v>
      </c>
      <c r="Q14" s="58">
        <v>6906.7103799999995</v>
      </c>
      <c r="R14" s="58">
        <v>6358.1812</v>
      </c>
      <c r="S14" s="58">
        <v>25717.57015</v>
      </c>
      <c r="T14" s="58">
        <v>10911.626</v>
      </c>
      <c r="U14" s="58">
        <v>10560.977999999999</v>
      </c>
      <c r="V14" s="58">
        <v>1630.26253</v>
      </c>
      <c r="W14" s="58">
        <v>200.36860999999999</v>
      </c>
      <c r="X14" s="58">
        <v>385.38855999999998</v>
      </c>
      <c r="Y14" s="58">
        <v>12311.335369999999</v>
      </c>
      <c r="Z14" s="58">
        <v>9642.13717</v>
      </c>
      <c r="AA14" s="58">
        <v>339186.90656494471</v>
      </c>
    </row>
    <row r="15" spans="1:28" x14ac:dyDescent="0.2">
      <c r="A15" s="58" t="s">
        <v>404</v>
      </c>
      <c r="B15" s="58">
        <v>294.96100000000001</v>
      </c>
      <c r="C15" s="58">
        <v>12214.250046329891</v>
      </c>
      <c r="D15" s="58">
        <v>13689.350619999999</v>
      </c>
      <c r="E15" s="58">
        <v>6057.3360000000002</v>
      </c>
      <c r="F15" s="58">
        <v>5362.7706100000005</v>
      </c>
      <c r="G15" s="58">
        <v>15644.905969999776</v>
      </c>
      <c r="H15" s="58">
        <v>7150.1369999999997</v>
      </c>
      <c r="I15" s="58">
        <v>2676.1350000000002</v>
      </c>
      <c r="J15" s="58">
        <v>17247.232</v>
      </c>
      <c r="K15" s="58">
        <v>779.10443999999995</v>
      </c>
      <c r="L15" s="58">
        <v>7166.76</v>
      </c>
      <c r="M15" s="58">
        <v>1544.3489999999999</v>
      </c>
      <c r="N15" s="58">
        <v>13459.53291</v>
      </c>
      <c r="O15" s="58">
        <v>6529.5687300000009</v>
      </c>
      <c r="P15" s="58">
        <v>5798.5218400000003</v>
      </c>
      <c r="Q15" s="58">
        <v>3519.63195</v>
      </c>
      <c r="R15" s="58">
        <v>2904.3446899999999</v>
      </c>
      <c r="S15" s="58">
        <v>7897.1220899999998</v>
      </c>
      <c r="T15" s="58">
        <v>5547.0959999999995</v>
      </c>
      <c r="U15" s="58">
        <v>5961.6580000000004</v>
      </c>
      <c r="V15" s="58">
        <v>821.18406000000004</v>
      </c>
      <c r="W15" s="58">
        <v>130.20269999999999</v>
      </c>
      <c r="X15" s="58">
        <v>170.19175000000001</v>
      </c>
      <c r="Y15" s="58">
        <v>6232.4615700000004</v>
      </c>
      <c r="Z15" s="58">
        <v>5067.3599599999998</v>
      </c>
      <c r="AA15" s="58">
        <v>153866.16793632964</v>
      </c>
    </row>
    <row r="16" spans="1:28" x14ac:dyDescent="0.2">
      <c r="A16" s="58" t="s">
        <v>1781</v>
      </c>
      <c r="B16" s="58">
        <v>0</v>
      </c>
      <c r="C16" s="58">
        <v>409.06904811662946</v>
      </c>
      <c r="D16" s="58">
        <v>263.15318000000002</v>
      </c>
      <c r="E16" s="58">
        <v>213.89400000000001</v>
      </c>
      <c r="F16" s="58">
        <v>479.72422999999998</v>
      </c>
      <c r="G16" s="58">
        <v>353.25428000001068</v>
      </c>
      <c r="H16" s="58">
        <v>296.06099999999998</v>
      </c>
      <c r="I16" s="58">
        <v>111.542</v>
      </c>
      <c r="J16" s="58">
        <v>1017.162</v>
      </c>
      <c r="K16" s="58">
        <v>4.9806299999999997</v>
      </c>
      <c r="L16" s="58">
        <v>433.36099999999999</v>
      </c>
      <c r="M16" s="58">
        <v>50.548000000000002</v>
      </c>
      <c r="N16" s="58">
        <v>973.59486000000004</v>
      </c>
      <c r="O16" s="58">
        <v>0</v>
      </c>
      <c r="P16" s="58">
        <v>245.06685999999999</v>
      </c>
      <c r="Q16" s="58">
        <v>374.45</v>
      </c>
      <c r="R16" s="58">
        <v>214.47793999999999</v>
      </c>
      <c r="S16" s="58">
        <v>195.78244000000001</v>
      </c>
      <c r="T16" s="58">
        <v>265.73599999999999</v>
      </c>
      <c r="U16" s="58">
        <v>191.07400000000001</v>
      </c>
      <c r="V16" s="58">
        <v>6.5759399999999992</v>
      </c>
      <c r="W16" s="58">
        <v>6.8582099999999997</v>
      </c>
      <c r="X16" s="58">
        <v>18.433250000000001</v>
      </c>
      <c r="Y16" s="58">
        <v>491.89476000000002</v>
      </c>
      <c r="Z16" s="58">
        <v>130.45597000000001</v>
      </c>
      <c r="AA16" s="58">
        <v>6747.149598116639</v>
      </c>
    </row>
    <row r="17" spans="1:27" x14ac:dyDescent="0.2">
      <c r="A17" s="58" t="s">
        <v>1782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</row>
    <row r="18" spans="1:27" x14ac:dyDescent="0.2">
      <c r="A18" s="58" t="s">
        <v>1783</v>
      </c>
      <c r="B18" s="58">
        <v>203.81800000000001</v>
      </c>
      <c r="C18" s="58">
        <v>7019.1332164151108</v>
      </c>
      <c r="D18" s="58">
        <v>6965.8373599999995</v>
      </c>
      <c r="E18" s="58">
        <v>3044.5729999999999</v>
      </c>
      <c r="F18" s="58">
        <v>4042.23191</v>
      </c>
      <c r="G18" s="58">
        <v>9814.0468800003637</v>
      </c>
      <c r="H18" s="58">
        <v>3661.5619999999999</v>
      </c>
      <c r="I18" s="58">
        <v>1322.98</v>
      </c>
      <c r="J18" s="58">
        <v>12451.414000000001</v>
      </c>
      <c r="K18" s="58">
        <v>548.47375999999997</v>
      </c>
      <c r="L18" s="58">
        <v>0</v>
      </c>
      <c r="M18" s="58">
        <v>924.49699999999996</v>
      </c>
      <c r="N18" s="58">
        <v>7514.2939900000001</v>
      </c>
      <c r="O18" s="58">
        <v>4672.96731</v>
      </c>
      <c r="P18" s="58">
        <v>0</v>
      </c>
      <c r="Q18" s="58">
        <v>2668.72507</v>
      </c>
      <c r="R18" s="58">
        <v>2460.9435699999999</v>
      </c>
      <c r="S18" s="58">
        <v>4794.9040400000004</v>
      </c>
      <c r="T18" s="58">
        <v>3133.2820000000002</v>
      </c>
      <c r="U18" s="58">
        <v>2911.7829999999999</v>
      </c>
      <c r="V18" s="58">
        <v>242.12332000000001</v>
      </c>
      <c r="W18" s="58">
        <v>69.724779999999996</v>
      </c>
      <c r="X18" s="58">
        <v>159.00647000000001</v>
      </c>
      <c r="Y18" s="58">
        <v>4210.9615800000001</v>
      </c>
      <c r="Z18" s="58">
        <v>2096.1927500000002</v>
      </c>
      <c r="AA18" s="58">
        <v>84933.475006415465</v>
      </c>
    </row>
    <row r="19" spans="1:27" x14ac:dyDescent="0.2">
      <c r="A19" s="58" t="s">
        <v>1784</v>
      </c>
      <c r="B19" s="58">
        <v>47.656999999999996</v>
      </c>
      <c r="C19" s="58">
        <v>3329.4850192423169</v>
      </c>
      <c r="D19" s="58">
        <v>4123.2844700000005</v>
      </c>
      <c r="E19" s="58">
        <v>1318.981</v>
      </c>
      <c r="F19" s="58">
        <v>1265.12634</v>
      </c>
      <c r="G19" s="58">
        <v>4087.4997100000273</v>
      </c>
      <c r="H19" s="58">
        <v>1220.124</v>
      </c>
      <c r="I19" s="58">
        <v>512.47299999999996</v>
      </c>
      <c r="J19" s="58">
        <v>5128.5150000000003</v>
      </c>
      <c r="K19" s="58">
        <v>227.55534</v>
      </c>
      <c r="L19" s="58">
        <v>1977.797</v>
      </c>
      <c r="M19" s="58">
        <v>357.49299999999999</v>
      </c>
      <c r="N19" s="58">
        <v>2871.4863599999999</v>
      </c>
      <c r="O19" s="58">
        <v>2332.2139999999999</v>
      </c>
      <c r="P19" s="58">
        <v>1293.48118</v>
      </c>
      <c r="Q19" s="58">
        <v>907.46784000000002</v>
      </c>
      <c r="R19" s="58">
        <v>566.4982</v>
      </c>
      <c r="S19" s="58">
        <v>3239.0677099999998</v>
      </c>
      <c r="T19" s="58">
        <v>1769.453</v>
      </c>
      <c r="U19" s="58">
        <v>1673.2429999999999</v>
      </c>
      <c r="V19" s="58">
        <v>128.22691</v>
      </c>
      <c r="W19" s="58">
        <v>18.929040000000001</v>
      </c>
      <c r="X19" s="58">
        <v>56.902509999999999</v>
      </c>
      <c r="Y19" s="58">
        <v>1384.6425400000001</v>
      </c>
      <c r="Z19" s="58">
        <v>855.71855000000005</v>
      </c>
      <c r="AA19" s="58">
        <v>40693.321719242347</v>
      </c>
    </row>
    <row r="20" spans="1:27" x14ac:dyDescent="0.2">
      <c r="A20" s="58" t="s">
        <v>1785</v>
      </c>
      <c r="B20" s="58">
        <v>0</v>
      </c>
      <c r="C20" s="58">
        <v>2712.186405514416</v>
      </c>
      <c r="D20" s="58">
        <v>4478.2377200000001</v>
      </c>
      <c r="E20" s="58">
        <v>2212.1999999999998</v>
      </c>
      <c r="F20" s="58">
        <v>876.21238000000005</v>
      </c>
      <c r="G20" s="58">
        <v>3267.0584199999998</v>
      </c>
      <c r="H20" s="58">
        <v>1677.47</v>
      </c>
      <c r="I20" s="58">
        <v>1108.0250000000001</v>
      </c>
      <c r="J20" s="58">
        <v>2748.7559999999999</v>
      </c>
      <c r="K20" s="58">
        <v>162.71307999999999</v>
      </c>
      <c r="L20" s="58">
        <v>1702.7139999999999</v>
      </c>
      <c r="M20" s="58">
        <v>252.34299999999999</v>
      </c>
      <c r="N20" s="58">
        <v>6534.7018099999996</v>
      </c>
      <c r="O20" s="58">
        <v>3643.8231099999998</v>
      </c>
      <c r="P20" s="58">
        <v>1350.7078999999999</v>
      </c>
      <c r="Q20" s="58">
        <v>486.86965999999995</v>
      </c>
      <c r="R20" s="58">
        <v>435.14168999999998</v>
      </c>
      <c r="S20" s="58">
        <v>2712.9367200000002</v>
      </c>
      <c r="T20" s="58">
        <v>2965.4659999999999</v>
      </c>
      <c r="U20" s="58">
        <v>1465.825</v>
      </c>
      <c r="V20" s="58">
        <v>186.55773000000002</v>
      </c>
      <c r="W20" s="58">
        <v>20.797150000000002</v>
      </c>
      <c r="X20" s="58">
        <v>55.573920000000001</v>
      </c>
      <c r="Y20" s="58">
        <v>1400.20028</v>
      </c>
      <c r="Z20" s="58">
        <v>1147.36499</v>
      </c>
      <c r="AA20" s="58">
        <v>43603.881965514411</v>
      </c>
    </row>
    <row r="21" spans="1:27" x14ac:dyDescent="0.2">
      <c r="A21" s="58" t="s">
        <v>1786</v>
      </c>
      <c r="B21" s="58">
        <v>0</v>
      </c>
      <c r="C21" s="58">
        <v>3240.2407034007279</v>
      </c>
      <c r="D21" s="58">
        <v>4245.5776799999994</v>
      </c>
      <c r="E21" s="58">
        <v>569.92774999999995</v>
      </c>
      <c r="F21" s="58">
        <v>946.67336999999998</v>
      </c>
      <c r="G21" s="58">
        <v>3481.1362900178729</v>
      </c>
      <c r="H21" s="58">
        <v>479.50099999999998</v>
      </c>
      <c r="I21" s="58">
        <v>119.71101</v>
      </c>
      <c r="J21" s="58">
        <v>7034.7060000000001</v>
      </c>
      <c r="K21" s="58">
        <v>787.6979</v>
      </c>
      <c r="L21" s="58">
        <v>6495.67778</v>
      </c>
      <c r="M21" s="58">
        <v>267.07115999999996</v>
      </c>
      <c r="N21" s="58">
        <v>390.34717999999998</v>
      </c>
      <c r="O21" s="58">
        <v>2053.7236499999999</v>
      </c>
      <c r="P21" s="58">
        <v>5123.6865299999999</v>
      </c>
      <c r="Q21" s="58">
        <v>580.34024999999997</v>
      </c>
      <c r="R21" s="58">
        <v>570.48400000000004</v>
      </c>
      <c r="S21" s="58">
        <v>452.29883000000001</v>
      </c>
      <c r="T21" s="58">
        <v>1969.27</v>
      </c>
      <c r="U21" s="58">
        <v>874.57399999999996</v>
      </c>
      <c r="V21" s="58">
        <v>9.8536999999999999</v>
      </c>
      <c r="W21" s="58">
        <v>95.491950000000003</v>
      </c>
      <c r="X21" s="58">
        <v>33.891220000000004</v>
      </c>
      <c r="Y21" s="58">
        <v>994.15399000000002</v>
      </c>
      <c r="Z21" s="58">
        <v>1235.79693</v>
      </c>
      <c r="AA21" s="58">
        <v>42051.832873418592</v>
      </c>
    </row>
    <row r="22" spans="1:27" x14ac:dyDescent="0.2">
      <c r="A22" s="58" t="s">
        <v>1787</v>
      </c>
      <c r="B22" s="58">
        <f>+B11+B12+B13+B14+B15+B16+B18+B19+B20+B21</f>
        <v>3279.1524900000004</v>
      </c>
      <c r="C22" s="58">
        <f t="shared" ref="C22:AA22" si="0">+C11+C12+C13+C14+C15+C16+C18+C19+C20+C21</f>
        <v>129329.28409</v>
      </c>
      <c r="D22" s="58">
        <f t="shared" si="0"/>
        <v>136489.95750999995</v>
      </c>
      <c r="E22" s="58">
        <f t="shared" si="0"/>
        <v>49987.102729999999</v>
      </c>
      <c r="F22" s="58">
        <f t="shared" si="0"/>
        <v>52315.343679999998</v>
      </c>
      <c r="G22" s="58">
        <f t="shared" si="0"/>
        <v>179230.869089999</v>
      </c>
      <c r="H22" s="58">
        <f t="shared" si="0"/>
        <v>64726.48</v>
      </c>
      <c r="I22" s="58">
        <f t="shared" si="0"/>
        <v>21245.453010000005</v>
      </c>
      <c r="J22" s="58">
        <f t="shared" si="0"/>
        <v>169734.2023</v>
      </c>
      <c r="K22" s="58">
        <f t="shared" si="0"/>
        <v>11059.81316</v>
      </c>
      <c r="L22" s="58">
        <f t="shared" si="0"/>
        <v>67926.101779999997</v>
      </c>
      <c r="M22" s="58">
        <f t="shared" si="0"/>
        <v>14166.534160000001</v>
      </c>
      <c r="N22" s="58">
        <f t="shared" si="0"/>
        <v>113767.72388999999</v>
      </c>
      <c r="O22" s="58">
        <f t="shared" si="0"/>
        <v>63334.655989999999</v>
      </c>
      <c r="P22" s="58">
        <f t="shared" si="0"/>
        <v>52761.62197</v>
      </c>
      <c r="Q22" s="58">
        <f t="shared" si="0"/>
        <v>32817.94384</v>
      </c>
      <c r="R22" s="58">
        <f t="shared" si="0"/>
        <v>28574.992720000002</v>
      </c>
      <c r="S22" s="58">
        <f t="shared" si="0"/>
        <v>85512.404750000002</v>
      </c>
      <c r="T22" s="58">
        <f t="shared" si="0"/>
        <v>53615.262469999994</v>
      </c>
      <c r="U22" s="58">
        <f t="shared" si="0"/>
        <v>50845.611960000009</v>
      </c>
      <c r="V22" s="58">
        <f t="shared" si="0"/>
        <v>6383.3025100000004</v>
      </c>
      <c r="W22" s="58">
        <f t="shared" si="0"/>
        <v>1085.8054400000001</v>
      </c>
      <c r="X22" s="58">
        <f t="shared" si="0"/>
        <v>1893.4180499999998</v>
      </c>
      <c r="Y22" s="58">
        <f t="shared" si="0"/>
        <v>57446.334670000004</v>
      </c>
      <c r="Z22" s="58">
        <f t="shared" si="0"/>
        <v>42755.514000000003</v>
      </c>
      <c r="AA22" s="58">
        <f t="shared" si="0"/>
        <v>1490284.8862599991</v>
      </c>
    </row>
    <row r="23" spans="1:27" x14ac:dyDescent="0.2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1:27" x14ac:dyDescent="0.2">
      <c r="A24" s="89" t="s">
        <v>1788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x14ac:dyDescent="0.2">
      <c r="A25" s="89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x14ac:dyDescent="0.2">
      <c r="A26" s="58" t="s">
        <v>398</v>
      </c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</row>
    <row r="27" spans="1:27" x14ac:dyDescent="0.2">
      <c r="A27" s="90" t="s">
        <v>399</v>
      </c>
      <c r="B27" s="58">
        <v>0</v>
      </c>
      <c r="C27" s="58">
        <v>386.87076000000002</v>
      </c>
      <c r="D27" s="58">
        <v>442.53805</v>
      </c>
      <c r="E27" s="58">
        <v>122.233</v>
      </c>
      <c r="F27" s="58">
        <v>284.52497999999997</v>
      </c>
      <c r="G27" s="58">
        <v>275.73090000000002</v>
      </c>
      <c r="H27" s="58">
        <v>182.11699999999999</v>
      </c>
      <c r="I27" s="58">
        <v>60.257899999999999</v>
      </c>
      <c r="J27" s="58">
        <v>631.85037</v>
      </c>
      <c r="K27" s="58">
        <v>7.4788600000000001</v>
      </c>
      <c r="L27" s="58">
        <v>378.77800000000002</v>
      </c>
      <c r="M27" s="58">
        <v>85.784970000000001</v>
      </c>
      <c r="N27" s="58">
        <v>366.70956999999999</v>
      </c>
      <c r="O27" s="58">
        <v>268.85318000000001</v>
      </c>
      <c r="P27" s="58">
        <v>179.31049999999999</v>
      </c>
      <c r="Q27" s="58">
        <v>252.59043</v>
      </c>
      <c r="R27" s="58">
        <v>141.54045000000002</v>
      </c>
      <c r="S27" s="58">
        <v>272.35815000000002</v>
      </c>
      <c r="T27" s="58">
        <v>212.69200000000001</v>
      </c>
      <c r="U27" s="58">
        <v>0</v>
      </c>
      <c r="V27" s="58">
        <v>2.9210100000000003</v>
      </c>
      <c r="W27" s="58">
        <v>0</v>
      </c>
      <c r="X27" s="58">
        <v>16.10324</v>
      </c>
      <c r="Y27" s="58">
        <v>511.58269999999999</v>
      </c>
      <c r="Z27" s="58">
        <v>124.82299</v>
      </c>
      <c r="AA27" s="58">
        <v>5207.6490100000001</v>
      </c>
    </row>
    <row r="28" spans="1:27" x14ac:dyDescent="0.2">
      <c r="A28" s="90" t="s">
        <v>400</v>
      </c>
      <c r="B28" s="58">
        <v>0</v>
      </c>
      <c r="C28" s="58">
        <v>21.52843</v>
      </c>
      <c r="D28" s="58">
        <v>172.60057999999998</v>
      </c>
      <c r="E28" s="58">
        <v>128.559</v>
      </c>
      <c r="F28" s="58">
        <v>38.111110000000004</v>
      </c>
      <c r="G28" s="58">
        <v>61.856000000000002</v>
      </c>
      <c r="H28" s="58">
        <v>47.036999999999999</v>
      </c>
      <c r="I28" s="58">
        <v>2.30707</v>
      </c>
      <c r="J28" s="58">
        <v>78.977639999999994</v>
      </c>
      <c r="K28" s="58">
        <v>0</v>
      </c>
      <c r="L28" s="58">
        <v>76.844999999999999</v>
      </c>
      <c r="M28" s="58">
        <v>65.109589999999997</v>
      </c>
      <c r="N28" s="58">
        <v>139.63343</v>
      </c>
      <c r="O28" s="58">
        <v>2.532</v>
      </c>
      <c r="P28" s="58">
        <v>0.78108</v>
      </c>
      <c r="Q28" s="58">
        <v>115.26127000000001</v>
      </c>
      <c r="R28" s="58">
        <v>41.198</v>
      </c>
      <c r="S28" s="58">
        <v>76.555480000000003</v>
      </c>
      <c r="T28" s="58">
        <v>17.132000000000001</v>
      </c>
      <c r="U28" s="58">
        <v>0</v>
      </c>
      <c r="V28" s="58">
        <v>0</v>
      </c>
      <c r="W28" s="58">
        <v>0</v>
      </c>
      <c r="X28" s="58">
        <v>3.92462</v>
      </c>
      <c r="Y28" s="58">
        <v>289.95413000000002</v>
      </c>
      <c r="Z28" s="58">
        <v>18.553169999999998</v>
      </c>
      <c r="AA28" s="58">
        <v>1398.4566</v>
      </c>
    </row>
    <row r="29" spans="1:27" x14ac:dyDescent="0.2">
      <c r="A29" s="58" t="s">
        <v>401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</row>
    <row r="30" spans="1:27" x14ac:dyDescent="0.2">
      <c r="A30" s="90" t="s">
        <v>399</v>
      </c>
      <c r="B30" s="58">
        <v>407.62418994859206</v>
      </c>
      <c r="C30" s="58">
        <v>40661.98371</v>
      </c>
      <c r="D30" s="58">
        <v>42297.611979999994</v>
      </c>
      <c r="E30" s="58">
        <v>13766.138000000001</v>
      </c>
      <c r="F30" s="58">
        <v>10809.926994000001</v>
      </c>
      <c r="G30" s="58">
        <v>69131.095389976472</v>
      </c>
      <c r="H30" s="58">
        <v>20806.211789999998</v>
      </c>
      <c r="I30" s="58">
        <v>7034.2165500000001</v>
      </c>
      <c r="J30" s="58">
        <v>49274.026340000004</v>
      </c>
      <c r="K30" s="58">
        <v>4179.3651600000003</v>
      </c>
      <c r="L30" s="58">
        <v>13761.119000000001</v>
      </c>
      <c r="M30" s="58">
        <v>4279.2192950194121</v>
      </c>
      <c r="N30" s="58">
        <v>34619.556710000004</v>
      </c>
      <c r="O30" s="58">
        <v>20596.963350000002</v>
      </c>
      <c r="P30" s="58">
        <v>11185.014300000001</v>
      </c>
      <c r="Q30" s="58">
        <v>6285.4775199999995</v>
      </c>
      <c r="R30" s="58">
        <v>5845.9071699999995</v>
      </c>
      <c r="S30" s="58">
        <v>25993.136999999999</v>
      </c>
      <c r="T30" s="58">
        <v>14604.540359999999</v>
      </c>
      <c r="U30" s="58">
        <v>21323.164679999998</v>
      </c>
      <c r="V30" s="58">
        <v>1763.61015</v>
      </c>
      <c r="W30" s="58">
        <v>63.832329999999999</v>
      </c>
      <c r="X30" s="58">
        <v>604.53831000000002</v>
      </c>
      <c r="Y30" s="58">
        <v>17183.192500000001</v>
      </c>
      <c r="Z30" s="58">
        <v>17496.252329999999</v>
      </c>
      <c r="AA30" s="58">
        <v>453973.7251089444</v>
      </c>
    </row>
    <row r="31" spans="1:27" x14ac:dyDescent="0.2">
      <c r="A31" s="90" t="s">
        <v>400</v>
      </c>
      <c r="B31" s="58">
        <v>1533.4433812351797</v>
      </c>
      <c r="C31" s="58">
        <v>4692.2371499999999</v>
      </c>
      <c r="D31" s="58">
        <v>5619.3336799999997</v>
      </c>
      <c r="E31" s="58">
        <v>2654.8910000000001</v>
      </c>
      <c r="F31" s="58">
        <v>2423.3513800000001</v>
      </c>
      <c r="G31" s="58">
        <v>12413.39</v>
      </c>
      <c r="H31" s="58">
        <v>2905.9850000000001</v>
      </c>
      <c r="I31" s="58">
        <v>887.24874</v>
      </c>
      <c r="J31" s="58">
        <v>7358.55296</v>
      </c>
      <c r="K31" s="58">
        <v>326.40014000000002</v>
      </c>
      <c r="L31" s="58">
        <v>1720.78459</v>
      </c>
      <c r="M31" s="58">
        <v>887.74368498058755</v>
      </c>
      <c r="N31" s="58">
        <v>6539.8651500000005</v>
      </c>
      <c r="O31" s="58">
        <v>925.66099999999994</v>
      </c>
      <c r="P31" s="58">
        <v>1376.7067400000001</v>
      </c>
      <c r="Q31" s="58">
        <v>1943.62996</v>
      </c>
      <c r="R31" s="58">
        <v>2195.31493</v>
      </c>
      <c r="S31" s="58">
        <v>3543.5816600000003</v>
      </c>
      <c r="T31" s="58">
        <v>2337.4499999999998</v>
      </c>
      <c r="U31" s="58">
        <v>2672.3820000000001</v>
      </c>
      <c r="V31" s="58">
        <v>238.83701000000002</v>
      </c>
      <c r="W31" s="58">
        <v>2.5153000000000003</v>
      </c>
      <c r="X31" s="58">
        <v>341.26603</v>
      </c>
      <c r="Y31" s="58">
        <v>4364.3940499999999</v>
      </c>
      <c r="Z31" s="58">
        <v>2707.4901500000001</v>
      </c>
      <c r="AA31" s="58">
        <v>72612.455686215777</v>
      </c>
    </row>
    <row r="32" spans="1:27" x14ac:dyDescent="0.2">
      <c r="A32" s="58" t="s">
        <v>402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</row>
    <row r="33" spans="1:27" x14ac:dyDescent="0.2">
      <c r="A33" s="90" t="s">
        <v>399</v>
      </c>
      <c r="B33" s="58">
        <v>0</v>
      </c>
      <c r="C33" s="58">
        <v>1863.96252</v>
      </c>
      <c r="D33" s="58">
        <v>2185.1212500000001</v>
      </c>
      <c r="E33" s="58">
        <v>679.19899999999996</v>
      </c>
      <c r="F33" s="58">
        <v>190.59102999999999</v>
      </c>
      <c r="G33" s="58">
        <v>1883.4939999999999</v>
      </c>
      <c r="H33" s="58">
        <v>2158.556</v>
      </c>
      <c r="I33" s="58">
        <v>429.89621999999997</v>
      </c>
      <c r="J33" s="58">
        <v>3948.5305499999999</v>
      </c>
      <c r="K33" s="58">
        <v>43.877510000000001</v>
      </c>
      <c r="L33" s="58">
        <v>288.12</v>
      </c>
      <c r="M33" s="58">
        <v>139.93689000000001</v>
      </c>
      <c r="N33" s="58">
        <v>1954.8148600000002</v>
      </c>
      <c r="O33" s="58">
        <v>1107.3588500000001</v>
      </c>
      <c r="P33" s="58">
        <v>675.15574000000004</v>
      </c>
      <c r="Q33" s="58">
        <v>327.13434999999998</v>
      </c>
      <c r="R33" s="58">
        <v>85.186419999999998</v>
      </c>
      <c r="S33" s="58">
        <v>1287.45047</v>
      </c>
      <c r="T33" s="58">
        <v>0</v>
      </c>
      <c r="U33" s="58">
        <v>1348.258</v>
      </c>
      <c r="V33" s="58">
        <v>42.03819</v>
      </c>
      <c r="W33" s="58">
        <v>3.0510000000000002</v>
      </c>
      <c r="X33" s="58">
        <v>45.324019999999997</v>
      </c>
      <c r="Y33" s="58">
        <v>777.94809999999995</v>
      </c>
      <c r="Z33" s="58">
        <v>174.56303</v>
      </c>
      <c r="AA33" s="58">
        <v>21639.567999999999</v>
      </c>
    </row>
    <row r="34" spans="1:27" x14ac:dyDescent="0.2">
      <c r="A34" s="90" t="s">
        <v>400</v>
      </c>
      <c r="B34" s="58">
        <v>0</v>
      </c>
      <c r="C34" s="58">
        <v>163.38720000000001</v>
      </c>
      <c r="D34" s="58">
        <v>94.645130000000009</v>
      </c>
      <c r="E34" s="58">
        <v>282.72000000000003</v>
      </c>
      <c r="F34" s="58">
        <v>3.0459499999999999</v>
      </c>
      <c r="G34" s="58">
        <v>94.840999999999994</v>
      </c>
      <c r="H34" s="58">
        <v>62.268999999999998</v>
      </c>
      <c r="I34" s="58">
        <v>38.991190000000003</v>
      </c>
      <c r="J34" s="58">
        <v>131.48636999999999</v>
      </c>
      <c r="K34" s="58">
        <v>0.19163999999999998</v>
      </c>
      <c r="L34" s="58">
        <v>13.865</v>
      </c>
      <c r="M34" s="58">
        <v>32.335720000000002</v>
      </c>
      <c r="N34" s="58">
        <v>222.83799999999999</v>
      </c>
      <c r="O34" s="58">
        <v>0</v>
      </c>
      <c r="P34" s="58">
        <v>234.99822</v>
      </c>
      <c r="Q34" s="58">
        <v>21.428000000000001</v>
      </c>
      <c r="R34" s="58">
        <v>35.346449999999997</v>
      </c>
      <c r="S34" s="58">
        <v>38.306339999999999</v>
      </c>
      <c r="T34" s="58">
        <v>0</v>
      </c>
      <c r="U34" s="58">
        <v>98.561999999999998</v>
      </c>
      <c r="V34" s="58">
        <v>0</v>
      </c>
      <c r="W34" s="58">
        <v>0</v>
      </c>
      <c r="X34" s="58">
        <v>0.24021000000000001</v>
      </c>
      <c r="Y34" s="58">
        <v>123.08242</v>
      </c>
      <c r="Z34" s="58">
        <v>17.757900000000003</v>
      </c>
      <c r="AA34" s="58">
        <v>1710.3377399999999</v>
      </c>
    </row>
    <row r="35" spans="1:27" x14ac:dyDescent="0.2">
      <c r="A35" s="58" t="s">
        <v>403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</row>
    <row r="36" spans="1:27" x14ac:dyDescent="0.2">
      <c r="A36" s="90" t="s">
        <v>399</v>
      </c>
      <c r="B36" s="58">
        <v>191.13834367466626</v>
      </c>
      <c r="C36" s="58">
        <v>18270.70534</v>
      </c>
      <c r="D36" s="58">
        <v>23945.374540000001</v>
      </c>
      <c r="E36" s="58">
        <v>2974.3119999999999</v>
      </c>
      <c r="F36" s="58">
        <v>4622.9363400000002</v>
      </c>
      <c r="G36" s="58">
        <v>28162.698089999798</v>
      </c>
      <c r="H36" s="58">
        <v>8471.6720000000005</v>
      </c>
      <c r="I36" s="58">
        <v>3180.9457200000002</v>
      </c>
      <c r="J36" s="58">
        <v>21620.101329999998</v>
      </c>
      <c r="K36" s="58">
        <v>1936.24584</v>
      </c>
      <c r="L36" s="58">
        <v>6482.0839999999998</v>
      </c>
      <c r="M36" s="58">
        <v>1999.8247595961348</v>
      </c>
      <c r="N36" s="58">
        <v>13761.669689999999</v>
      </c>
      <c r="O36" s="58">
        <v>7754.3879100000004</v>
      </c>
      <c r="P36" s="58">
        <v>5138.0311300000003</v>
      </c>
      <c r="Q36" s="58">
        <v>2797.8936200000003</v>
      </c>
      <c r="R36" s="58">
        <v>2635.4061200000001</v>
      </c>
      <c r="S36" s="58">
        <v>18973.27565</v>
      </c>
      <c r="T36" s="58">
        <v>5347.835</v>
      </c>
      <c r="U36" s="58">
        <v>6578.3540000000003</v>
      </c>
      <c r="V36" s="58">
        <v>883.52505000000008</v>
      </c>
      <c r="W36" s="58">
        <v>94.127259999999993</v>
      </c>
      <c r="X36" s="58">
        <v>244.01335</v>
      </c>
      <c r="Y36" s="58">
        <v>6492.2487899999996</v>
      </c>
      <c r="Z36" s="58">
        <v>9026.0256899999986</v>
      </c>
      <c r="AA36" s="58">
        <v>201584.83156327059</v>
      </c>
    </row>
    <row r="37" spans="1:27" x14ac:dyDescent="0.2">
      <c r="A37" s="90" t="s">
        <v>400</v>
      </c>
      <c r="B37" s="58">
        <v>719.04424525231593</v>
      </c>
      <c r="C37" s="58">
        <v>2011.1060500000001</v>
      </c>
      <c r="D37" s="58">
        <v>2779.7710499999998</v>
      </c>
      <c r="E37" s="58">
        <v>1066.902</v>
      </c>
      <c r="F37" s="58">
        <v>868.67620999999997</v>
      </c>
      <c r="G37" s="58">
        <v>4200.7240000000002</v>
      </c>
      <c r="H37" s="58">
        <v>1184.011</v>
      </c>
      <c r="I37" s="58">
        <v>324.95490000000001</v>
      </c>
      <c r="J37" s="58">
        <v>2551.46911</v>
      </c>
      <c r="K37" s="58">
        <v>449.77512000000002</v>
      </c>
      <c r="L37" s="58">
        <v>757.11</v>
      </c>
      <c r="M37" s="58">
        <v>490.85013040386536</v>
      </c>
      <c r="N37" s="58">
        <v>1927.78917</v>
      </c>
      <c r="O37" s="58">
        <v>647.55564000000004</v>
      </c>
      <c r="P37" s="58">
        <v>770.11054000000001</v>
      </c>
      <c r="Q37" s="58">
        <v>469.19353999999998</v>
      </c>
      <c r="R37" s="58">
        <v>692.41683</v>
      </c>
      <c r="S37" s="58">
        <v>2955.7748799999999</v>
      </c>
      <c r="T37" s="58">
        <v>685.85299999999995</v>
      </c>
      <c r="U37" s="58">
        <v>1488.2919999999999</v>
      </c>
      <c r="V37" s="58">
        <v>146.37178</v>
      </c>
      <c r="W37" s="58">
        <v>152.453</v>
      </c>
      <c r="X37" s="58">
        <v>34.073149999999998</v>
      </c>
      <c r="Y37" s="58">
        <v>1712.5529799999999</v>
      </c>
      <c r="Z37" s="58">
        <v>842.86638000000005</v>
      </c>
      <c r="AA37" s="58">
        <v>29929.696705656184</v>
      </c>
    </row>
    <row r="38" spans="1:27" x14ac:dyDescent="0.2">
      <c r="A38" s="58" t="s">
        <v>404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</row>
    <row r="39" spans="1:27" x14ac:dyDescent="0.2">
      <c r="A39" s="90" t="s">
        <v>399</v>
      </c>
      <c r="B39" s="58">
        <v>64.62858343568962</v>
      </c>
      <c r="C39" s="58">
        <v>9452.4183000000012</v>
      </c>
      <c r="D39" s="58">
        <v>12030.918669999999</v>
      </c>
      <c r="E39" s="58">
        <v>2090.5650000000001</v>
      </c>
      <c r="F39" s="58">
        <v>2148.7275499999996</v>
      </c>
      <c r="G39" s="58">
        <v>13441.396880000009</v>
      </c>
      <c r="H39" s="58">
        <v>5060.2709999999997</v>
      </c>
      <c r="I39" s="58">
        <v>1488.7773200000001</v>
      </c>
      <c r="J39" s="58">
        <v>10772.245939999999</v>
      </c>
      <c r="K39" s="58">
        <v>754.46528999999998</v>
      </c>
      <c r="L39" s="58">
        <v>3613.35</v>
      </c>
      <c r="M39" s="58">
        <v>1335.9989664240554</v>
      </c>
      <c r="N39" s="58">
        <v>8410.0458500000004</v>
      </c>
      <c r="O39" s="58">
        <v>4334.8147399999998</v>
      </c>
      <c r="P39" s="58">
        <v>3276.0288200000005</v>
      </c>
      <c r="Q39" s="58">
        <v>2195.7963999999997</v>
      </c>
      <c r="R39" s="58">
        <v>1586.31584</v>
      </c>
      <c r="S39" s="58">
        <v>7485.3147399999998</v>
      </c>
      <c r="T39" s="58">
        <v>3171.1390000000001</v>
      </c>
      <c r="U39" s="58">
        <v>8996.1630000000005</v>
      </c>
      <c r="V39" s="58">
        <v>684.57818999999995</v>
      </c>
      <c r="W39" s="58">
        <v>16.470849999999999</v>
      </c>
      <c r="X39" s="58">
        <v>124.1553</v>
      </c>
      <c r="Y39" s="58">
        <v>4305.54565</v>
      </c>
      <c r="Z39" s="58">
        <v>5252.9020899999996</v>
      </c>
      <c r="AA39" s="58">
        <v>112093.03396985977</v>
      </c>
    </row>
    <row r="40" spans="1:27" x14ac:dyDescent="0.2">
      <c r="A40" s="90" t="s">
        <v>400</v>
      </c>
      <c r="B40" s="58">
        <v>243.12657578188001</v>
      </c>
      <c r="C40" s="58">
        <v>1821.9331999999999</v>
      </c>
      <c r="D40" s="58">
        <v>1602.7208500000002</v>
      </c>
      <c r="E40" s="58">
        <v>1184.4480000000001</v>
      </c>
      <c r="F40" s="58">
        <v>544.2355500000001</v>
      </c>
      <c r="G40" s="58">
        <v>2767.076</v>
      </c>
      <c r="H40" s="58">
        <v>914.072</v>
      </c>
      <c r="I40" s="58">
        <v>318.50488999999999</v>
      </c>
      <c r="J40" s="58">
        <v>2608.2840499999998</v>
      </c>
      <c r="K40" s="58">
        <v>23.222259999999999</v>
      </c>
      <c r="L40" s="58">
        <v>740.50486000000001</v>
      </c>
      <c r="M40" s="58">
        <v>280.01674357594453</v>
      </c>
      <c r="N40" s="58">
        <v>2926.2188200000001</v>
      </c>
      <c r="O40" s="58">
        <v>467.6157</v>
      </c>
      <c r="P40" s="58">
        <v>411.16516999999999</v>
      </c>
      <c r="Q40" s="58">
        <v>1379.11</v>
      </c>
      <c r="R40" s="58">
        <v>615.45618999999999</v>
      </c>
      <c r="S40" s="58">
        <v>2533.2414100000001</v>
      </c>
      <c r="T40" s="58">
        <v>790.59</v>
      </c>
      <c r="U40" s="58">
        <v>653.37400000000002</v>
      </c>
      <c r="V40" s="58">
        <v>184.33627999999999</v>
      </c>
      <c r="W40" s="58">
        <v>0</v>
      </c>
      <c r="X40" s="58">
        <v>63.886859999999999</v>
      </c>
      <c r="Y40" s="58">
        <v>1496.60987</v>
      </c>
      <c r="Z40" s="58">
        <v>1451.5909299999998</v>
      </c>
      <c r="AA40" s="58">
        <v>26021.340209357822</v>
      </c>
    </row>
    <row r="41" spans="1:27" x14ac:dyDescent="0.2">
      <c r="A41" s="58" t="s">
        <v>1781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</row>
    <row r="42" spans="1:27" x14ac:dyDescent="0.2">
      <c r="A42" s="90" t="s">
        <v>399</v>
      </c>
      <c r="B42" s="58">
        <v>0</v>
      </c>
      <c r="C42" s="58">
        <v>231.53088</v>
      </c>
      <c r="D42" s="58">
        <v>174.8211</v>
      </c>
      <c r="E42" s="58">
        <v>4019.942</v>
      </c>
      <c r="F42" s="58">
        <v>188.48763</v>
      </c>
      <c r="G42" s="58">
        <v>98.715999999999994</v>
      </c>
      <c r="H42" s="58">
        <v>159.37899999999999</v>
      </c>
      <c r="I42" s="58">
        <v>73.353999999999999</v>
      </c>
      <c r="J42" s="58">
        <v>487.15378000000004</v>
      </c>
      <c r="K42" s="58">
        <v>7.2932600000000001</v>
      </c>
      <c r="L42" s="58">
        <v>173.99700000000001</v>
      </c>
      <c r="M42" s="58">
        <v>13.049530000000001</v>
      </c>
      <c r="N42" s="58">
        <v>329.98498999999998</v>
      </c>
      <c r="O42" s="58">
        <v>169.56783999999999</v>
      </c>
      <c r="P42" s="58">
        <v>65.996839999999992</v>
      </c>
      <c r="Q42" s="58">
        <v>214.44335999999998</v>
      </c>
      <c r="R42" s="58">
        <v>116.83032</v>
      </c>
      <c r="S42" s="58">
        <v>105.80082</v>
      </c>
      <c r="T42" s="58">
        <v>116.08</v>
      </c>
      <c r="U42" s="58">
        <v>0</v>
      </c>
      <c r="V42" s="58">
        <v>10.260579999999999</v>
      </c>
      <c r="W42" s="58">
        <v>0</v>
      </c>
      <c r="X42" s="58">
        <v>17.295080000000002</v>
      </c>
      <c r="Y42" s="58">
        <v>269.81721999999996</v>
      </c>
      <c r="Z42" s="58">
        <v>108.67677999999999</v>
      </c>
      <c r="AA42" s="58">
        <v>7152.4780100000007</v>
      </c>
    </row>
    <row r="43" spans="1:27" x14ac:dyDescent="0.2">
      <c r="A43" s="90" t="s">
        <v>400</v>
      </c>
      <c r="B43" s="58">
        <v>0</v>
      </c>
      <c r="C43" s="58">
        <v>242.65770999999998</v>
      </c>
      <c r="D43" s="58">
        <v>84.784820000000011</v>
      </c>
      <c r="E43" s="58">
        <v>77.596999999999994</v>
      </c>
      <c r="F43" s="58">
        <v>127.41322</v>
      </c>
      <c r="G43" s="58">
        <v>87.126999999999995</v>
      </c>
      <c r="H43" s="58">
        <v>11.782</v>
      </c>
      <c r="I43" s="58">
        <v>32.610999999999997</v>
      </c>
      <c r="J43" s="58">
        <v>297.26209999999998</v>
      </c>
      <c r="K43" s="58">
        <v>0.12694</v>
      </c>
      <c r="L43" s="58">
        <v>4.4557200000000003</v>
      </c>
      <c r="M43" s="58">
        <v>0.76354</v>
      </c>
      <c r="N43" s="58">
        <v>160.55651999999998</v>
      </c>
      <c r="O43" s="58">
        <v>81.517800000000008</v>
      </c>
      <c r="P43" s="58">
        <v>84.035130000000009</v>
      </c>
      <c r="Q43" s="58">
        <v>88.144000000000005</v>
      </c>
      <c r="R43" s="58">
        <v>55.14188</v>
      </c>
      <c r="S43" s="58">
        <v>29.515549999999998</v>
      </c>
      <c r="T43" s="58">
        <v>1.972</v>
      </c>
      <c r="U43" s="58">
        <v>1.657</v>
      </c>
      <c r="V43" s="58">
        <v>0</v>
      </c>
      <c r="W43" s="58">
        <v>0</v>
      </c>
      <c r="X43" s="58">
        <v>16.211299999999998</v>
      </c>
      <c r="Y43" s="58">
        <v>298.90947</v>
      </c>
      <c r="Z43" s="58">
        <v>22.100099999999998</v>
      </c>
      <c r="AA43" s="58">
        <v>1806.3417999999997</v>
      </c>
    </row>
    <row r="44" spans="1:27" x14ac:dyDescent="0.2">
      <c r="A44" s="58" t="s">
        <v>1782</v>
      </c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</row>
    <row r="45" spans="1:27" x14ac:dyDescent="0.2">
      <c r="A45" s="58" t="s">
        <v>1783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</row>
    <row r="46" spans="1:27" x14ac:dyDescent="0.2">
      <c r="A46" s="90" t="s">
        <v>399</v>
      </c>
      <c r="B46" s="58">
        <v>44.65833997950709</v>
      </c>
      <c r="C46" s="58">
        <v>1751.4872</v>
      </c>
      <c r="D46" s="58">
        <v>4914.4845700000005</v>
      </c>
      <c r="E46" s="58">
        <v>1005.748</v>
      </c>
      <c r="F46" s="58">
        <v>1008.19088</v>
      </c>
      <c r="G46" s="58">
        <v>3951.7543500000343</v>
      </c>
      <c r="H46" s="58">
        <v>2181.4850000000001</v>
      </c>
      <c r="I46" s="58">
        <v>1011.7119799999999</v>
      </c>
      <c r="J46" s="58">
        <v>6602.3803699999999</v>
      </c>
      <c r="K46" s="58">
        <v>225.65071</v>
      </c>
      <c r="L46" s="58">
        <v>1598.0309999999999</v>
      </c>
      <c r="M46" s="58">
        <v>401.22231217904465</v>
      </c>
      <c r="N46" s="58">
        <v>4150.0445600000003</v>
      </c>
      <c r="O46" s="58">
        <v>3048.0981000000002</v>
      </c>
      <c r="P46" s="58">
        <v>0</v>
      </c>
      <c r="Q46" s="58">
        <v>921.34391000000005</v>
      </c>
      <c r="R46" s="58">
        <v>663.7627</v>
      </c>
      <c r="S46" s="58">
        <v>3724.0392599999996</v>
      </c>
      <c r="T46" s="58">
        <v>1289.7560000000001</v>
      </c>
      <c r="U46" s="58">
        <v>2567.779</v>
      </c>
      <c r="V46" s="58">
        <v>65.63327000000001</v>
      </c>
      <c r="W46" s="58">
        <v>4.6660000000000004</v>
      </c>
      <c r="X46" s="58">
        <v>30.66488</v>
      </c>
      <c r="Y46" s="58">
        <v>2067.5555899999999</v>
      </c>
      <c r="Z46" s="58">
        <v>1549.5608999999999</v>
      </c>
      <c r="AA46" s="58">
        <v>44779.708882158578</v>
      </c>
    </row>
    <row r="47" spans="1:27" x14ac:dyDescent="0.2">
      <c r="A47" s="90" t="s">
        <v>400</v>
      </c>
      <c r="B47" s="58">
        <v>168.00042182766953</v>
      </c>
      <c r="C47" s="58">
        <v>538.16644999999994</v>
      </c>
      <c r="D47" s="58">
        <v>479.06612000000001</v>
      </c>
      <c r="E47" s="58">
        <v>1062.6400000000001</v>
      </c>
      <c r="F47" s="58">
        <v>526.94045999999992</v>
      </c>
      <c r="G47" s="58">
        <v>826.23800000000006</v>
      </c>
      <c r="H47" s="58">
        <v>1017.864</v>
      </c>
      <c r="I47" s="58">
        <v>249.29659000000001</v>
      </c>
      <c r="J47" s="58">
        <v>1818.3631399999999</v>
      </c>
      <c r="K47" s="58">
        <v>6.03193</v>
      </c>
      <c r="L47" s="58">
        <v>598.33299999999997</v>
      </c>
      <c r="M47" s="58">
        <v>178.50516782095534</v>
      </c>
      <c r="N47" s="58">
        <v>1209.9082100000001</v>
      </c>
      <c r="O47" s="58">
        <v>339.74599000000001</v>
      </c>
      <c r="P47" s="58">
        <v>0</v>
      </c>
      <c r="Q47" s="58">
        <v>567.76900000000001</v>
      </c>
      <c r="R47" s="58">
        <v>478.24261000000001</v>
      </c>
      <c r="S47" s="58">
        <v>1159.46631</v>
      </c>
      <c r="T47" s="58">
        <v>123.56100000000001</v>
      </c>
      <c r="U47" s="58">
        <v>379.71699999999998</v>
      </c>
      <c r="V47" s="58">
        <v>90.044020000000003</v>
      </c>
      <c r="W47" s="58">
        <v>2.9510000000000001</v>
      </c>
      <c r="X47" s="58">
        <v>84.981409999999997</v>
      </c>
      <c r="Y47" s="58">
        <v>673.85080000000005</v>
      </c>
      <c r="Z47" s="58">
        <v>338.41821000000004</v>
      </c>
      <c r="AA47" s="58">
        <v>12918.100839648623</v>
      </c>
    </row>
    <row r="48" spans="1:27" x14ac:dyDescent="0.2">
      <c r="A48" s="58" t="s">
        <v>1784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</row>
    <row r="49" spans="1:27" x14ac:dyDescent="0.2">
      <c r="A49" s="90" t="s">
        <v>399</v>
      </c>
      <c r="B49" s="58">
        <v>10.442073361544951</v>
      </c>
      <c r="C49" s="58">
        <v>3609.9919199999999</v>
      </c>
      <c r="D49" s="58">
        <v>2140.7188599999999</v>
      </c>
      <c r="E49" s="58">
        <v>44.417000000000002</v>
      </c>
      <c r="F49" s="58">
        <v>344.90752000000003</v>
      </c>
      <c r="G49" s="58">
        <v>1350.3706599999998</v>
      </c>
      <c r="H49" s="58">
        <v>754.11</v>
      </c>
      <c r="I49" s="58">
        <v>373.24420000000003</v>
      </c>
      <c r="J49" s="58">
        <v>2492.8335200000001</v>
      </c>
      <c r="K49" s="58">
        <v>119.60814999999999</v>
      </c>
      <c r="L49" s="58">
        <v>729.56899999999996</v>
      </c>
      <c r="M49" s="58">
        <v>248.6533</v>
      </c>
      <c r="N49" s="58">
        <v>2079.9917099999998</v>
      </c>
      <c r="O49" s="58">
        <v>0</v>
      </c>
      <c r="P49" s="58">
        <v>633.14241000000004</v>
      </c>
      <c r="Q49" s="58">
        <v>362.61184000000003</v>
      </c>
      <c r="R49" s="58">
        <v>180.96173000000002</v>
      </c>
      <c r="S49" s="58">
        <v>2125.8934199999999</v>
      </c>
      <c r="T49" s="58">
        <v>1435.818</v>
      </c>
      <c r="U49" s="58">
        <v>285.66699999999997</v>
      </c>
      <c r="V49" s="58">
        <v>39.807370000000006</v>
      </c>
      <c r="W49" s="58">
        <v>1.9359999999999999</v>
      </c>
      <c r="X49" s="58">
        <v>18.84722</v>
      </c>
      <c r="Y49" s="58">
        <v>834.16958999999997</v>
      </c>
      <c r="Z49" s="58">
        <v>505.61993000000001</v>
      </c>
      <c r="AA49" s="58">
        <v>20723.332423361546</v>
      </c>
    </row>
    <row r="50" spans="1:27" x14ac:dyDescent="0.2">
      <c r="A50" s="90" t="s">
        <v>400</v>
      </c>
      <c r="B50" s="58">
        <v>39.282085502954828</v>
      </c>
      <c r="C50" s="58">
        <v>472.91300000000001</v>
      </c>
      <c r="D50" s="58">
        <v>303.23685</v>
      </c>
      <c r="E50" s="58">
        <v>1013.225</v>
      </c>
      <c r="F50" s="58">
        <v>379.00970000000001</v>
      </c>
      <c r="G50" s="58">
        <v>106.242</v>
      </c>
      <c r="H50" s="58">
        <v>135.815</v>
      </c>
      <c r="I50" s="58">
        <v>17.961099999999998</v>
      </c>
      <c r="J50" s="58">
        <v>489.04879</v>
      </c>
      <c r="K50" s="58">
        <v>0.76375999999999999</v>
      </c>
      <c r="L50" s="58">
        <v>83.873899999999992</v>
      </c>
      <c r="M50" s="58">
        <v>70.051500000000004</v>
      </c>
      <c r="N50" s="58">
        <v>459.57484999999997</v>
      </c>
      <c r="O50" s="58">
        <v>0</v>
      </c>
      <c r="P50" s="58">
        <v>276.51303999999999</v>
      </c>
      <c r="Q50" s="58">
        <v>838.05200000000002</v>
      </c>
      <c r="R50" s="58">
        <v>41.891599999999997</v>
      </c>
      <c r="S50" s="58">
        <v>291.24170000000004</v>
      </c>
      <c r="T50" s="58">
        <v>364.52600000000001</v>
      </c>
      <c r="U50" s="58">
        <v>67.209000000000003</v>
      </c>
      <c r="V50" s="58">
        <v>0.10964999999999418</v>
      </c>
      <c r="W50" s="58">
        <v>10.112</v>
      </c>
      <c r="X50" s="58">
        <v>0.49425000000000002</v>
      </c>
      <c r="Y50" s="58">
        <v>331.68705999999997</v>
      </c>
      <c r="Z50" s="58">
        <v>164.39971</v>
      </c>
      <c r="AA50" s="58">
        <v>5957.2335455029533</v>
      </c>
    </row>
    <row r="51" spans="1:27" x14ac:dyDescent="0.2">
      <c r="A51" s="58" t="s">
        <v>1785</v>
      </c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</row>
    <row r="52" spans="1:27" x14ac:dyDescent="0.2">
      <c r="A52" s="90" t="s">
        <v>399</v>
      </c>
      <c r="B52" s="58">
        <v>0</v>
      </c>
      <c r="C52" s="58">
        <v>1362.46318</v>
      </c>
      <c r="D52" s="58">
        <v>2537.9666099999999</v>
      </c>
      <c r="E52" s="58">
        <v>627.29899999999998</v>
      </c>
      <c r="F52" s="58">
        <v>265.47439000000003</v>
      </c>
      <c r="G52" s="58">
        <v>1065.1234299999999</v>
      </c>
      <c r="H52" s="58">
        <v>1054.8789999999999</v>
      </c>
      <c r="I52" s="58">
        <v>521.98766999999998</v>
      </c>
      <c r="J52" s="58">
        <v>2230.4814500000002</v>
      </c>
      <c r="K52" s="58">
        <v>30.847660000000001</v>
      </c>
      <c r="L52" s="58">
        <v>596.0376</v>
      </c>
      <c r="M52" s="58">
        <v>85.286140000000003</v>
      </c>
      <c r="N52" s="58">
        <v>3825.72721</v>
      </c>
      <c r="O52" s="58">
        <v>3808.78971</v>
      </c>
      <c r="P52" s="58">
        <v>478.81376</v>
      </c>
      <c r="Q52" s="58">
        <v>217.15941000000001</v>
      </c>
      <c r="R52" s="58">
        <v>85.29786</v>
      </c>
      <c r="S52" s="58">
        <v>1675.2866799999999</v>
      </c>
      <c r="T52" s="58">
        <v>1345.193</v>
      </c>
      <c r="U52" s="58">
        <v>1004.94</v>
      </c>
      <c r="V52" s="58">
        <v>34.109830000000002</v>
      </c>
      <c r="W52" s="58">
        <v>0</v>
      </c>
      <c r="X52" s="58">
        <v>16.67052</v>
      </c>
      <c r="Y52" s="58">
        <v>1064.1986200000001</v>
      </c>
      <c r="Z52" s="58">
        <v>654.14420999999993</v>
      </c>
      <c r="AA52" s="58">
        <v>24588.176939999998</v>
      </c>
    </row>
    <row r="53" spans="1:27" x14ac:dyDescent="0.2">
      <c r="A53" s="90" t="s">
        <v>400</v>
      </c>
      <c r="B53" s="58">
        <v>0</v>
      </c>
      <c r="C53" s="58">
        <v>782.36566999999991</v>
      </c>
      <c r="D53" s="58">
        <v>660.57381000000009</v>
      </c>
      <c r="E53" s="58">
        <v>1954.04286</v>
      </c>
      <c r="F53" s="58">
        <v>60.124559999999995</v>
      </c>
      <c r="G53" s="58">
        <v>571.30899999999997</v>
      </c>
      <c r="H53" s="58">
        <v>400.20600000000002</v>
      </c>
      <c r="I53" s="58">
        <v>51.559309999999996</v>
      </c>
      <c r="J53" s="58">
        <v>237.16215</v>
      </c>
      <c r="K53" s="58">
        <v>32.243000000000002</v>
      </c>
      <c r="L53" s="58">
        <v>239.3579</v>
      </c>
      <c r="M53" s="58">
        <v>12.074620000000001</v>
      </c>
      <c r="N53" s="58">
        <v>870.65797999999995</v>
      </c>
      <c r="O53" s="58">
        <v>143.32631000000001</v>
      </c>
      <c r="P53" s="58">
        <v>72.674120000000002</v>
      </c>
      <c r="Q53" s="58">
        <v>127.05800000000001</v>
      </c>
      <c r="R53" s="58">
        <v>3.8488000000000002</v>
      </c>
      <c r="S53" s="58">
        <v>285.49791999999997</v>
      </c>
      <c r="T53" s="58">
        <v>21.591000000000001</v>
      </c>
      <c r="U53" s="58">
        <v>115.636</v>
      </c>
      <c r="V53" s="58">
        <v>0.501</v>
      </c>
      <c r="W53" s="58">
        <v>0</v>
      </c>
      <c r="X53" s="58">
        <v>12.85432</v>
      </c>
      <c r="Y53" s="58">
        <v>176.84248000000002</v>
      </c>
      <c r="Z53" s="58">
        <v>139.52981</v>
      </c>
      <c r="AA53" s="58">
        <v>6971.0366200000017</v>
      </c>
    </row>
    <row r="54" spans="1:27" x14ac:dyDescent="0.2">
      <c r="A54" s="58" t="s">
        <v>1786</v>
      </c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</row>
    <row r="55" spans="1:27" x14ac:dyDescent="0.2">
      <c r="A55" s="90" t="s">
        <v>399</v>
      </c>
      <c r="B55" s="58">
        <v>0</v>
      </c>
      <c r="C55" s="58">
        <v>2944.6798699999999</v>
      </c>
      <c r="D55" s="58">
        <v>2856.85952</v>
      </c>
      <c r="E55" s="58">
        <v>937.61599999999999</v>
      </c>
      <c r="F55" s="58">
        <v>493.05804999999998</v>
      </c>
      <c r="G55" s="58">
        <v>1013.553</v>
      </c>
      <c r="H55" s="58">
        <v>206.60499999999999</v>
      </c>
      <c r="I55" s="58">
        <v>212.47620000000001</v>
      </c>
      <c r="J55" s="58">
        <v>3761.4008399999998</v>
      </c>
      <c r="K55" s="58">
        <v>508.87497999999999</v>
      </c>
      <c r="L55" s="58">
        <v>1593.3340000000001</v>
      </c>
      <c r="M55" s="58">
        <v>695.25411678135254</v>
      </c>
      <c r="N55" s="58">
        <v>2484.40832</v>
      </c>
      <c r="O55" s="58">
        <v>100.83242</v>
      </c>
      <c r="P55" s="58">
        <v>2365.79171</v>
      </c>
      <c r="Q55" s="58">
        <v>318.1454</v>
      </c>
      <c r="R55" s="58">
        <v>317.36377000000005</v>
      </c>
      <c r="S55" s="58">
        <v>109.11810000000239</v>
      </c>
      <c r="T55" s="58">
        <v>1022.075</v>
      </c>
      <c r="U55" s="58">
        <v>531.89700000000005</v>
      </c>
      <c r="V55" s="58">
        <v>1.9599000000000002</v>
      </c>
      <c r="W55" s="58">
        <v>0.49</v>
      </c>
      <c r="X55" s="58">
        <v>28.982470000000003</v>
      </c>
      <c r="Y55" s="58">
        <v>1106.53757</v>
      </c>
      <c r="Z55" s="58">
        <v>1140.1256699999999</v>
      </c>
      <c r="AA55" s="58">
        <v>24751.438906781361</v>
      </c>
    </row>
    <row r="56" spans="1:27" x14ac:dyDescent="0.2">
      <c r="A56" s="90" t="s">
        <v>400</v>
      </c>
      <c r="B56" s="58">
        <v>0</v>
      </c>
      <c r="C56" s="58">
        <v>619.31697999999994</v>
      </c>
      <c r="D56" s="58">
        <v>231.38851</v>
      </c>
      <c r="E56" s="58">
        <v>492.98725000000002</v>
      </c>
      <c r="F56" s="58">
        <v>48.957550000000005</v>
      </c>
      <c r="G56" s="58">
        <v>301.64100000000002</v>
      </c>
      <c r="H56" s="58">
        <v>1.8819999999999999</v>
      </c>
      <c r="I56" s="58">
        <v>40.918010000000002</v>
      </c>
      <c r="J56" s="58">
        <v>711.80989</v>
      </c>
      <c r="K56" s="58">
        <v>1.4195499999999999</v>
      </c>
      <c r="L56" s="58">
        <v>441.74642999999998</v>
      </c>
      <c r="M56" s="58">
        <v>92.643413218647453</v>
      </c>
      <c r="N56" s="58">
        <v>712.04906000000005</v>
      </c>
      <c r="O56" s="58">
        <v>0.38657999999999998</v>
      </c>
      <c r="P56" s="58">
        <v>609.39608999999996</v>
      </c>
      <c r="Q56" s="58">
        <v>59.49436</v>
      </c>
      <c r="R56" s="58">
        <v>239.27915999999999</v>
      </c>
      <c r="S56" s="58">
        <v>2.8170000000004656</v>
      </c>
      <c r="T56" s="58">
        <v>38.03</v>
      </c>
      <c r="U56" s="58">
        <v>40.790999999999997</v>
      </c>
      <c r="V56" s="58">
        <v>0</v>
      </c>
      <c r="W56" s="58">
        <v>0</v>
      </c>
      <c r="X56" s="58">
        <v>0.19719999999999999</v>
      </c>
      <c r="Y56" s="58">
        <v>104.07333</v>
      </c>
      <c r="Z56" s="58">
        <v>204.73863</v>
      </c>
      <c r="AA56" s="58">
        <v>4995.9629932186481</v>
      </c>
    </row>
    <row r="57" spans="1:27" x14ac:dyDescent="0.2">
      <c r="A57" s="58" t="s">
        <v>1787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</row>
    <row r="58" spans="1:27" x14ac:dyDescent="0.2">
      <c r="A58" s="90" t="s">
        <v>399</v>
      </c>
      <c r="B58" s="58">
        <f>+B27+B30+B33+B36+B39+B42+B46+B49+B52+B55</f>
        <v>718.4915304000001</v>
      </c>
      <c r="C58" s="58">
        <f t="shared" ref="C58:AA58" si="1">+C27+C30+C33+C36+C39+C42+C46+C49+C52+C55</f>
        <v>80536.09368000002</v>
      </c>
      <c r="D58" s="58">
        <f t="shared" si="1"/>
        <v>93526.415150000001</v>
      </c>
      <c r="E58" s="58">
        <f t="shared" si="1"/>
        <v>26267.468999999997</v>
      </c>
      <c r="F58" s="58">
        <f t="shared" si="1"/>
        <v>20356.825364</v>
      </c>
      <c r="G58" s="58">
        <f t="shared" si="1"/>
        <v>120373.93269997633</v>
      </c>
      <c r="H58" s="58">
        <f t="shared" si="1"/>
        <v>41035.285790000002</v>
      </c>
      <c r="I58" s="58">
        <f t="shared" si="1"/>
        <v>14386.867759999999</v>
      </c>
      <c r="J58" s="58">
        <f t="shared" si="1"/>
        <v>101821.00449000001</v>
      </c>
      <c r="K58" s="58">
        <f t="shared" si="1"/>
        <v>7813.7074200000006</v>
      </c>
      <c r="L58" s="58">
        <f t="shared" si="1"/>
        <v>29214.419599999997</v>
      </c>
      <c r="M58" s="58">
        <f t="shared" si="1"/>
        <v>9284.2302799999998</v>
      </c>
      <c r="N58" s="58">
        <f t="shared" si="1"/>
        <v>71982.953470000008</v>
      </c>
      <c r="O58" s="58">
        <f t="shared" si="1"/>
        <v>41189.666100000002</v>
      </c>
      <c r="P58" s="58">
        <f t="shared" si="1"/>
        <v>23997.285210000002</v>
      </c>
      <c r="Q58" s="58">
        <f t="shared" si="1"/>
        <v>13892.596239999997</v>
      </c>
      <c r="R58" s="58">
        <f t="shared" si="1"/>
        <v>11658.57238</v>
      </c>
      <c r="S58" s="58">
        <f t="shared" si="1"/>
        <v>61751.674289999988</v>
      </c>
      <c r="T58" s="58">
        <f t="shared" si="1"/>
        <v>28545.128359999999</v>
      </c>
      <c r="U58" s="58">
        <f t="shared" si="1"/>
        <v>42636.222679999999</v>
      </c>
      <c r="V58" s="58">
        <f t="shared" si="1"/>
        <v>3528.4435399999998</v>
      </c>
      <c r="W58" s="58">
        <f t="shared" si="1"/>
        <v>184.57343999999998</v>
      </c>
      <c r="X58" s="58">
        <f t="shared" si="1"/>
        <v>1146.59439</v>
      </c>
      <c r="Y58" s="58">
        <f t="shared" si="1"/>
        <v>34612.796330000005</v>
      </c>
      <c r="Z58" s="58">
        <f t="shared" si="1"/>
        <v>36032.693619999998</v>
      </c>
      <c r="AA58" s="58">
        <f t="shared" si="1"/>
        <v>916493.94281437644</v>
      </c>
    </row>
    <row r="59" spans="1:27" ht="13.5" thickBot="1" x14ac:dyDescent="0.25">
      <c r="A59" s="91" t="s">
        <v>400</v>
      </c>
      <c r="B59" s="72">
        <f>+B28+B31+B34+B37+B40+B43+B47+B50+B53+B56</f>
        <v>2702.8967096000001</v>
      </c>
      <c r="C59" s="72">
        <f t="shared" ref="C59:AA59" si="2">+C28+C31+C34+C37+C40+C43+C47+C50+C53+C56</f>
        <v>11365.61184</v>
      </c>
      <c r="D59" s="72">
        <f t="shared" si="2"/>
        <v>12028.1214</v>
      </c>
      <c r="E59" s="72">
        <f t="shared" si="2"/>
        <v>9918.0121100000015</v>
      </c>
      <c r="F59" s="72">
        <f t="shared" si="2"/>
        <v>5019.8656900000005</v>
      </c>
      <c r="G59" s="72">
        <f t="shared" si="2"/>
        <v>21430.444000000003</v>
      </c>
      <c r="H59" s="72">
        <f t="shared" si="2"/>
        <v>6680.9229999999998</v>
      </c>
      <c r="I59" s="72">
        <f t="shared" si="2"/>
        <v>1964.3528000000001</v>
      </c>
      <c r="J59" s="72">
        <f t="shared" si="2"/>
        <v>16282.4162</v>
      </c>
      <c r="K59" s="72">
        <f t="shared" si="2"/>
        <v>840.17434000000003</v>
      </c>
      <c r="L59" s="72">
        <f t="shared" si="2"/>
        <v>4676.8764000000001</v>
      </c>
      <c r="M59" s="72">
        <f t="shared" si="2"/>
        <v>2110.0941100000005</v>
      </c>
      <c r="N59" s="72">
        <f t="shared" si="2"/>
        <v>15169.091189999997</v>
      </c>
      <c r="O59" s="72">
        <f t="shared" si="2"/>
        <v>2608.3410199999998</v>
      </c>
      <c r="P59" s="72">
        <f t="shared" si="2"/>
        <v>3836.3801299999996</v>
      </c>
      <c r="Q59" s="72">
        <f t="shared" si="2"/>
        <v>5609.1401299999998</v>
      </c>
      <c r="R59" s="72">
        <f t="shared" si="2"/>
        <v>4398.13645</v>
      </c>
      <c r="S59" s="72">
        <f t="shared" si="2"/>
        <v>10915.998250000002</v>
      </c>
      <c r="T59" s="72">
        <f t="shared" si="2"/>
        <v>4380.7050000000008</v>
      </c>
      <c r="U59" s="72">
        <f t="shared" si="2"/>
        <v>5517.62</v>
      </c>
      <c r="V59" s="72">
        <f t="shared" si="2"/>
        <v>660.19974000000002</v>
      </c>
      <c r="W59" s="72">
        <f t="shared" si="2"/>
        <v>168.03129999999999</v>
      </c>
      <c r="X59" s="72">
        <f t="shared" si="2"/>
        <v>558.12934999999993</v>
      </c>
      <c r="Y59" s="72">
        <f t="shared" si="2"/>
        <v>9571.9565899999998</v>
      </c>
      <c r="Z59" s="72">
        <f t="shared" si="2"/>
        <v>5907.4449899999991</v>
      </c>
      <c r="AA59" s="72">
        <f t="shared" si="2"/>
        <v>164320.96273960004</v>
      </c>
    </row>
    <row r="61" spans="1:27" x14ac:dyDescent="0.2">
      <c r="A61" s="146" t="s">
        <v>2525</v>
      </c>
    </row>
  </sheetData>
  <mergeCells count="2">
    <mergeCell ref="A5:K6"/>
    <mergeCell ref="L5:Z6"/>
  </mergeCells>
  <phoneticPr fontId="2" type="noConversion"/>
  <conditionalFormatting sqref="B8:X8 Z8">
    <cfRule type="expression" dxfId="62" priority="1" stopIfTrue="1">
      <formula>$AC8=1</formula>
    </cfRule>
  </conditionalFormatting>
  <conditionalFormatting sqref="AA8">
    <cfRule type="expression" dxfId="61" priority="2" stopIfTrue="1">
      <formula>$AV8=1</formula>
    </cfRule>
  </conditionalFormatting>
  <conditionalFormatting sqref="Y8">
    <cfRule type="expression" dxfId="60" priority="3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7.874015748031496E-2" top="0.98425196850393704" bottom="0.98425196850393704" header="0.51181102362204722" footer="0.51181102362204722"/>
  <pageSetup paperSize="8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62"/>
  <sheetViews>
    <sheetView showGridLines="0" workbookViewId="0"/>
  </sheetViews>
  <sheetFormatPr defaultRowHeight="12.75" x14ac:dyDescent="0.2"/>
  <cols>
    <col min="1" max="1" width="62.42578125" bestFit="1" customWidth="1"/>
    <col min="2" max="7" width="12.28515625" customWidth="1"/>
    <col min="8" max="8" width="12.7109375" customWidth="1"/>
  </cols>
  <sheetData>
    <row r="1" spans="1:8" x14ac:dyDescent="0.2">
      <c r="A1" s="334" t="s">
        <v>1595</v>
      </c>
    </row>
    <row r="2" spans="1:8" x14ac:dyDescent="0.2">
      <c r="A2" s="334" t="s">
        <v>300</v>
      </c>
    </row>
    <row r="3" spans="1:8" ht="12.75" customHeight="1" x14ac:dyDescent="0.2">
      <c r="A3" s="10" t="s">
        <v>97</v>
      </c>
      <c r="B3" s="11"/>
      <c r="C3" s="12"/>
      <c r="D3" s="12"/>
      <c r="E3" s="12"/>
      <c r="F3" s="12"/>
      <c r="G3" s="139" t="s">
        <v>98</v>
      </c>
    </row>
    <row r="4" spans="1:8" ht="12.75" customHeight="1" x14ac:dyDescent="0.2">
      <c r="A4" s="12"/>
      <c r="B4" s="12"/>
      <c r="C4" s="12"/>
      <c r="D4" s="12"/>
      <c r="E4" s="12"/>
      <c r="F4" s="12"/>
      <c r="G4" s="11"/>
      <c r="H4" s="11"/>
    </row>
    <row r="5" spans="1:8" ht="12.75" customHeight="1" x14ac:dyDescent="0.2">
      <c r="A5" s="710" t="s">
        <v>510</v>
      </c>
      <c r="B5" s="710"/>
      <c r="C5" s="710"/>
      <c r="D5" s="710"/>
      <c r="E5" s="710"/>
      <c r="F5" s="710"/>
      <c r="G5" s="710"/>
      <c r="H5" s="563"/>
    </row>
    <row r="6" spans="1:8" x14ac:dyDescent="0.2">
      <c r="A6" s="710"/>
      <c r="B6" s="710"/>
      <c r="C6" s="710"/>
      <c r="D6" s="710"/>
      <c r="E6" s="710"/>
      <c r="F6" s="710"/>
      <c r="G6" s="710"/>
      <c r="H6" s="563"/>
    </row>
    <row r="7" spans="1:8" ht="13.5" thickBot="1" x14ac:dyDescent="0.25">
      <c r="A7" s="711"/>
      <c r="B7" s="711"/>
      <c r="C7" s="12"/>
      <c r="D7" s="12"/>
      <c r="E7" s="12"/>
      <c r="F7" s="12"/>
      <c r="G7" s="14" t="s">
        <v>1896</v>
      </c>
      <c r="H7" s="156"/>
    </row>
    <row r="8" spans="1:8" ht="13.5" customHeight="1" thickBot="1" x14ac:dyDescent="0.25">
      <c r="A8" s="707" t="s">
        <v>777</v>
      </c>
      <c r="B8" s="699" t="s">
        <v>145</v>
      </c>
      <c r="C8" s="700"/>
      <c r="D8" s="700"/>
      <c r="E8" s="700"/>
      <c r="F8" s="701" t="s">
        <v>2605</v>
      </c>
      <c r="G8" s="701" t="s">
        <v>772</v>
      </c>
      <c r="H8" s="559"/>
    </row>
    <row r="9" spans="1:8" ht="12.75" customHeight="1" x14ac:dyDescent="0.2">
      <c r="A9" s="708"/>
      <c r="B9" s="701" t="s">
        <v>769</v>
      </c>
      <c r="C9" s="701" t="s">
        <v>3366</v>
      </c>
      <c r="D9" s="701" t="s">
        <v>770</v>
      </c>
      <c r="E9" s="701" t="s">
        <v>771</v>
      </c>
      <c r="F9" s="702"/>
      <c r="G9" s="704"/>
      <c r="H9" s="156"/>
    </row>
    <row r="10" spans="1:8" ht="12.75" customHeight="1" x14ac:dyDescent="0.2">
      <c r="A10" s="708"/>
      <c r="B10" s="704"/>
      <c r="C10" s="704"/>
      <c r="D10" s="704"/>
      <c r="E10" s="704"/>
      <c r="F10" s="702"/>
      <c r="G10" s="704"/>
    </row>
    <row r="11" spans="1:8" ht="13.5" thickBot="1" x14ac:dyDescent="0.25">
      <c r="A11" s="709"/>
      <c r="B11" s="705"/>
      <c r="C11" s="705"/>
      <c r="D11" s="705"/>
      <c r="E11" s="705"/>
      <c r="F11" s="703"/>
      <c r="G11" s="705"/>
    </row>
    <row r="12" spans="1:8" x14ac:dyDescent="0.2">
      <c r="A12" s="560"/>
      <c r="B12" s="557"/>
      <c r="C12" s="557"/>
      <c r="D12" s="557"/>
      <c r="E12" s="557"/>
      <c r="F12" s="557"/>
      <c r="G12" s="557"/>
    </row>
    <row r="13" spans="1:8" x14ac:dyDescent="0.2">
      <c r="A13" s="210" t="s">
        <v>778</v>
      </c>
      <c r="B13" s="38">
        <v>5478582.8686955739</v>
      </c>
      <c r="C13" s="38">
        <f>C14+C15+C21+C22+C23+C31+C32+C33+C34</f>
        <v>419483.96150999999</v>
      </c>
      <c r="D13" s="38">
        <f>D14+D15+D21+D22+D23+D31+D32+D33+D34</f>
        <v>4355102.3484170185</v>
      </c>
      <c r="E13" s="38">
        <v>10253169.178622592</v>
      </c>
      <c r="F13" s="38">
        <v>511890.23995000008</v>
      </c>
      <c r="G13" s="38">
        <v>10765059.418572592</v>
      </c>
    </row>
    <row r="14" spans="1:8" x14ac:dyDescent="0.2">
      <c r="A14" s="15" t="s">
        <v>1605</v>
      </c>
      <c r="B14" s="28">
        <v>3388.71414</v>
      </c>
      <c r="C14" s="28">
        <v>529.62811999999997</v>
      </c>
      <c r="D14" s="28">
        <v>3099.7924499999995</v>
      </c>
      <c r="E14" s="28">
        <v>7018.1347100000003</v>
      </c>
      <c r="F14" s="28">
        <v>108.21927000000001</v>
      </c>
      <c r="G14" s="28">
        <v>7126.3539799999999</v>
      </c>
    </row>
    <row r="15" spans="1:8" ht="13.5" x14ac:dyDescent="0.25">
      <c r="A15" s="15" t="s">
        <v>1606</v>
      </c>
      <c r="B15" s="28">
        <v>687653.00979000004</v>
      </c>
      <c r="C15" s="28">
        <v>39031.677049999991</v>
      </c>
      <c r="D15" s="28">
        <v>2375035.823561145</v>
      </c>
      <c r="E15" s="28">
        <v>3101720.5104011451</v>
      </c>
      <c r="F15" s="28">
        <v>28997.306670000002</v>
      </c>
      <c r="G15" s="28">
        <v>3130717.8170711449</v>
      </c>
    </row>
    <row r="16" spans="1:8" ht="13.5" x14ac:dyDescent="0.25">
      <c r="A16" s="15" t="s">
        <v>2721</v>
      </c>
      <c r="B16" s="28">
        <v>425799.28010999999</v>
      </c>
      <c r="C16" s="28">
        <v>24466.938569999995</v>
      </c>
      <c r="D16" s="28">
        <v>10257.67499</v>
      </c>
      <c r="E16" s="28">
        <v>460523.89367000002</v>
      </c>
      <c r="F16" s="28">
        <v>56.292499999999997</v>
      </c>
      <c r="G16" s="28">
        <v>460580.18617</v>
      </c>
    </row>
    <row r="17" spans="1:7" x14ac:dyDescent="0.2">
      <c r="A17" s="15" t="s">
        <v>2722</v>
      </c>
      <c r="B17" s="28">
        <v>105830.42647999999</v>
      </c>
      <c r="C17" s="28">
        <v>2190.11168</v>
      </c>
      <c r="D17" s="28">
        <v>672.63032999999996</v>
      </c>
      <c r="E17" s="28">
        <v>108693.16849</v>
      </c>
      <c r="F17" s="28">
        <v>27524.78167</v>
      </c>
      <c r="G17" s="28">
        <v>136217.95016000001</v>
      </c>
    </row>
    <row r="18" spans="1:7" ht="13.5" x14ac:dyDescent="0.25">
      <c r="A18" s="16" t="s">
        <v>2530</v>
      </c>
      <c r="B18" s="28">
        <v>105464.64893</v>
      </c>
      <c r="C18" s="28">
        <v>143.00499000000002</v>
      </c>
      <c r="D18" s="28">
        <v>1000.46423</v>
      </c>
      <c r="E18" s="28">
        <v>106608.11814999999</v>
      </c>
      <c r="F18" s="28">
        <v>1416.2325000000001</v>
      </c>
      <c r="G18" s="28">
        <v>108024.35064999999</v>
      </c>
    </row>
    <row r="19" spans="1:7" ht="13.5" x14ac:dyDescent="0.25">
      <c r="A19" s="16" t="s">
        <v>2531</v>
      </c>
      <c r="B19" s="28">
        <v>0</v>
      </c>
      <c r="C19" s="28">
        <v>0</v>
      </c>
      <c r="D19" s="28">
        <v>2362658.191471145</v>
      </c>
      <c r="E19" s="28">
        <v>2362658.191471145</v>
      </c>
      <c r="F19" s="28">
        <v>0</v>
      </c>
      <c r="G19" s="28">
        <v>2362658.191471145</v>
      </c>
    </row>
    <row r="20" spans="1:7" ht="13.5" x14ac:dyDescent="0.25">
      <c r="A20" s="15" t="s">
        <v>2723</v>
      </c>
      <c r="B20" s="28">
        <v>50558.654269999999</v>
      </c>
      <c r="C20" s="28">
        <v>12231.621809999999</v>
      </c>
      <c r="D20" s="28">
        <v>446.86253999999997</v>
      </c>
      <c r="E20" s="28">
        <v>63237.138619999998</v>
      </c>
      <c r="F20" s="28">
        <v>0</v>
      </c>
      <c r="G20" s="28">
        <v>63237.138619999998</v>
      </c>
    </row>
    <row r="21" spans="1:7" ht="13.5" x14ac:dyDescent="0.25">
      <c r="A21" s="15" t="s">
        <v>2724</v>
      </c>
      <c r="B21" s="28">
        <v>21815.954379999999</v>
      </c>
      <c r="C21" s="28">
        <v>13902.285239999999</v>
      </c>
      <c r="D21" s="28">
        <v>5214.3155199999965</v>
      </c>
      <c r="E21" s="28">
        <v>40932.555139999997</v>
      </c>
      <c r="F21" s="28">
        <v>271.50684000000001</v>
      </c>
      <c r="G21" s="28">
        <v>41204.061979999999</v>
      </c>
    </row>
    <row r="22" spans="1:7" ht="13.5" x14ac:dyDescent="0.25">
      <c r="A22" s="15" t="s">
        <v>2725</v>
      </c>
      <c r="B22" s="28">
        <v>90194.230449999988</v>
      </c>
      <c r="C22" s="28">
        <v>10354.286559999999</v>
      </c>
      <c r="D22" s="28">
        <v>40882.077169999997</v>
      </c>
      <c r="E22" s="28">
        <v>141430.59417999999</v>
      </c>
      <c r="F22" s="28">
        <v>136.14859999999999</v>
      </c>
      <c r="G22" s="28">
        <v>141566.74277999997</v>
      </c>
    </row>
    <row r="23" spans="1:7" ht="13.5" x14ac:dyDescent="0.25">
      <c r="A23" s="15" t="s">
        <v>2726</v>
      </c>
      <c r="B23" s="28">
        <v>4467610.8858589018</v>
      </c>
      <c r="C23" s="28">
        <v>334175.31765999994</v>
      </c>
      <c r="D23" s="28">
        <v>1838197.6227600004</v>
      </c>
      <c r="E23" s="28">
        <v>6639983.8262789017</v>
      </c>
      <c r="F23" s="28">
        <v>473082.45124000002</v>
      </c>
      <c r="G23" s="28">
        <v>7113066.277518902</v>
      </c>
    </row>
    <row r="24" spans="1:7" ht="13.5" x14ac:dyDescent="0.25">
      <c r="A24" s="15" t="s">
        <v>2727</v>
      </c>
      <c r="B24" s="28">
        <v>2806946.9548999993</v>
      </c>
      <c r="C24" s="28">
        <v>117435.87028</v>
      </c>
      <c r="D24" s="28">
        <v>78419.603960000008</v>
      </c>
      <c r="E24" s="28">
        <v>3002802.4291399992</v>
      </c>
      <c r="F24" s="28">
        <v>247511.43236000001</v>
      </c>
      <c r="G24" s="28">
        <v>3250313.8614999992</v>
      </c>
    </row>
    <row r="25" spans="1:7" ht="13.5" x14ac:dyDescent="0.25">
      <c r="A25" s="15" t="s">
        <v>2728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</row>
    <row r="26" spans="1:7" ht="13.5" x14ac:dyDescent="0.25">
      <c r="A26" s="15" t="s">
        <v>2729</v>
      </c>
      <c r="B26" s="28">
        <v>4352.6122599999999</v>
      </c>
      <c r="C26" s="28">
        <v>165599.16907999999</v>
      </c>
      <c r="D26" s="28">
        <v>1630404.0104600003</v>
      </c>
      <c r="E26" s="28">
        <v>1800355.7918000002</v>
      </c>
      <c r="F26" s="28">
        <v>1138.1417799999999</v>
      </c>
      <c r="G26" s="28">
        <v>1801493.9335800002</v>
      </c>
    </row>
    <row r="27" spans="1:7" ht="13.5" x14ac:dyDescent="0.25">
      <c r="A27" s="15" t="s">
        <v>2526</v>
      </c>
      <c r="B27" s="28">
        <v>1642331.8400289027</v>
      </c>
      <c r="C27" s="28">
        <v>43494.135049999997</v>
      </c>
      <c r="D27" s="28">
        <v>102052.90215000001</v>
      </c>
      <c r="E27" s="28">
        <v>1787878.8772289027</v>
      </c>
      <c r="F27" s="28">
        <v>224432.87710000001</v>
      </c>
      <c r="G27" s="28">
        <v>2012311.7543289026</v>
      </c>
    </row>
    <row r="28" spans="1:7" ht="13.5" x14ac:dyDescent="0.25">
      <c r="A28" s="15" t="s">
        <v>2527</v>
      </c>
      <c r="B28" s="28">
        <v>0</v>
      </c>
      <c r="C28" s="28">
        <v>0</v>
      </c>
      <c r="D28" s="28">
        <v>981.37188000000003</v>
      </c>
      <c r="E28" s="28">
        <v>981.37188000000003</v>
      </c>
      <c r="F28" s="28">
        <v>0</v>
      </c>
      <c r="G28" s="28">
        <v>981.37188000000003</v>
      </c>
    </row>
    <row r="29" spans="1:7" x14ac:dyDescent="0.2">
      <c r="A29" s="15" t="s">
        <v>2528</v>
      </c>
      <c r="B29" s="28">
        <v>501.09714000000002</v>
      </c>
      <c r="C29" s="28">
        <v>2948.2457699999995</v>
      </c>
      <c r="D29" s="28">
        <v>24239.997750000002</v>
      </c>
      <c r="E29" s="28">
        <v>27689.340660000002</v>
      </c>
      <c r="F29" s="28">
        <v>0</v>
      </c>
      <c r="G29" s="28">
        <v>27689.340660000002</v>
      </c>
    </row>
    <row r="30" spans="1:7" ht="13.5" x14ac:dyDescent="0.25">
      <c r="A30" s="15" t="s">
        <v>2529</v>
      </c>
      <c r="B30" s="28">
        <v>13478.381529999999</v>
      </c>
      <c r="C30" s="28">
        <v>4697.8974800000005</v>
      </c>
      <c r="D30" s="28">
        <v>2099.7365600000048</v>
      </c>
      <c r="E30" s="28">
        <v>20276.015570000003</v>
      </c>
      <c r="F30" s="28">
        <v>0</v>
      </c>
      <c r="G30" s="28">
        <v>20276.015570000003</v>
      </c>
    </row>
    <row r="31" spans="1:7" ht="13.5" x14ac:dyDescent="0.25">
      <c r="A31" s="15" t="s">
        <v>2322</v>
      </c>
      <c r="B31" s="28">
        <v>160282.60854653426</v>
      </c>
      <c r="C31" s="28">
        <v>14816.27944</v>
      </c>
      <c r="D31" s="28">
        <v>50942.801625873515</v>
      </c>
      <c r="E31" s="28">
        <v>226041.68961240776</v>
      </c>
      <c r="F31" s="28">
        <v>9293.0887899999998</v>
      </c>
      <c r="G31" s="28">
        <v>235334.77840240777</v>
      </c>
    </row>
    <row r="32" spans="1:7" ht="13.5" x14ac:dyDescent="0.25">
      <c r="A32" s="15" t="s">
        <v>2323</v>
      </c>
      <c r="B32" s="28">
        <v>31688.199000000001</v>
      </c>
      <c r="C32" s="28">
        <v>3857.51809</v>
      </c>
      <c r="D32" s="28">
        <v>20821.76571</v>
      </c>
      <c r="E32" s="28">
        <v>56367.482799999998</v>
      </c>
      <c r="F32" s="28">
        <v>0</v>
      </c>
      <c r="G32" s="28">
        <v>56367.482799999998</v>
      </c>
    </row>
    <row r="33" spans="1:7" ht="13.5" x14ac:dyDescent="0.25">
      <c r="A33" s="15" t="s">
        <v>2324</v>
      </c>
      <c r="B33" s="28">
        <v>9526.3593000000001</v>
      </c>
      <c r="C33" s="28">
        <v>1959.4966299999999</v>
      </c>
      <c r="D33" s="28">
        <v>7267.7731800000001</v>
      </c>
      <c r="E33" s="28">
        <v>18753.629110000002</v>
      </c>
      <c r="F33" s="28">
        <v>1.51854</v>
      </c>
      <c r="G33" s="28">
        <v>18755.147650000003</v>
      </c>
    </row>
    <row r="34" spans="1:7" ht="13.5" x14ac:dyDescent="0.25">
      <c r="A34" s="15" t="s">
        <v>2325</v>
      </c>
      <c r="B34" s="28">
        <v>6422.9072301381075</v>
      </c>
      <c r="C34" s="28">
        <v>857.47271999999998</v>
      </c>
      <c r="D34" s="28">
        <v>13640.376439999853</v>
      </c>
      <c r="E34" s="28">
        <v>20920.756390137962</v>
      </c>
      <c r="F34" s="28">
        <v>0</v>
      </c>
      <c r="G34" s="28">
        <v>20920.756390137962</v>
      </c>
    </row>
    <row r="35" spans="1:7" x14ac:dyDescent="0.2">
      <c r="A35" s="15"/>
      <c r="B35" s="28"/>
      <c r="C35" s="28"/>
      <c r="D35" s="28"/>
      <c r="E35" s="28"/>
      <c r="F35" s="28"/>
      <c r="G35" s="28"/>
    </row>
    <row r="36" spans="1:7" x14ac:dyDescent="0.2">
      <c r="A36" s="210" t="s">
        <v>779</v>
      </c>
      <c r="B36" s="38">
        <v>200371.05500000002</v>
      </c>
      <c r="C36" s="38">
        <f>C37+C38+C41+C42+C43+C46+C47+C48+C49</f>
        <v>538491.8549700001</v>
      </c>
      <c r="D36" s="38">
        <f>D37+D38+D41+D42+D43+D46+D47+D48+D49</f>
        <v>4236277.1087299976</v>
      </c>
      <c r="E36" s="38">
        <v>4975140.0186999971</v>
      </c>
      <c r="F36" s="38">
        <v>4410.5224699999999</v>
      </c>
      <c r="G36" s="38">
        <v>4979550.5411699973</v>
      </c>
    </row>
    <row r="37" spans="1:7" ht="13.5" x14ac:dyDescent="0.25">
      <c r="A37" s="15" t="s">
        <v>2326</v>
      </c>
      <c r="B37" s="28">
        <v>531.75975000000005</v>
      </c>
      <c r="C37" s="28">
        <v>188.10979</v>
      </c>
      <c r="D37" s="28">
        <v>196.91337999999999</v>
      </c>
      <c r="E37" s="28">
        <v>916.7829200000001</v>
      </c>
      <c r="F37" s="28">
        <v>0</v>
      </c>
      <c r="G37" s="28">
        <v>916.7829200000001</v>
      </c>
    </row>
    <row r="38" spans="1:7" ht="13.5" x14ac:dyDescent="0.25">
      <c r="A38" s="15" t="s">
        <v>2327</v>
      </c>
      <c r="B38" s="28">
        <v>0</v>
      </c>
      <c r="C38" s="28">
        <v>0</v>
      </c>
      <c r="D38" s="28">
        <v>2323426.756399998</v>
      </c>
      <c r="E38" s="28">
        <v>2323426.756399998</v>
      </c>
      <c r="F38" s="28">
        <v>0</v>
      </c>
      <c r="G38" s="28">
        <v>2323426.756399998</v>
      </c>
    </row>
    <row r="39" spans="1:7" ht="13.5" x14ac:dyDescent="0.25">
      <c r="A39" s="16" t="s">
        <v>3345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</row>
    <row r="40" spans="1:7" ht="13.5" x14ac:dyDescent="0.25">
      <c r="A40" s="16" t="s">
        <v>3346</v>
      </c>
      <c r="B40" s="28">
        <v>0</v>
      </c>
      <c r="C40" s="28">
        <v>0</v>
      </c>
      <c r="D40" s="28">
        <v>2323426.756399998</v>
      </c>
      <c r="E40" s="28">
        <v>2323426.756399998</v>
      </c>
      <c r="F40" s="28">
        <v>0</v>
      </c>
      <c r="G40" s="28">
        <v>2323426.756399998</v>
      </c>
    </row>
    <row r="41" spans="1:7" ht="13.5" x14ac:dyDescent="0.25">
      <c r="A41" s="15" t="s">
        <v>3347</v>
      </c>
      <c r="B41" s="28">
        <v>80146.705659999992</v>
      </c>
      <c r="C41" s="28">
        <v>0</v>
      </c>
      <c r="D41" s="28">
        <v>0</v>
      </c>
      <c r="E41" s="28">
        <v>80146.705659999992</v>
      </c>
      <c r="F41" s="28">
        <v>0</v>
      </c>
      <c r="G41" s="28">
        <v>80146.705659999992</v>
      </c>
    </row>
    <row r="42" spans="1:7" ht="13.5" x14ac:dyDescent="0.25">
      <c r="A42" s="15" t="s">
        <v>2725</v>
      </c>
      <c r="B42" s="28">
        <v>1201.5223000000001</v>
      </c>
      <c r="C42" s="28">
        <v>100.84728999999999</v>
      </c>
      <c r="D42" s="28">
        <v>73.908869999999993</v>
      </c>
      <c r="E42" s="28">
        <v>1376.27846</v>
      </c>
      <c r="F42" s="28">
        <v>0</v>
      </c>
      <c r="G42" s="28">
        <v>1376.27846</v>
      </c>
    </row>
    <row r="43" spans="1:7" ht="13.5" x14ac:dyDescent="0.25">
      <c r="A43" s="15" t="s">
        <v>2726</v>
      </c>
      <c r="B43" s="28">
        <v>35799.740919999997</v>
      </c>
      <c r="C43" s="28">
        <v>532877.87669000006</v>
      </c>
      <c r="D43" s="28">
        <v>1866796.4970799997</v>
      </c>
      <c r="E43" s="28">
        <v>2435474.1146899997</v>
      </c>
      <c r="F43" s="28">
        <v>0</v>
      </c>
      <c r="G43" s="28">
        <v>2435474.1146899997</v>
      </c>
    </row>
    <row r="44" spans="1:7" ht="13.5" x14ac:dyDescent="0.25">
      <c r="A44" s="16" t="s">
        <v>2506</v>
      </c>
      <c r="B44" s="28">
        <v>11783.29112</v>
      </c>
      <c r="C44" s="28">
        <v>521986.62923000002</v>
      </c>
      <c r="D44" s="28">
        <v>1847946.5874899996</v>
      </c>
      <c r="E44" s="28">
        <v>2381716.5078400001</v>
      </c>
      <c r="F44" s="28">
        <v>0</v>
      </c>
      <c r="G44" s="28">
        <v>2381716.5078400001</v>
      </c>
    </row>
    <row r="45" spans="1:7" ht="13.5" x14ac:dyDescent="0.25">
      <c r="A45" s="16" t="s">
        <v>2507</v>
      </c>
      <c r="B45" s="28">
        <v>24016.449799999999</v>
      </c>
      <c r="C45" s="28">
        <v>10891.247459999999</v>
      </c>
      <c r="D45" s="28">
        <v>18849.909590000003</v>
      </c>
      <c r="E45" s="28">
        <v>53757.606849999996</v>
      </c>
      <c r="F45" s="28">
        <v>0</v>
      </c>
      <c r="G45" s="28">
        <v>53757.606849999996</v>
      </c>
    </row>
    <row r="46" spans="1:7" ht="13.5" x14ac:dyDescent="0.25">
      <c r="A46" s="15" t="s">
        <v>2508</v>
      </c>
      <c r="B46" s="28">
        <v>74111.894130000015</v>
      </c>
      <c r="C46" s="28">
        <v>5200.5166999999992</v>
      </c>
      <c r="D46" s="28">
        <v>33945.231509999998</v>
      </c>
      <c r="E46" s="28">
        <v>113257.64234000001</v>
      </c>
      <c r="F46" s="28">
        <v>4388.5331399999995</v>
      </c>
      <c r="G46" s="28">
        <v>117646.17548000001</v>
      </c>
    </row>
    <row r="47" spans="1:7" ht="13.5" x14ac:dyDescent="0.25">
      <c r="A47" s="15" t="s">
        <v>2509</v>
      </c>
      <c r="B47" s="28">
        <v>7968.3474400000005</v>
      </c>
      <c r="C47" s="28">
        <v>124.50449999999999</v>
      </c>
      <c r="D47" s="28">
        <v>1485.05033</v>
      </c>
      <c r="E47" s="28">
        <v>9577.9022700000005</v>
      </c>
      <c r="F47" s="28">
        <v>0</v>
      </c>
      <c r="G47" s="28">
        <v>9577.9022700000005</v>
      </c>
    </row>
    <row r="48" spans="1:7" ht="13.5" x14ac:dyDescent="0.25">
      <c r="A48" s="15" t="s">
        <v>2510</v>
      </c>
      <c r="B48" s="28">
        <v>0</v>
      </c>
      <c r="C48" s="28">
        <v>0</v>
      </c>
      <c r="D48" s="28">
        <v>0</v>
      </c>
      <c r="E48" s="28">
        <v>0</v>
      </c>
      <c r="F48" s="28">
        <v>21.989330000000002</v>
      </c>
      <c r="G48" s="28">
        <v>21.989330000000002</v>
      </c>
    </row>
    <row r="49" spans="1:8" ht="13.5" x14ac:dyDescent="0.25">
      <c r="A49" s="15" t="s">
        <v>2511</v>
      </c>
      <c r="B49" s="28">
        <v>611.08480000000009</v>
      </c>
      <c r="C49" s="28">
        <v>0</v>
      </c>
      <c r="D49" s="28">
        <v>10352.75116</v>
      </c>
      <c r="E49" s="28">
        <v>10963.83596</v>
      </c>
      <c r="F49" s="28">
        <v>0</v>
      </c>
      <c r="G49" s="28">
        <v>10963.83596</v>
      </c>
    </row>
    <row r="50" spans="1:8" x14ac:dyDescent="0.2">
      <c r="A50" s="15"/>
      <c r="B50" s="28"/>
      <c r="C50" s="28"/>
      <c r="D50" s="28"/>
      <c r="E50" s="28"/>
      <c r="F50" s="28"/>
      <c r="G50" s="28"/>
    </row>
    <row r="51" spans="1:8" ht="13.5" x14ac:dyDescent="0.25">
      <c r="A51" s="210" t="s">
        <v>780</v>
      </c>
      <c r="B51" s="38">
        <v>5713391.5884684213</v>
      </c>
      <c r="C51" s="38">
        <f>SUM(C52:C58)</f>
        <v>250101.74209000001</v>
      </c>
      <c r="D51" s="38">
        <f>SUM(D52:D58)</f>
        <v>943562.39173297188</v>
      </c>
      <c r="E51" s="38">
        <v>6907055.7222913932</v>
      </c>
      <c r="F51" s="38">
        <v>708260.61620999989</v>
      </c>
      <c r="G51" s="38">
        <v>7615316.3385013929</v>
      </c>
    </row>
    <row r="52" spans="1:8" ht="13.5" x14ac:dyDescent="0.25">
      <c r="A52" s="15" t="s">
        <v>2512</v>
      </c>
      <c r="B52" s="28">
        <v>2598825.2227699999</v>
      </c>
      <c r="C52" s="28">
        <v>245951.47875000001</v>
      </c>
      <c r="D52" s="28">
        <v>568518.99389999988</v>
      </c>
      <c r="E52" s="28">
        <v>3413295.6954199998</v>
      </c>
      <c r="F52" s="28">
        <v>396672.83104999998</v>
      </c>
      <c r="G52" s="28">
        <v>3809968.5264699999</v>
      </c>
    </row>
    <row r="53" spans="1:8" ht="13.5" x14ac:dyDescent="0.25">
      <c r="A53" s="15" t="s">
        <v>2513</v>
      </c>
      <c r="B53" s="28">
        <v>109243.89926008921</v>
      </c>
      <c r="C53" s="28">
        <v>23573.244999999999</v>
      </c>
      <c r="D53" s="28">
        <v>85816.533989999996</v>
      </c>
      <c r="E53" s="28">
        <v>218633.6782500892</v>
      </c>
      <c r="F53" s="28">
        <v>269.52749</v>
      </c>
      <c r="G53" s="28">
        <v>218903.20574008921</v>
      </c>
    </row>
    <row r="54" spans="1:8" ht="13.5" x14ac:dyDescent="0.25">
      <c r="A54" s="15" t="s">
        <v>2514</v>
      </c>
      <c r="B54" s="28">
        <v>2660912.4635118451</v>
      </c>
      <c r="C54" s="28">
        <v>29020.244739999998</v>
      </c>
      <c r="D54" s="28">
        <v>231491.80669999996</v>
      </c>
      <c r="E54" s="28">
        <v>2921424.5149518452</v>
      </c>
      <c r="F54" s="28">
        <v>111845.97727</v>
      </c>
      <c r="G54" s="28">
        <v>3033270.4922218453</v>
      </c>
    </row>
    <row r="55" spans="1:8" x14ac:dyDescent="0.2">
      <c r="A55" s="15" t="s">
        <v>15</v>
      </c>
      <c r="B55" s="28">
        <v>319194.33018000005</v>
      </c>
      <c r="C55" s="28">
        <v>0</v>
      </c>
      <c r="D55" s="28">
        <v>0</v>
      </c>
      <c r="E55" s="28">
        <v>319194.33018000005</v>
      </c>
      <c r="F55" s="28">
        <v>137655.80562</v>
      </c>
      <c r="G55" s="28">
        <v>456850.13580000005</v>
      </c>
    </row>
    <row r="56" spans="1:8" ht="13.5" x14ac:dyDescent="0.25">
      <c r="A56" s="15" t="s">
        <v>908</v>
      </c>
      <c r="B56" s="28">
        <v>28365.075689999969</v>
      </c>
      <c r="C56" s="28">
        <v>13067.164260000001</v>
      </c>
      <c r="D56" s="28">
        <v>794.57346999999993</v>
      </c>
      <c r="E56" s="28">
        <v>42226.813419999991</v>
      </c>
      <c r="F56" s="28">
        <v>7.5690699999995559</v>
      </c>
      <c r="G56" s="28">
        <v>42234.382489999989</v>
      </c>
    </row>
    <row r="57" spans="1:8" ht="13.5" x14ac:dyDescent="0.25">
      <c r="A57" s="15" t="s">
        <v>1345</v>
      </c>
      <c r="B57" s="28">
        <v>-427179.1586599999</v>
      </c>
      <c r="C57" s="28">
        <v>-98554.676420000003</v>
      </c>
      <c r="D57" s="28">
        <v>-107280.75920999999</v>
      </c>
      <c r="E57" s="28">
        <v>-633014.59428999992</v>
      </c>
      <c r="F57" s="28">
        <v>-10877.903779999999</v>
      </c>
      <c r="G57" s="28">
        <v>-643892.49806999997</v>
      </c>
    </row>
    <row r="58" spans="1:8" ht="13.5" x14ac:dyDescent="0.25">
      <c r="A58" s="15" t="s">
        <v>1346</v>
      </c>
      <c r="B58" s="29">
        <v>424029.7557164866</v>
      </c>
      <c r="C58" s="29">
        <v>37044.285760000013</v>
      </c>
      <c r="D58" s="29">
        <v>164221.24288297209</v>
      </c>
      <c r="E58" s="29">
        <v>625295.28435945872</v>
      </c>
      <c r="F58" s="29">
        <v>72686.80949</v>
      </c>
      <c r="G58" s="29">
        <v>697982.09384945873</v>
      </c>
    </row>
    <row r="59" spans="1:8" x14ac:dyDescent="0.2">
      <c r="A59" s="15"/>
      <c r="B59" s="29"/>
      <c r="C59" s="29"/>
      <c r="D59" s="29"/>
      <c r="E59" s="29"/>
      <c r="F59" s="29"/>
      <c r="G59" s="29"/>
    </row>
    <row r="60" spans="1:8" ht="13.5" thickBot="1" x14ac:dyDescent="0.25">
      <c r="A60" s="47" t="s">
        <v>781</v>
      </c>
      <c r="B60" s="169">
        <f>+B13+B36+B51</f>
        <v>11392345.512163995</v>
      </c>
      <c r="C60" s="169">
        <f>C13+C36+C51</f>
        <v>1208077.5585700001</v>
      </c>
      <c r="D60" s="169">
        <f>D13+D36+D51</f>
        <v>9534941.8488799892</v>
      </c>
      <c r="E60" s="169">
        <f>+E13+E36+E51</f>
        <v>22135364.91961398</v>
      </c>
      <c r="F60" s="169">
        <f>+F13+F36+F51</f>
        <v>1224561.3786299999</v>
      </c>
      <c r="G60" s="169">
        <f>+G13+G36+G51</f>
        <v>23359926.298243981</v>
      </c>
    </row>
    <row r="62" spans="1:8" x14ac:dyDescent="0.2">
      <c r="B62" s="155"/>
      <c r="C62" s="155"/>
      <c r="D62" s="155"/>
      <c r="E62" s="155"/>
      <c r="F62" s="155"/>
      <c r="G62" s="155"/>
      <c r="H62" s="155"/>
    </row>
  </sheetData>
  <mergeCells count="10">
    <mergeCell ref="A5:G6"/>
    <mergeCell ref="A7:B7"/>
    <mergeCell ref="A8:A11"/>
    <mergeCell ref="G8:G11"/>
    <mergeCell ref="B9:B11"/>
    <mergeCell ref="E9:E11"/>
    <mergeCell ref="D9:D11"/>
    <mergeCell ref="C9:C11"/>
    <mergeCell ref="B8:E8"/>
    <mergeCell ref="F8:F11"/>
  </mergeCells>
  <phoneticPr fontId="2" type="noConversion"/>
  <conditionalFormatting sqref="B13:G57">
    <cfRule type="expression" dxfId="158" priority="1" stopIfTrue="1">
      <formula>$BD13=1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41" right="0.35" top="0.32" bottom="1.63" header="0.22" footer="0.51181102362204722"/>
  <pageSetup paperSize="9" scale="65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B50"/>
  <sheetViews>
    <sheetView showGridLines="0" workbookViewId="0">
      <selection activeCell="A8" sqref="A8"/>
    </sheetView>
  </sheetViews>
  <sheetFormatPr defaultRowHeight="12.75" x14ac:dyDescent="0.2"/>
  <cols>
    <col min="1" max="1" width="27.7109375" style="3" customWidth="1"/>
    <col min="2" max="27" width="9.140625" style="3"/>
    <col min="28" max="28" width="10.42578125" style="3" customWidth="1"/>
    <col min="29" max="16384" width="9.140625" style="3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1690</v>
      </c>
      <c r="AA3" s="54"/>
      <c r="AB3" s="54" t="s">
        <v>1691</v>
      </c>
    </row>
    <row r="5" spans="1:28" x14ac:dyDescent="0.2">
      <c r="A5" s="813" t="s">
        <v>1792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4" t="s">
        <v>1677</v>
      </c>
      <c r="M5" s="814"/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4"/>
    </row>
    <row r="6" spans="1:28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Z6" s="814"/>
    </row>
    <row r="7" spans="1:28" ht="13.5" thickBot="1" x14ac:dyDescent="0.25">
      <c r="AA7" s="31"/>
      <c r="AB7" s="31" t="s">
        <v>1896</v>
      </c>
    </row>
    <row r="8" spans="1:28" s="601" customFormat="1" ht="57.75" customHeight="1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1608</v>
      </c>
      <c r="K8" s="602" t="s">
        <v>2614</v>
      </c>
      <c r="L8" s="602" t="s">
        <v>2615</v>
      </c>
      <c r="M8" s="602" t="s">
        <v>2231</v>
      </c>
      <c r="N8" s="602" t="s">
        <v>2232</v>
      </c>
      <c r="O8" s="602" t="s">
        <v>2233</v>
      </c>
      <c r="P8" s="602" t="s">
        <v>1609</v>
      </c>
      <c r="Q8" s="602" t="s">
        <v>2234</v>
      </c>
      <c r="R8" s="602" t="s">
        <v>2235</v>
      </c>
      <c r="S8" s="602" t="s">
        <v>2236</v>
      </c>
      <c r="T8" s="602" t="s">
        <v>2616</v>
      </c>
      <c r="U8" s="602" t="s">
        <v>2238</v>
      </c>
      <c r="V8" s="602" t="s">
        <v>1878</v>
      </c>
      <c r="W8" s="602" t="s">
        <v>1879</v>
      </c>
      <c r="X8" s="603" t="s">
        <v>1880</v>
      </c>
      <c r="Y8" s="602" t="s">
        <v>2617</v>
      </c>
      <c r="Z8" s="604" t="s">
        <v>599</v>
      </c>
      <c r="AA8" s="207" t="s">
        <v>2936</v>
      </c>
    </row>
    <row r="9" spans="1:28" ht="15" customHeight="1" x14ac:dyDescent="0.2">
      <c r="A9" s="85" t="s">
        <v>1793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pans="1:28" ht="15" customHeight="1" x14ac:dyDescent="0.2">
      <c r="A10" s="7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</row>
    <row r="11" spans="1:28" ht="15" customHeight="1" x14ac:dyDescent="0.2">
      <c r="A11" s="58" t="s">
        <v>398</v>
      </c>
      <c r="B11" s="58">
        <v>0</v>
      </c>
      <c r="C11" s="58">
        <v>160.26599999999999</v>
      </c>
      <c r="D11" s="58">
        <v>904.67408999999998</v>
      </c>
      <c r="E11" s="58">
        <v>55.225999999999999</v>
      </c>
      <c r="F11" s="58">
        <v>40.034620000000004</v>
      </c>
      <c r="G11" s="58">
        <v>515.45207000000005</v>
      </c>
      <c r="H11" s="58">
        <v>254.91812999999999</v>
      </c>
      <c r="I11" s="58">
        <v>1.47</v>
      </c>
      <c r="J11" s="58">
        <v>3213.6060000000002</v>
      </c>
      <c r="K11" s="58">
        <v>79.780810000000002</v>
      </c>
      <c r="L11" s="58">
        <v>49.401000000000003</v>
      </c>
      <c r="M11" s="58">
        <v>16.954000000000001</v>
      </c>
      <c r="N11" s="58">
        <v>113.92963</v>
      </c>
      <c r="O11" s="58">
        <v>45.222999999999999</v>
      </c>
      <c r="P11" s="58">
        <v>0</v>
      </c>
      <c r="Q11" s="58">
        <v>0.79964999999999997</v>
      </c>
      <c r="R11" s="58">
        <v>7.2046099999999997</v>
      </c>
      <c r="S11" s="58">
        <v>1386.43417</v>
      </c>
      <c r="T11" s="58">
        <v>245.761</v>
      </c>
      <c r="U11" s="58">
        <v>256.45699999999999</v>
      </c>
      <c r="V11" s="58">
        <v>45.506819999999998</v>
      </c>
      <c r="W11" s="58">
        <v>0</v>
      </c>
      <c r="X11" s="58">
        <v>0</v>
      </c>
      <c r="Y11" s="58">
        <v>268.79345000000001</v>
      </c>
      <c r="Z11" s="58">
        <v>438.03715</v>
      </c>
      <c r="AA11" s="58">
        <v>8099.9292000000005</v>
      </c>
    </row>
    <row r="12" spans="1:28" ht="15" customHeight="1" x14ac:dyDescent="0.2">
      <c r="A12" s="58" t="s">
        <v>401</v>
      </c>
      <c r="B12" s="58">
        <v>5624.7330400000001</v>
      </c>
      <c r="C12" s="58">
        <v>186816.21041</v>
      </c>
      <c r="D12" s="58">
        <v>236098.52721999999</v>
      </c>
      <c r="E12" s="58">
        <v>28791.731</v>
      </c>
      <c r="F12" s="58">
        <v>30807.975300000002</v>
      </c>
      <c r="G12" s="58">
        <v>311803.56296008511</v>
      </c>
      <c r="H12" s="58">
        <v>98608.845010000005</v>
      </c>
      <c r="I12" s="58">
        <v>16780.945</v>
      </c>
      <c r="J12" s="58">
        <v>110793.02281000001</v>
      </c>
      <c r="K12" s="58">
        <v>72560.645529999994</v>
      </c>
      <c r="L12" s="58">
        <v>51437.370999999999</v>
      </c>
      <c r="M12" s="58">
        <v>11800.025</v>
      </c>
      <c r="N12" s="58">
        <v>97041.221780000007</v>
      </c>
      <c r="O12" s="58">
        <v>37598.397010000001</v>
      </c>
      <c r="P12" s="58">
        <v>31885.454309999997</v>
      </c>
      <c r="Q12" s="58">
        <v>2940.4279999999999</v>
      </c>
      <c r="R12" s="58">
        <v>16564.895840000001</v>
      </c>
      <c r="S12" s="58">
        <v>102646.51515000001</v>
      </c>
      <c r="T12" s="58">
        <v>32878.758450000001</v>
      </c>
      <c r="U12" s="58">
        <v>52557.161999999997</v>
      </c>
      <c r="V12" s="58">
        <v>22599.888449999999</v>
      </c>
      <c r="W12" s="58">
        <v>249.63604000000001</v>
      </c>
      <c r="X12" s="58">
        <v>949.74502000000007</v>
      </c>
      <c r="Y12" s="58">
        <v>64330.014889999999</v>
      </c>
      <c r="Z12" s="58">
        <v>72716.259860000006</v>
      </c>
      <c r="AA12" s="58">
        <v>1696881.9710800853</v>
      </c>
    </row>
    <row r="13" spans="1:28" ht="15" customHeight="1" x14ac:dyDescent="0.2">
      <c r="A13" s="58" t="s">
        <v>402</v>
      </c>
      <c r="B13" s="58">
        <v>0</v>
      </c>
      <c r="C13" s="58">
        <v>84.116529999999997</v>
      </c>
      <c r="D13" s="58">
        <v>1790.1503300000002</v>
      </c>
      <c r="E13" s="58">
        <v>106.568</v>
      </c>
      <c r="F13" s="58">
        <v>81.11072999999999</v>
      </c>
      <c r="G13" s="58">
        <v>895.7935800000015</v>
      </c>
      <c r="H13" s="58">
        <v>3662.29603</v>
      </c>
      <c r="I13" s="58">
        <v>3802.81</v>
      </c>
      <c r="J13" s="58">
        <v>2497.9720000000002</v>
      </c>
      <c r="K13" s="58">
        <v>75.741500000000002</v>
      </c>
      <c r="L13" s="58">
        <v>0</v>
      </c>
      <c r="M13" s="58">
        <v>2.5870000000000002</v>
      </c>
      <c r="N13" s="58">
        <v>2228.5431400000002</v>
      </c>
      <c r="O13" s="58">
        <v>72.805999999999997</v>
      </c>
      <c r="P13" s="58">
        <v>352.12402000000003</v>
      </c>
      <c r="Q13" s="58">
        <v>155.79369</v>
      </c>
      <c r="R13" s="58">
        <v>37.248550000000002</v>
      </c>
      <c r="S13" s="58">
        <v>278.74696999999998</v>
      </c>
      <c r="T13" s="58">
        <v>0</v>
      </c>
      <c r="U13" s="58">
        <v>28.545000000000002</v>
      </c>
      <c r="V13" s="58">
        <v>0</v>
      </c>
      <c r="W13" s="58">
        <v>0</v>
      </c>
      <c r="X13" s="58">
        <v>0</v>
      </c>
      <c r="Y13" s="58">
        <v>0</v>
      </c>
      <c r="Z13" s="58">
        <v>1379.45849</v>
      </c>
      <c r="AA13" s="58">
        <v>17532.41156</v>
      </c>
    </row>
    <row r="14" spans="1:28" ht="15" customHeight="1" x14ac:dyDescent="0.2">
      <c r="A14" s="58" t="s">
        <v>403</v>
      </c>
      <c r="B14" s="58">
        <v>1253.4913779999999</v>
      </c>
      <c r="C14" s="58">
        <v>57338.065999999999</v>
      </c>
      <c r="D14" s="58">
        <v>93549.55849000001</v>
      </c>
      <c r="E14" s="58">
        <v>10976.361999999999</v>
      </c>
      <c r="F14" s="58">
        <v>6438.58734</v>
      </c>
      <c r="G14" s="58">
        <v>110092.20737002134</v>
      </c>
      <c r="H14" s="58">
        <v>25465.027730000002</v>
      </c>
      <c r="I14" s="58">
        <v>6881.665</v>
      </c>
      <c r="J14" s="58">
        <v>33323.906000000003</v>
      </c>
      <c r="K14" s="58">
        <v>19372.982309999999</v>
      </c>
      <c r="L14" s="58">
        <v>20805.275000000001</v>
      </c>
      <c r="M14" s="58">
        <v>5192.3639999999996</v>
      </c>
      <c r="N14" s="58">
        <v>38607.424420000003</v>
      </c>
      <c r="O14" s="58">
        <v>15728.691000000001</v>
      </c>
      <c r="P14" s="58">
        <v>19041.49164</v>
      </c>
      <c r="Q14" s="58">
        <v>834.053</v>
      </c>
      <c r="R14" s="58">
        <v>7475.0353299999997</v>
      </c>
      <c r="S14" s="58">
        <v>38378.042990000002</v>
      </c>
      <c r="T14" s="58">
        <v>1156.7809999999999</v>
      </c>
      <c r="U14" s="58">
        <v>11192.053</v>
      </c>
      <c r="V14" s="58">
        <v>6247.3554100000001</v>
      </c>
      <c r="W14" s="58">
        <v>82.562339999999992</v>
      </c>
      <c r="X14" s="58">
        <v>297.08171999999996</v>
      </c>
      <c r="Y14" s="58">
        <v>13675.752980000003</v>
      </c>
      <c r="Z14" s="58">
        <v>25798.328519999999</v>
      </c>
      <c r="AA14" s="58">
        <v>569204.14596802136</v>
      </c>
    </row>
    <row r="15" spans="1:28" ht="15" customHeight="1" x14ac:dyDescent="0.2">
      <c r="A15" s="58" t="s">
        <v>404</v>
      </c>
      <c r="B15" s="58">
        <v>22.558263849999999</v>
      </c>
      <c r="C15" s="58">
        <v>38206.384060000004</v>
      </c>
      <c r="D15" s="58">
        <v>35243.3197</v>
      </c>
      <c r="E15" s="58">
        <v>8003.9059999999999</v>
      </c>
      <c r="F15" s="58">
        <v>5644.7786999999998</v>
      </c>
      <c r="G15" s="58">
        <v>43560.081120002076</v>
      </c>
      <c r="H15" s="58">
        <v>16627.821050000002</v>
      </c>
      <c r="I15" s="58">
        <v>9073.7720000000008</v>
      </c>
      <c r="J15" s="58">
        <v>22579.704000000002</v>
      </c>
      <c r="K15" s="58">
        <v>5403.0535</v>
      </c>
      <c r="L15" s="58">
        <v>10494.177</v>
      </c>
      <c r="M15" s="58">
        <v>3004.3519999999999</v>
      </c>
      <c r="N15" s="58">
        <v>31383.250379999998</v>
      </c>
      <c r="O15" s="58">
        <v>9392.0769999999993</v>
      </c>
      <c r="P15" s="58">
        <v>8847.078309999999</v>
      </c>
      <c r="Q15" s="58">
        <v>595.44288000000006</v>
      </c>
      <c r="R15" s="58">
        <v>3419.7001299999997</v>
      </c>
      <c r="S15" s="58">
        <v>25387.301219999998</v>
      </c>
      <c r="T15" s="58">
        <v>12545.687</v>
      </c>
      <c r="U15" s="58">
        <v>13513.433999999999</v>
      </c>
      <c r="V15" s="58">
        <v>4731.2115800000001</v>
      </c>
      <c r="W15" s="58">
        <v>254.12246999999999</v>
      </c>
      <c r="X15" s="58">
        <v>206.18764999999999</v>
      </c>
      <c r="Y15" s="58">
        <v>4650.5176100000008</v>
      </c>
      <c r="Z15" s="58">
        <v>23475.435029999997</v>
      </c>
      <c r="AA15" s="58">
        <v>336265.35265385202</v>
      </c>
    </row>
    <row r="16" spans="1:28" ht="15" customHeight="1" x14ac:dyDescent="0.2">
      <c r="A16" s="58" t="s">
        <v>1781</v>
      </c>
      <c r="B16" s="58">
        <v>0</v>
      </c>
      <c r="C16" s="58">
        <v>2622.3036400000001</v>
      </c>
      <c r="D16" s="58">
        <v>2806.9153300000003</v>
      </c>
      <c r="E16" s="58">
        <v>75.566999999999993</v>
      </c>
      <c r="F16" s="58">
        <v>675.80981000000008</v>
      </c>
      <c r="G16" s="58">
        <v>1215.97937</v>
      </c>
      <c r="H16" s="58">
        <v>8464.9608900000003</v>
      </c>
      <c r="I16" s="58">
        <v>651.226</v>
      </c>
      <c r="J16" s="58">
        <v>209.74799999999999</v>
      </c>
      <c r="K16" s="58">
        <v>1269.9685900000002</v>
      </c>
      <c r="L16" s="58">
        <v>1574.453</v>
      </c>
      <c r="M16" s="58">
        <v>23.649000000000001</v>
      </c>
      <c r="N16" s="58">
        <v>411.42290000000003</v>
      </c>
      <c r="O16" s="58">
        <v>354.95800000000003</v>
      </c>
      <c r="P16" s="58">
        <v>92.050809999999998</v>
      </c>
      <c r="Q16" s="58">
        <v>10.40573</v>
      </c>
      <c r="R16" s="58">
        <v>42.747529999999998</v>
      </c>
      <c r="S16" s="58">
        <v>4695.3905599999998</v>
      </c>
      <c r="T16" s="58">
        <v>15.808</v>
      </c>
      <c r="U16" s="58">
        <v>71.635000000000005</v>
      </c>
      <c r="V16" s="58">
        <v>446.73601000000002</v>
      </c>
      <c r="W16" s="58">
        <v>23.767949999999999</v>
      </c>
      <c r="X16" s="58">
        <v>0</v>
      </c>
      <c r="Y16" s="58">
        <v>43.126139999999999</v>
      </c>
      <c r="Z16" s="58">
        <v>267.32850999999999</v>
      </c>
      <c r="AA16" s="58">
        <v>26065.957770000001</v>
      </c>
    </row>
    <row r="17" spans="1:27" ht="15" customHeight="1" x14ac:dyDescent="0.2">
      <c r="A17" s="58" t="s">
        <v>1782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</row>
    <row r="18" spans="1:27" ht="15" customHeight="1" x14ac:dyDescent="0.2">
      <c r="A18" s="58" t="s">
        <v>1783</v>
      </c>
      <c r="B18" s="58">
        <v>87.230488289999997</v>
      </c>
      <c r="C18" s="58">
        <v>10652.492</v>
      </c>
      <c r="D18" s="58">
        <v>12081.54844</v>
      </c>
      <c r="E18" s="58">
        <v>862.99099999999999</v>
      </c>
      <c r="F18" s="58">
        <v>1353.5353600000001</v>
      </c>
      <c r="G18" s="58">
        <v>13485.66844999953</v>
      </c>
      <c r="H18" s="58">
        <v>2116.22937</v>
      </c>
      <c r="I18" s="58">
        <v>1022.502</v>
      </c>
      <c r="J18" s="58">
        <v>5859.9759999999997</v>
      </c>
      <c r="K18" s="58">
        <v>2250.2090200000002</v>
      </c>
      <c r="L18" s="58">
        <v>5425.585</v>
      </c>
      <c r="M18" s="58">
        <v>450.95699999999999</v>
      </c>
      <c r="N18" s="58">
        <v>6868.0298899999998</v>
      </c>
      <c r="O18" s="58">
        <v>3087.2840000000001</v>
      </c>
      <c r="P18" s="58">
        <v>0</v>
      </c>
      <c r="Q18" s="58">
        <v>182.77179999999998</v>
      </c>
      <c r="R18" s="58">
        <v>1116.1396200000001</v>
      </c>
      <c r="S18" s="58">
        <v>5738.0844500000003</v>
      </c>
      <c r="T18" s="58">
        <v>359.02100000000002</v>
      </c>
      <c r="U18" s="58">
        <v>1311.242</v>
      </c>
      <c r="V18" s="58">
        <v>559.05088999999998</v>
      </c>
      <c r="W18" s="58">
        <v>7.4082700000000008</v>
      </c>
      <c r="X18" s="58">
        <v>18.371290000000002</v>
      </c>
      <c r="Y18" s="58">
        <v>1227.7528799999998</v>
      </c>
      <c r="Z18" s="58">
        <v>2169.11562</v>
      </c>
      <c r="AA18" s="58">
        <v>78293.195838289525</v>
      </c>
    </row>
    <row r="19" spans="1:27" ht="15" customHeight="1" x14ac:dyDescent="0.2">
      <c r="A19" s="58" t="s">
        <v>1784</v>
      </c>
      <c r="B19" s="58">
        <v>0</v>
      </c>
      <c r="C19" s="58">
        <v>5146.2955300000003</v>
      </c>
      <c r="D19" s="58">
        <v>10026.791219999999</v>
      </c>
      <c r="E19" s="58">
        <v>579.40200000000004</v>
      </c>
      <c r="F19" s="58">
        <v>961.55370999999991</v>
      </c>
      <c r="G19" s="58">
        <v>6169.9542800000099</v>
      </c>
      <c r="H19" s="58">
        <v>1324.4186999999999</v>
      </c>
      <c r="I19" s="58">
        <v>309.88900000000001</v>
      </c>
      <c r="J19" s="58">
        <v>5334.5820000000003</v>
      </c>
      <c r="K19" s="58">
        <v>868.65950999999995</v>
      </c>
      <c r="L19" s="58">
        <v>0</v>
      </c>
      <c r="M19" s="58">
        <v>445.964</v>
      </c>
      <c r="N19" s="58">
        <v>3316.5176499999998</v>
      </c>
      <c r="O19" s="58">
        <v>1885.4090000000001</v>
      </c>
      <c r="P19" s="58">
        <v>832.82444999999996</v>
      </c>
      <c r="Q19" s="58">
        <v>83.061570000000003</v>
      </c>
      <c r="R19" s="58">
        <v>662.41144999999995</v>
      </c>
      <c r="S19" s="58">
        <v>6200.0086200000005</v>
      </c>
      <c r="T19" s="58">
        <v>4884.8739999999998</v>
      </c>
      <c r="U19" s="58">
        <v>2162.1210000000001</v>
      </c>
      <c r="V19" s="58">
        <v>316.67053000000004</v>
      </c>
      <c r="W19" s="58">
        <v>9.2231900000000007</v>
      </c>
      <c r="X19" s="58">
        <v>42.976309999999998</v>
      </c>
      <c r="Y19" s="58">
        <v>382.62844999999999</v>
      </c>
      <c r="Z19" s="58">
        <v>1264.4353800000001</v>
      </c>
      <c r="AA19" s="58">
        <v>53210.671549999992</v>
      </c>
    </row>
    <row r="20" spans="1:27" ht="15" customHeight="1" x14ac:dyDescent="0.2">
      <c r="A20" s="58" t="s">
        <v>1785</v>
      </c>
      <c r="B20" s="58">
        <v>0</v>
      </c>
      <c r="C20" s="58">
        <v>3789.3787299999999</v>
      </c>
      <c r="D20" s="58">
        <v>6957.8750899999995</v>
      </c>
      <c r="E20" s="58">
        <v>989.64300000000003</v>
      </c>
      <c r="F20" s="58">
        <v>0</v>
      </c>
      <c r="G20" s="58">
        <v>10173.252039999967</v>
      </c>
      <c r="H20" s="58">
        <v>838.31657999999993</v>
      </c>
      <c r="I20" s="58">
        <v>2226.8435899999999</v>
      </c>
      <c r="J20" s="58">
        <v>7900.2479999999996</v>
      </c>
      <c r="K20" s="58">
        <v>304.06013000000002</v>
      </c>
      <c r="L20" s="58">
        <v>909.95500000000004</v>
      </c>
      <c r="M20" s="58">
        <v>201.47</v>
      </c>
      <c r="N20" s="58">
        <v>10997.890230000001</v>
      </c>
      <c r="O20" s="58">
        <v>7666.87</v>
      </c>
      <c r="P20" s="58">
        <v>31.95026</v>
      </c>
      <c r="Q20" s="58">
        <v>28.445990000000002</v>
      </c>
      <c r="R20" s="58">
        <v>25.761080000000003</v>
      </c>
      <c r="S20" s="58">
        <v>2896.54214</v>
      </c>
      <c r="T20" s="58">
        <v>41.960999999999999</v>
      </c>
      <c r="U20" s="58">
        <v>2592.3180000000002</v>
      </c>
      <c r="V20" s="58">
        <v>319.37299999999999</v>
      </c>
      <c r="W20" s="58">
        <v>12.291219999999999</v>
      </c>
      <c r="X20" s="58">
        <v>50.335370000000005</v>
      </c>
      <c r="Y20" s="58">
        <v>2444.2118799999998</v>
      </c>
      <c r="Z20" s="58">
        <v>3146.1356900000005</v>
      </c>
      <c r="AA20" s="58">
        <v>64545.128019999975</v>
      </c>
    </row>
    <row r="21" spans="1:27" ht="15" customHeight="1" x14ac:dyDescent="0.2">
      <c r="A21" s="58" t="s">
        <v>1786</v>
      </c>
      <c r="B21" s="58">
        <v>0</v>
      </c>
      <c r="C21" s="58">
        <v>11664.66266</v>
      </c>
      <c r="D21" s="58">
        <v>32691.089849999997</v>
      </c>
      <c r="E21" s="58">
        <v>6336.9147300000004</v>
      </c>
      <c r="F21" s="58">
        <v>1715.0663400000001</v>
      </c>
      <c r="G21" s="58">
        <v>4360.6867098909615</v>
      </c>
      <c r="H21" s="58">
        <v>6892.1837600000008</v>
      </c>
      <c r="I21" s="58">
        <v>1095.58</v>
      </c>
      <c r="J21" s="58">
        <v>35245.493000000002</v>
      </c>
      <c r="K21" s="58">
        <v>8233.3194800000001</v>
      </c>
      <c r="L21" s="58">
        <v>3190.0093199999997</v>
      </c>
      <c r="M21" s="58">
        <v>2489.2191899999998</v>
      </c>
      <c r="N21" s="58">
        <v>1042.7323900000001</v>
      </c>
      <c r="O21" s="58">
        <v>6481.0959999999995</v>
      </c>
      <c r="P21" s="58">
        <v>13562.937059999998</v>
      </c>
      <c r="Q21" s="58">
        <v>274.84159000000005</v>
      </c>
      <c r="R21" s="58">
        <v>1474.7850000000001</v>
      </c>
      <c r="S21" s="58">
        <v>5614.7816200000034</v>
      </c>
      <c r="T21" s="58">
        <v>12831.069</v>
      </c>
      <c r="U21" s="58">
        <v>2118.6494400000001</v>
      </c>
      <c r="V21" s="58">
        <v>0</v>
      </c>
      <c r="W21" s="58">
        <v>612.89194999999995</v>
      </c>
      <c r="X21" s="58">
        <v>249.08799999999999</v>
      </c>
      <c r="Y21" s="58">
        <v>3134.15789</v>
      </c>
      <c r="Z21" s="58">
        <v>2532.1674499999999</v>
      </c>
      <c r="AA21" s="58">
        <v>163843.42242989095</v>
      </c>
    </row>
    <row r="22" spans="1:27" ht="15" customHeight="1" x14ac:dyDescent="0.2">
      <c r="A22" s="58" t="s">
        <v>1787</v>
      </c>
      <c r="B22" s="58">
        <f>SUM(B11:B21)</f>
        <v>6988.0131701399996</v>
      </c>
      <c r="C22" s="58">
        <f>SUM(C11:C21)</f>
        <v>316480.17556</v>
      </c>
      <c r="D22" s="58">
        <f t="shared" ref="D22:Z22" si="0">SUM(D11:D21)</f>
        <v>432150.44975999993</v>
      </c>
      <c r="E22" s="58">
        <f t="shared" si="0"/>
        <v>56778.310730000012</v>
      </c>
      <c r="F22" s="58">
        <f t="shared" si="0"/>
        <v>47718.451910000003</v>
      </c>
      <c r="G22" s="58">
        <f t="shared" si="0"/>
        <v>502272.63794999901</v>
      </c>
      <c r="H22" s="58">
        <f t="shared" si="0"/>
        <v>164255.01725000003</v>
      </c>
      <c r="I22" s="58">
        <f t="shared" si="0"/>
        <v>41846.702590000008</v>
      </c>
      <c r="J22" s="58">
        <f t="shared" si="0"/>
        <v>226958.25780999998</v>
      </c>
      <c r="K22" s="58">
        <f t="shared" si="0"/>
        <v>110418.42038</v>
      </c>
      <c r="L22" s="58">
        <f t="shared" si="0"/>
        <v>93886.226319999987</v>
      </c>
      <c r="M22" s="58">
        <f t="shared" si="0"/>
        <v>23627.54119</v>
      </c>
      <c r="N22" s="58">
        <f t="shared" si="0"/>
        <v>192010.96240999998</v>
      </c>
      <c r="O22" s="58">
        <f t="shared" si="0"/>
        <v>82312.81100999999</v>
      </c>
      <c r="P22" s="58">
        <f t="shared" si="0"/>
        <v>74645.910859999989</v>
      </c>
      <c r="Q22" s="58">
        <f t="shared" si="0"/>
        <v>5106.0439000000006</v>
      </c>
      <c r="R22" s="58">
        <f t="shared" si="0"/>
        <v>30825.929140000004</v>
      </c>
      <c r="S22" s="58">
        <f t="shared" si="0"/>
        <v>193221.84788999998</v>
      </c>
      <c r="T22" s="58">
        <f t="shared" si="0"/>
        <v>64959.720449999993</v>
      </c>
      <c r="U22" s="58">
        <f t="shared" si="0"/>
        <v>85803.616439999983</v>
      </c>
      <c r="V22" s="58">
        <f t="shared" si="0"/>
        <v>35265.792690000002</v>
      </c>
      <c r="W22" s="58">
        <f t="shared" si="0"/>
        <v>1251.9034299999998</v>
      </c>
      <c r="X22" s="58">
        <f t="shared" si="0"/>
        <v>1813.7853600000001</v>
      </c>
      <c r="Y22" s="58">
        <f t="shared" si="0"/>
        <v>90156.95616999999</v>
      </c>
      <c r="Z22" s="58">
        <f t="shared" si="0"/>
        <v>133186.70170000001</v>
      </c>
      <c r="AA22" s="58">
        <f>SUM(B22:Z22)</f>
        <v>3013942.1860701391</v>
      </c>
    </row>
    <row r="23" spans="1:27" x14ac:dyDescent="0.2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1:27" x14ac:dyDescent="0.2">
      <c r="A24" s="90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5" customHeight="1" x14ac:dyDescent="0.2">
      <c r="A25" s="78" t="s">
        <v>1794</v>
      </c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5" customHeight="1" x14ac:dyDescent="0.2">
      <c r="A26" s="7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</row>
    <row r="27" spans="1:27" ht="15" customHeight="1" x14ac:dyDescent="0.2">
      <c r="A27" s="58" t="s">
        <v>398</v>
      </c>
      <c r="B27" s="58">
        <v>0</v>
      </c>
      <c r="C27" s="58">
        <v>95.887919999999994</v>
      </c>
      <c r="D27" s="58">
        <v>583.11959000000002</v>
      </c>
      <c r="E27" s="58">
        <v>83</v>
      </c>
      <c r="F27" s="58">
        <v>28.515090000000001</v>
      </c>
      <c r="G27" s="58">
        <v>240.08199999999999</v>
      </c>
      <c r="H27" s="58">
        <v>94.957530000000006</v>
      </c>
      <c r="I27" s="58">
        <v>0</v>
      </c>
      <c r="J27" s="58">
        <v>2418.6213700000003</v>
      </c>
      <c r="K27" s="58">
        <v>30.23668</v>
      </c>
      <c r="L27" s="58">
        <v>30.581</v>
      </c>
      <c r="M27" s="58">
        <v>3.8285</v>
      </c>
      <c r="N27" s="58">
        <v>65.450999999999993</v>
      </c>
      <c r="O27" s="58">
        <v>634.69056999999998</v>
      </c>
      <c r="P27" s="58">
        <v>0</v>
      </c>
      <c r="Q27" s="58">
        <v>0.26439999999999997</v>
      </c>
      <c r="R27" s="58">
        <v>1.6668000000000001</v>
      </c>
      <c r="S27" s="58">
        <v>1777.26351</v>
      </c>
      <c r="T27" s="58">
        <v>110.556</v>
      </c>
      <c r="U27" s="58">
        <v>88.299000000000007</v>
      </c>
      <c r="V27" s="58">
        <v>2.8630500000000003</v>
      </c>
      <c r="W27" s="58">
        <v>0</v>
      </c>
      <c r="X27" s="58">
        <v>-4.4660000000000002</v>
      </c>
      <c r="Y27" s="58">
        <v>203.98079000000001</v>
      </c>
      <c r="Z27" s="58">
        <v>583.98680000000002</v>
      </c>
      <c r="AA27" s="58">
        <v>7073.3855999999987</v>
      </c>
    </row>
    <row r="28" spans="1:27" ht="15" customHeight="1" x14ac:dyDescent="0.2">
      <c r="A28" s="58" t="s">
        <v>401</v>
      </c>
      <c r="B28" s="58">
        <v>3895.116876</v>
      </c>
      <c r="C28" s="58">
        <v>108060.00220999999</v>
      </c>
      <c r="D28" s="58">
        <v>177440.31337000002</v>
      </c>
      <c r="E28" s="58">
        <v>49227.353929999997</v>
      </c>
      <c r="F28" s="58">
        <v>24119.702171999998</v>
      </c>
      <c r="G28" s="58">
        <v>203148.35213928006</v>
      </c>
      <c r="H28" s="58">
        <v>73798.065719999999</v>
      </c>
      <c r="I28" s="58">
        <v>19114.791799999999</v>
      </c>
      <c r="J28" s="58">
        <v>79005.265910000002</v>
      </c>
      <c r="K28" s="58">
        <v>49723.447590000003</v>
      </c>
      <c r="L28" s="58">
        <v>34744.648860000001</v>
      </c>
      <c r="M28" s="58">
        <v>10816.409390000001</v>
      </c>
      <c r="N28" s="58">
        <v>65482.29421</v>
      </c>
      <c r="O28" s="58">
        <v>32465.682270000001</v>
      </c>
      <c r="P28" s="58">
        <v>26590.408600000002</v>
      </c>
      <c r="Q28" s="58">
        <v>3192.04466</v>
      </c>
      <c r="R28" s="58">
        <v>10745.846289999999</v>
      </c>
      <c r="S28" s="58">
        <v>76396.102959999989</v>
      </c>
      <c r="T28" s="58">
        <v>36952.400999999998</v>
      </c>
      <c r="U28" s="58">
        <v>42941.663019999993</v>
      </c>
      <c r="V28" s="58">
        <v>17206.693120000004</v>
      </c>
      <c r="W28" s="58">
        <v>27.86506</v>
      </c>
      <c r="X28" s="58">
        <v>1211.320545</v>
      </c>
      <c r="Y28" s="58">
        <v>37671.76412</v>
      </c>
      <c r="Z28" s="58">
        <v>54533.035850000007</v>
      </c>
      <c r="AA28" s="58">
        <v>1238510.5916722801</v>
      </c>
    </row>
    <row r="29" spans="1:27" ht="15" customHeight="1" x14ac:dyDescent="0.2">
      <c r="A29" s="58" t="s">
        <v>402</v>
      </c>
      <c r="B29" s="58">
        <v>0</v>
      </c>
      <c r="C29" s="58">
        <v>54.740439999999992</v>
      </c>
      <c r="D29" s="58">
        <v>596.42943000000002</v>
      </c>
      <c r="E29" s="58">
        <v>465.81099999999998</v>
      </c>
      <c r="F29" s="58">
        <v>48.191139999999997</v>
      </c>
      <c r="G29" s="58">
        <v>312.76959000000005</v>
      </c>
      <c r="H29" s="58">
        <v>3268.4676899999999</v>
      </c>
      <c r="I29" s="58">
        <v>0.67468100000000009</v>
      </c>
      <c r="J29" s="58">
        <v>1891.6244099999999</v>
      </c>
      <c r="K29" s="58">
        <v>20.074200000000001</v>
      </c>
      <c r="L29" s="58">
        <v>0</v>
      </c>
      <c r="M29" s="58">
        <v>0.76097999999999999</v>
      </c>
      <c r="N29" s="58">
        <v>1499.96201</v>
      </c>
      <c r="O29" s="58">
        <v>2336.9519599999999</v>
      </c>
      <c r="P29" s="58">
        <v>241.82388</v>
      </c>
      <c r="Q29" s="58">
        <v>273.61270999999999</v>
      </c>
      <c r="R29" s="58">
        <v>19.6614</v>
      </c>
      <c r="S29" s="58">
        <v>112.42308</v>
      </c>
      <c r="T29" s="58">
        <v>0</v>
      </c>
      <c r="U29" s="58">
        <v>84.073999999999998</v>
      </c>
      <c r="V29" s="58">
        <v>0</v>
      </c>
      <c r="W29" s="58">
        <v>0.01</v>
      </c>
      <c r="X29" s="58">
        <v>1.225E-2</v>
      </c>
      <c r="Y29" s="58">
        <v>0</v>
      </c>
      <c r="Z29" s="58">
        <v>909.81457</v>
      </c>
      <c r="AA29" s="58">
        <v>12137.889421000002</v>
      </c>
    </row>
    <row r="30" spans="1:27" ht="15" customHeight="1" x14ac:dyDescent="0.2">
      <c r="A30" s="58" t="s">
        <v>403</v>
      </c>
      <c r="B30" s="58">
        <v>868.04038279999997</v>
      </c>
      <c r="C30" s="58">
        <v>41864.509969999999</v>
      </c>
      <c r="D30" s="58">
        <v>71618.187860000005</v>
      </c>
      <c r="E30" s="58">
        <v>10121.155000000001</v>
      </c>
      <c r="F30" s="58">
        <v>5620.5157700000009</v>
      </c>
      <c r="G30" s="58">
        <v>63283.446764981192</v>
      </c>
      <c r="H30" s="58">
        <v>19366.556399999998</v>
      </c>
      <c r="I30" s="58">
        <v>6158.8754600000002</v>
      </c>
      <c r="J30" s="58">
        <v>23331.04838</v>
      </c>
      <c r="K30" s="58">
        <v>12137.10188</v>
      </c>
      <c r="L30" s="58">
        <v>6385.7397699999992</v>
      </c>
      <c r="M30" s="58">
        <v>4168.1506200000003</v>
      </c>
      <c r="N30" s="58">
        <v>22612.183149999997</v>
      </c>
      <c r="O30" s="58">
        <v>62.143550000000005</v>
      </c>
      <c r="P30" s="58">
        <v>11763.321960000001</v>
      </c>
      <c r="Q30" s="58">
        <v>954.91064000000006</v>
      </c>
      <c r="R30" s="58">
        <v>5415.6223800000007</v>
      </c>
      <c r="S30" s="58">
        <v>28762.11882</v>
      </c>
      <c r="T30" s="58">
        <v>964.06299999999999</v>
      </c>
      <c r="U30" s="58">
        <v>18000.026999999998</v>
      </c>
      <c r="V30" s="58">
        <v>4720.8274000000001</v>
      </c>
      <c r="W30" s="58">
        <v>2.8788400000000003</v>
      </c>
      <c r="X30" s="58">
        <v>288.67518000000001</v>
      </c>
      <c r="Y30" s="58">
        <v>9395.8181999999997</v>
      </c>
      <c r="Z30" s="58">
        <v>18547.664359999999</v>
      </c>
      <c r="AA30" s="58">
        <v>386413.58273778122</v>
      </c>
    </row>
    <row r="31" spans="1:27" ht="15" customHeight="1" x14ac:dyDescent="0.2">
      <c r="A31" s="58" t="s">
        <v>404</v>
      </c>
      <c r="B31" s="58">
        <v>15.62155458</v>
      </c>
      <c r="C31" s="58">
        <v>22166.057390000002</v>
      </c>
      <c r="D31" s="58">
        <v>23109.103800000001</v>
      </c>
      <c r="E31" s="58">
        <v>8096.9269999999997</v>
      </c>
      <c r="F31" s="58">
        <v>3470.9146099999998</v>
      </c>
      <c r="G31" s="58">
        <v>24278.430275904549</v>
      </c>
      <c r="H31" s="58">
        <v>11390.878699999999</v>
      </c>
      <c r="I31" s="58">
        <v>10505.319300000001</v>
      </c>
      <c r="J31" s="58">
        <v>13442.404329999999</v>
      </c>
      <c r="K31" s="58">
        <v>2404.8562700000002</v>
      </c>
      <c r="L31" s="58">
        <v>4790.8922599999996</v>
      </c>
      <c r="M31" s="58">
        <v>3605.44778</v>
      </c>
      <c r="N31" s="58">
        <v>13064.922039999999</v>
      </c>
      <c r="O31" s="58">
        <v>106.1525</v>
      </c>
      <c r="P31" s="58">
        <v>5664.4117699999997</v>
      </c>
      <c r="Q31" s="58">
        <v>355.14423999999997</v>
      </c>
      <c r="R31" s="58">
        <v>2698.22462</v>
      </c>
      <c r="S31" s="58">
        <v>19490.742830000003</v>
      </c>
      <c r="T31" s="58">
        <v>11368.846</v>
      </c>
      <c r="U31" s="58">
        <v>7845.5810000000001</v>
      </c>
      <c r="V31" s="58">
        <v>1908.248</v>
      </c>
      <c r="W31" s="58">
        <v>14.491700000000002</v>
      </c>
      <c r="X31" s="58">
        <v>111.60742999999999</v>
      </c>
      <c r="Y31" s="58">
        <v>1669.5022200000001</v>
      </c>
      <c r="Z31" s="58">
        <v>17777.590869999996</v>
      </c>
      <c r="AA31" s="58">
        <v>209352.31849048453</v>
      </c>
    </row>
    <row r="32" spans="1:27" ht="15" customHeight="1" x14ac:dyDescent="0.2">
      <c r="A32" s="58" t="s">
        <v>1781</v>
      </c>
      <c r="B32" s="58">
        <v>0</v>
      </c>
      <c r="C32" s="58">
        <v>926.62516000000005</v>
      </c>
      <c r="D32" s="58">
        <v>701.99956000000009</v>
      </c>
      <c r="E32" s="58">
        <v>79.125</v>
      </c>
      <c r="F32" s="58">
        <v>141.91488000000001</v>
      </c>
      <c r="G32" s="58">
        <v>321.04638</v>
      </c>
      <c r="H32" s="58">
        <v>1275.33647</v>
      </c>
      <c r="I32" s="58">
        <v>0.45012000000000002</v>
      </c>
      <c r="J32" s="58">
        <v>205.63578000000001</v>
      </c>
      <c r="K32" s="58">
        <v>465.26929999999999</v>
      </c>
      <c r="L32" s="58">
        <v>434.60321000000005</v>
      </c>
      <c r="M32" s="58">
        <v>2.23</v>
      </c>
      <c r="N32" s="58">
        <v>150.96232999999998</v>
      </c>
      <c r="O32" s="58">
        <v>5566.2306100000005</v>
      </c>
      <c r="P32" s="58">
        <v>12.930200000000001</v>
      </c>
      <c r="Q32" s="58">
        <v>0</v>
      </c>
      <c r="R32" s="58">
        <v>0</v>
      </c>
      <c r="S32" s="58">
        <v>1695.9274499999999</v>
      </c>
      <c r="T32" s="58">
        <v>55.994999999999997</v>
      </c>
      <c r="U32" s="58">
        <v>59.366999999999997</v>
      </c>
      <c r="V32" s="58">
        <v>13.281000000000001</v>
      </c>
      <c r="W32" s="58">
        <v>0</v>
      </c>
      <c r="X32" s="58">
        <v>13.04365</v>
      </c>
      <c r="Y32" s="58">
        <v>3.9517899999999999</v>
      </c>
      <c r="Z32" s="58">
        <v>77.437399999999997</v>
      </c>
      <c r="AA32" s="58">
        <v>12203.362290000003</v>
      </c>
    </row>
    <row r="33" spans="1:27" ht="15" customHeight="1" x14ac:dyDescent="0.2">
      <c r="A33" s="58" t="s">
        <v>1782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</row>
    <row r="34" spans="1:27" ht="15" customHeight="1" x14ac:dyDescent="0.2">
      <c r="A34" s="58" t="s">
        <v>1783</v>
      </c>
      <c r="B34" s="58">
        <v>60.40694637</v>
      </c>
      <c r="C34" s="58">
        <v>4265.4956900000006</v>
      </c>
      <c r="D34" s="58">
        <v>9382.1789900000003</v>
      </c>
      <c r="E34" s="58">
        <v>1114.008</v>
      </c>
      <c r="F34" s="58">
        <v>718.85977000000003</v>
      </c>
      <c r="G34" s="58">
        <v>8812.83497000024</v>
      </c>
      <c r="H34" s="58">
        <v>1067.7735700000001</v>
      </c>
      <c r="I34" s="58">
        <v>577.38189</v>
      </c>
      <c r="J34" s="58">
        <v>1900.5866000000001</v>
      </c>
      <c r="K34" s="58">
        <v>1345.8520600000002</v>
      </c>
      <c r="L34" s="58">
        <v>2522.92301</v>
      </c>
      <c r="M34" s="58">
        <v>248.26369</v>
      </c>
      <c r="N34" s="58">
        <v>3930.2824700000001</v>
      </c>
      <c r="O34" s="58">
        <v>3033.2808</v>
      </c>
      <c r="P34" s="58">
        <v>0</v>
      </c>
      <c r="Q34" s="58">
        <v>233.85382999999999</v>
      </c>
      <c r="R34" s="58">
        <v>666.71325999999999</v>
      </c>
      <c r="S34" s="58">
        <v>3615.3904300000004</v>
      </c>
      <c r="T34" s="58">
        <v>223.45</v>
      </c>
      <c r="U34" s="58">
        <v>2117.165</v>
      </c>
      <c r="V34" s="58">
        <v>431.41296999999997</v>
      </c>
      <c r="W34" s="58">
        <v>2.5216999999999996</v>
      </c>
      <c r="X34" s="58">
        <v>17.582840000000001</v>
      </c>
      <c r="Y34" s="58">
        <v>874.63003000000003</v>
      </c>
      <c r="Z34" s="58">
        <v>1423.5559599999999</v>
      </c>
      <c r="AA34" s="58">
        <v>48586.404476370233</v>
      </c>
    </row>
    <row r="35" spans="1:27" ht="15" customHeight="1" x14ac:dyDescent="0.2">
      <c r="A35" s="58" t="s">
        <v>1784</v>
      </c>
      <c r="B35" s="58">
        <v>0</v>
      </c>
      <c r="C35" s="58">
        <v>6920.3086400000002</v>
      </c>
      <c r="D35" s="58">
        <v>7174.5048099999995</v>
      </c>
      <c r="E35" s="58">
        <v>990.01300000000003</v>
      </c>
      <c r="F35" s="58">
        <v>426.81265999999999</v>
      </c>
      <c r="G35" s="58">
        <v>2977.3945599999943</v>
      </c>
      <c r="H35" s="58">
        <v>584.32640000000004</v>
      </c>
      <c r="I35" s="58">
        <v>679.29165999999998</v>
      </c>
      <c r="J35" s="58">
        <v>634.18092000000001</v>
      </c>
      <c r="K35" s="58">
        <v>284.52946999999995</v>
      </c>
      <c r="L35" s="58">
        <v>0</v>
      </c>
      <c r="M35" s="58">
        <v>181.02336</v>
      </c>
      <c r="N35" s="58">
        <v>1775.88381</v>
      </c>
      <c r="O35" s="58">
        <v>0</v>
      </c>
      <c r="P35" s="58">
        <v>367.38819000000001</v>
      </c>
      <c r="Q35" s="58">
        <v>182.93259</v>
      </c>
      <c r="R35" s="58">
        <v>452.42660999999998</v>
      </c>
      <c r="S35" s="58">
        <v>4105.6634300000005</v>
      </c>
      <c r="T35" s="58">
        <v>5285.1710000000003</v>
      </c>
      <c r="U35" s="58">
        <v>154.25299999999999</v>
      </c>
      <c r="V35" s="58">
        <v>60.758660000000006</v>
      </c>
      <c r="W35" s="58">
        <v>0</v>
      </c>
      <c r="X35" s="58">
        <v>8.9996799999999997</v>
      </c>
      <c r="Y35" s="58">
        <v>114.70228999999999</v>
      </c>
      <c r="Z35" s="58">
        <v>398.02234999999996</v>
      </c>
      <c r="AA35" s="58">
        <v>33758.587089999994</v>
      </c>
    </row>
    <row r="36" spans="1:27" ht="15" customHeight="1" x14ac:dyDescent="0.2">
      <c r="A36" s="58" t="s">
        <v>1785</v>
      </c>
      <c r="B36" s="58">
        <v>0</v>
      </c>
      <c r="C36" s="58">
        <v>3040.4559199999999</v>
      </c>
      <c r="D36" s="58">
        <v>3430.5317799999998</v>
      </c>
      <c r="E36" s="58">
        <v>4821.1099999999997</v>
      </c>
      <c r="F36" s="58">
        <v>0</v>
      </c>
      <c r="G36" s="58">
        <v>5622.1362299999892</v>
      </c>
      <c r="H36" s="58">
        <v>209.46151</v>
      </c>
      <c r="I36" s="58">
        <v>3287.6317100000001</v>
      </c>
      <c r="J36" s="58">
        <v>6943.4397900000004</v>
      </c>
      <c r="K36" s="58">
        <v>23.15296</v>
      </c>
      <c r="L36" s="58">
        <v>494.73872999999998</v>
      </c>
      <c r="M36" s="58">
        <v>1.7849999999999999</v>
      </c>
      <c r="N36" s="58">
        <v>5433.8159599999999</v>
      </c>
      <c r="O36" s="58">
        <v>10578.307789999999</v>
      </c>
      <c r="P36" s="58">
        <v>-4.0537299999999998</v>
      </c>
      <c r="Q36" s="58">
        <v>15.58893</v>
      </c>
      <c r="R36" s="58">
        <v>8.4421900000000001</v>
      </c>
      <c r="S36" s="58">
        <v>1381.24485</v>
      </c>
      <c r="T36" s="58">
        <v>0</v>
      </c>
      <c r="U36" s="58">
        <v>1317.35</v>
      </c>
      <c r="V36" s="58">
        <v>125.61197</v>
      </c>
      <c r="W36" s="58">
        <v>0</v>
      </c>
      <c r="X36" s="58">
        <v>12.687659999999999</v>
      </c>
      <c r="Y36" s="58">
        <v>386.06705999999997</v>
      </c>
      <c r="Z36" s="58">
        <v>3079.1236700000004</v>
      </c>
      <c r="AA36" s="58">
        <v>50208.629979999991</v>
      </c>
    </row>
    <row r="37" spans="1:27" ht="15" customHeight="1" x14ac:dyDescent="0.2">
      <c r="A37" s="58" t="s">
        <v>1786</v>
      </c>
      <c r="B37" s="58">
        <v>0</v>
      </c>
      <c r="C37" s="58">
        <v>19689.351099999996</v>
      </c>
      <c r="D37" s="58">
        <v>15439.59713</v>
      </c>
      <c r="E37" s="58">
        <v>1229.52962</v>
      </c>
      <c r="F37" s="58">
        <v>854.82614000000001</v>
      </c>
      <c r="G37" s="58">
        <v>1840.1790000000001</v>
      </c>
      <c r="H37" s="58">
        <v>3849.1505299999999</v>
      </c>
      <c r="I37" s="58">
        <v>2224.3935799999999</v>
      </c>
      <c r="J37" s="58">
        <v>31163.964359999998</v>
      </c>
      <c r="K37" s="58">
        <v>4751.4685099999997</v>
      </c>
      <c r="L37" s="58">
        <v>8903.0734600000014</v>
      </c>
      <c r="M37" s="58">
        <v>382.67632000000003</v>
      </c>
      <c r="N37" s="58">
        <v>6570.4045099999994</v>
      </c>
      <c r="O37" s="58">
        <v>1243.5556000000001</v>
      </c>
      <c r="P37" s="58">
        <v>7027.6220499999999</v>
      </c>
      <c r="Q37" s="58">
        <v>11.1562</v>
      </c>
      <c r="R37" s="58">
        <v>1459.9610500000001</v>
      </c>
      <c r="S37" s="58">
        <v>3321.4213199999999</v>
      </c>
      <c r="T37" s="58">
        <v>7705.2660599999999</v>
      </c>
      <c r="U37" s="58">
        <v>843.52</v>
      </c>
      <c r="V37" s="58">
        <v>0</v>
      </c>
      <c r="W37" s="58">
        <v>0.182</v>
      </c>
      <c r="X37" s="58">
        <v>395.95952</v>
      </c>
      <c r="Y37" s="58">
        <v>1446.7256599999998</v>
      </c>
      <c r="Z37" s="58">
        <v>1637.46361</v>
      </c>
      <c r="AA37" s="58">
        <v>121991.44733</v>
      </c>
    </row>
    <row r="38" spans="1:27" ht="15" customHeight="1" thickBot="1" x14ac:dyDescent="0.25">
      <c r="A38" s="72" t="s">
        <v>1787</v>
      </c>
      <c r="B38" s="72">
        <v>4839.1857597499993</v>
      </c>
      <c r="C38" s="72">
        <v>207083.43444000001</v>
      </c>
      <c r="D38" s="72">
        <v>309475.96632000007</v>
      </c>
      <c r="E38" s="72">
        <v>76228.032550000004</v>
      </c>
      <c r="F38" s="72">
        <v>35430.252231999999</v>
      </c>
      <c r="G38" s="72">
        <v>310836.67191016604</v>
      </c>
      <c r="H38" s="72">
        <v>114904.97452</v>
      </c>
      <c r="I38" s="72">
        <v>42548.810201</v>
      </c>
      <c r="J38" s="72">
        <v>160936.77185000002</v>
      </c>
      <c r="K38" s="72">
        <v>71185.988920000018</v>
      </c>
      <c r="L38" s="72">
        <v>58307.200299999997</v>
      </c>
      <c r="M38" s="72">
        <v>19410.575639999995</v>
      </c>
      <c r="N38" s="72">
        <v>120586.16149</v>
      </c>
      <c r="O38" s="72">
        <v>56026.995649999997</v>
      </c>
      <c r="P38" s="72">
        <v>51663.852920000005</v>
      </c>
      <c r="Q38" s="72">
        <v>5219.5082000000002</v>
      </c>
      <c r="R38" s="72">
        <v>21468.564600000005</v>
      </c>
      <c r="S38" s="72">
        <v>140658.29868000001</v>
      </c>
      <c r="T38" s="72">
        <v>62665.748059999998</v>
      </c>
      <c r="U38" s="72">
        <v>73451.299019999991</v>
      </c>
      <c r="V38" s="72">
        <v>24469.696170000007</v>
      </c>
      <c r="W38" s="72">
        <v>47.949300000000008</v>
      </c>
      <c r="X38" s="72">
        <v>2055.4227550000001</v>
      </c>
      <c r="Y38" s="72">
        <v>51767.142160000003</v>
      </c>
      <c r="Z38" s="72">
        <v>98967.69544000001</v>
      </c>
      <c r="AA38" s="72">
        <v>2120236.1990879159</v>
      </c>
    </row>
    <row r="40" spans="1:27" x14ac:dyDescent="0.2">
      <c r="A40" s="146" t="s">
        <v>2525</v>
      </c>
    </row>
    <row r="42" spans="1:27" x14ac:dyDescent="0.2">
      <c r="A42" s="86"/>
    </row>
    <row r="44" spans="1:27" x14ac:dyDescent="0.2">
      <c r="A44" s="86"/>
    </row>
    <row r="46" spans="1:27" x14ac:dyDescent="0.2">
      <c r="A46" s="86"/>
    </row>
    <row r="48" spans="1:27" x14ac:dyDescent="0.2">
      <c r="A48" s="86"/>
    </row>
    <row r="50" spans="1:1" x14ac:dyDescent="0.2">
      <c r="A50" s="86"/>
    </row>
  </sheetData>
  <mergeCells count="2">
    <mergeCell ref="A5:K6"/>
    <mergeCell ref="L5:Z6"/>
  </mergeCells>
  <phoneticPr fontId="2" type="noConversion"/>
  <conditionalFormatting sqref="C8:W8">
    <cfRule type="expression" dxfId="59" priority="1" stopIfTrue="1">
      <formula>$AM8=1</formula>
    </cfRule>
  </conditionalFormatting>
  <conditionalFormatting sqref="X8">
    <cfRule type="expression" dxfId="58" priority="2" stopIfTrue="1">
      <formula>$AM9=1</formula>
    </cfRule>
  </conditionalFormatting>
  <conditionalFormatting sqref="Z8">
    <cfRule type="expression" dxfId="57" priority="3" stopIfTrue="1">
      <formula>$AK9=1</formula>
    </cfRule>
  </conditionalFormatting>
  <conditionalFormatting sqref="AA8">
    <cfRule type="expression" dxfId="56" priority="4" stopIfTrue="1">
      <formula>$AV8=1</formula>
    </cfRule>
  </conditionalFormatting>
  <conditionalFormatting sqref="Y8">
    <cfRule type="expression" dxfId="55" priority="5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52" right="0.1" top="0.70866141732283472" bottom="2.1" header="0.51181102362204722" footer="0.51181102362204722"/>
  <pageSetup paperSize="8" scale="75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D74"/>
  <sheetViews>
    <sheetView showGridLines="0" topLeftCell="L1" workbookViewId="0">
      <selection activeCell="L5" sqref="L5:Y6"/>
    </sheetView>
  </sheetViews>
  <sheetFormatPr defaultRowHeight="12.75" x14ac:dyDescent="0.2"/>
  <cols>
    <col min="1" max="1" width="26.7109375" style="92" customWidth="1"/>
    <col min="2" max="2" width="8.7109375" style="92" bestFit="1" customWidth="1"/>
    <col min="3" max="18" width="9.5703125" style="92" bestFit="1" customWidth="1"/>
    <col min="19" max="19" width="8.7109375" style="92" bestFit="1" customWidth="1"/>
    <col min="20" max="20" width="9.5703125" style="92" bestFit="1" customWidth="1"/>
    <col min="21" max="21" width="9.5703125" style="92" customWidth="1"/>
    <col min="22" max="22" width="8.7109375" style="92" bestFit="1" customWidth="1"/>
    <col min="23" max="24" width="9.5703125" style="92" bestFit="1" customWidth="1"/>
    <col min="25" max="25" width="10.85546875" style="92" bestFit="1" customWidth="1"/>
    <col min="26" max="27" width="9.140625" style="92"/>
    <col min="28" max="28" width="9.5703125" style="92" bestFit="1" customWidth="1"/>
    <col min="29" max="29" width="10.85546875" style="92" bestFit="1" customWidth="1"/>
    <col min="30" max="16384" width="9.140625" style="92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x14ac:dyDescent="0.2">
      <c r="A3" s="19" t="s">
        <v>1815</v>
      </c>
      <c r="AD3" s="54" t="s">
        <v>1816</v>
      </c>
    </row>
    <row r="5" spans="1:30" x14ac:dyDescent="0.2">
      <c r="A5" s="818" t="s">
        <v>973</v>
      </c>
      <c r="B5" s="818"/>
      <c r="C5" s="818"/>
      <c r="D5" s="818"/>
      <c r="E5" s="818"/>
      <c r="F5" s="818"/>
      <c r="G5" s="818"/>
      <c r="H5" s="818"/>
      <c r="I5" s="818"/>
      <c r="J5" s="818"/>
      <c r="K5" s="818"/>
      <c r="L5" s="817" t="s">
        <v>980</v>
      </c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</row>
    <row r="6" spans="1:30" x14ac:dyDescent="0.2">
      <c r="A6" s="818"/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7"/>
      <c r="Y6" s="817"/>
    </row>
    <row r="7" spans="1:30" ht="13.5" thickBot="1" x14ac:dyDescent="0.25">
      <c r="AD7" s="31" t="s">
        <v>321</v>
      </c>
    </row>
    <row r="8" spans="1:30" s="601" customFormat="1" ht="69" thickBot="1" x14ac:dyDescent="0.25">
      <c r="A8" s="599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2612</v>
      </c>
      <c r="G8" s="602" t="s">
        <v>2227</v>
      </c>
      <c r="H8" s="602" t="s">
        <v>2228</v>
      </c>
      <c r="I8" s="602" t="s">
        <v>1607</v>
      </c>
      <c r="J8" s="602" t="s">
        <v>2230</v>
      </c>
      <c r="K8" s="602" t="s">
        <v>2613</v>
      </c>
      <c r="L8" s="602" t="s">
        <v>1608</v>
      </c>
      <c r="M8" s="602" t="s">
        <v>2614</v>
      </c>
      <c r="N8" s="602" t="s">
        <v>2615</v>
      </c>
      <c r="O8" s="602" t="s">
        <v>2231</v>
      </c>
      <c r="P8" s="602" t="s">
        <v>2232</v>
      </c>
      <c r="Q8" s="602" t="s">
        <v>2233</v>
      </c>
      <c r="R8" s="602" t="s">
        <v>1609</v>
      </c>
      <c r="S8" s="602" t="s">
        <v>2234</v>
      </c>
      <c r="T8" s="602" t="s">
        <v>2235</v>
      </c>
      <c r="U8" s="602" t="s">
        <v>2236</v>
      </c>
      <c r="V8" s="602" t="s">
        <v>2616</v>
      </c>
      <c r="W8" s="602" t="s">
        <v>2238</v>
      </c>
      <c r="X8" s="602" t="s">
        <v>1878</v>
      </c>
      <c r="Y8" s="602" t="s">
        <v>1879</v>
      </c>
      <c r="Z8" s="603" t="s">
        <v>1880</v>
      </c>
      <c r="AA8" s="602" t="s">
        <v>2617</v>
      </c>
      <c r="AB8" s="604" t="s">
        <v>599</v>
      </c>
      <c r="AC8" s="73" t="s">
        <v>2618</v>
      </c>
    </row>
    <row r="9" spans="1:30" x14ac:dyDescent="0.2">
      <c r="A9" s="96" t="s">
        <v>1680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</row>
    <row r="10" spans="1:30" x14ac:dyDescent="0.2">
      <c r="A10" s="98" t="s">
        <v>763</v>
      </c>
      <c r="B10" s="99">
        <v>11693</v>
      </c>
      <c r="C10" s="99">
        <v>420353</v>
      </c>
      <c r="D10" s="99">
        <v>671995</v>
      </c>
      <c r="E10" s="99">
        <v>65608</v>
      </c>
      <c r="F10" s="99">
        <v>0</v>
      </c>
      <c r="G10" s="99">
        <v>133916</v>
      </c>
      <c r="H10" s="99">
        <v>254331</v>
      </c>
      <c r="I10" s="99">
        <v>496411</v>
      </c>
      <c r="J10" s="99">
        <v>71696</v>
      </c>
      <c r="K10" s="99">
        <v>0</v>
      </c>
      <c r="L10" s="99">
        <v>295990</v>
      </c>
      <c r="M10" s="99">
        <v>161331</v>
      </c>
      <c r="N10" s="99">
        <v>196634</v>
      </c>
      <c r="O10" s="99">
        <v>44791</v>
      </c>
      <c r="P10" s="99">
        <v>191094</v>
      </c>
      <c r="Q10" s="99">
        <v>94658</v>
      </c>
      <c r="R10" s="99">
        <v>20578</v>
      </c>
      <c r="S10" s="99">
        <v>23222</v>
      </c>
      <c r="T10" s="99">
        <v>37456</v>
      </c>
      <c r="U10" s="99">
        <v>288271</v>
      </c>
      <c r="V10" s="99">
        <v>45478</v>
      </c>
      <c r="W10" s="99">
        <v>64057</v>
      </c>
      <c r="X10" s="99">
        <v>51657</v>
      </c>
      <c r="Y10" s="99">
        <v>2234</v>
      </c>
      <c r="Z10" s="99">
        <v>745</v>
      </c>
      <c r="AA10" s="99">
        <v>46127</v>
      </c>
      <c r="AB10" s="99">
        <v>255633</v>
      </c>
      <c r="AC10" s="99">
        <v>3945959</v>
      </c>
    </row>
    <row r="11" spans="1:30" x14ac:dyDescent="0.2">
      <c r="A11" s="98" t="s">
        <v>1681</v>
      </c>
      <c r="B11" s="99">
        <v>15590.254989999999</v>
      </c>
      <c r="C11" s="99">
        <v>126787.05836875498</v>
      </c>
      <c r="D11" s="99">
        <v>202821.99942000001</v>
      </c>
      <c r="E11" s="99">
        <v>33350.73659</v>
      </c>
      <c r="F11" s="99">
        <v>0</v>
      </c>
      <c r="G11" s="99">
        <v>62549.100729999998</v>
      </c>
      <c r="H11" s="99">
        <v>207689.82101000153</v>
      </c>
      <c r="I11" s="99">
        <v>57034.011700000003</v>
      </c>
      <c r="J11" s="99">
        <v>20431.051370000001</v>
      </c>
      <c r="K11" s="99">
        <v>0</v>
      </c>
      <c r="L11" s="99">
        <v>97923.89847</v>
      </c>
      <c r="M11" s="99">
        <v>94933.654080000008</v>
      </c>
      <c r="N11" s="99">
        <v>50605.576479999996</v>
      </c>
      <c r="O11" s="99">
        <v>22631.935200000004</v>
      </c>
      <c r="P11" s="99">
        <v>106110.144</v>
      </c>
      <c r="Q11" s="99">
        <v>16909.460999999999</v>
      </c>
      <c r="R11" s="99">
        <v>8609.8924800000004</v>
      </c>
      <c r="S11" s="99">
        <v>2401.68408</v>
      </c>
      <c r="T11" s="99">
        <v>18804.794429999998</v>
      </c>
      <c r="U11" s="99">
        <v>162250.70172000004</v>
      </c>
      <c r="V11" s="99">
        <v>8926.6439200000004</v>
      </c>
      <c r="W11" s="99">
        <v>38092.673459999998</v>
      </c>
      <c r="X11" s="99">
        <v>51102.716520000002</v>
      </c>
      <c r="Y11" s="99">
        <v>621.17989</v>
      </c>
      <c r="Z11" s="99">
        <v>275.50328000000002</v>
      </c>
      <c r="AA11" s="99">
        <v>58237.712220000001</v>
      </c>
      <c r="AB11" s="99">
        <v>90482.231799999994</v>
      </c>
      <c r="AC11" s="99">
        <v>1555174.4372087566</v>
      </c>
    </row>
    <row r="12" spans="1:30" x14ac:dyDescent="0.2">
      <c r="A12" s="58" t="s">
        <v>764</v>
      </c>
      <c r="B12" s="99">
        <v>16149434.430129999</v>
      </c>
      <c r="C12" s="99">
        <v>68336519.109688297</v>
      </c>
      <c r="D12" s="99">
        <v>452334620.41482008</v>
      </c>
      <c r="E12" s="99">
        <v>19998899.373130001</v>
      </c>
      <c r="F12" s="99">
        <v>0</v>
      </c>
      <c r="G12" s="99">
        <v>66678280.993670002</v>
      </c>
      <c r="H12" s="99">
        <v>105615868.34166999</v>
      </c>
      <c r="I12" s="99">
        <v>33369513.755620003</v>
      </c>
      <c r="J12" s="99">
        <v>65554760.619000003</v>
      </c>
      <c r="K12" s="99">
        <v>0</v>
      </c>
      <c r="L12" s="99">
        <v>163442973.86748001</v>
      </c>
      <c r="M12" s="99">
        <v>51493564.194030419</v>
      </c>
      <c r="N12" s="99">
        <v>24491158.884620003</v>
      </c>
      <c r="O12" s="99">
        <v>11506769.70166</v>
      </c>
      <c r="P12" s="99">
        <v>41947937.542000003</v>
      </c>
      <c r="Q12" s="99">
        <v>7407458.3150000004</v>
      </c>
      <c r="R12" s="99">
        <v>4926088.5120200003</v>
      </c>
      <c r="S12" s="99">
        <v>1113053.94444</v>
      </c>
      <c r="T12" s="99">
        <v>14215775.372660002</v>
      </c>
      <c r="U12" s="99">
        <v>128201589.51470001</v>
      </c>
      <c r="V12" s="99">
        <v>8476863.3770000003</v>
      </c>
      <c r="W12" s="99">
        <v>16320341.015450001</v>
      </c>
      <c r="X12" s="99">
        <v>46086277.604759999</v>
      </c>
      <c r="Y12" s="99">
        <v>249955.15453999999</v>
      </c>
      <c r="Z12" s="99">
        <v>360445.72700000001</v>
      </c>
      <c r="AA12" s="99">
        <v>20110488.673</v>
      </c>
      <c r="AB12" s="99">
        <v>241047748.02563</v>
      </c>
      <c r="AC12" s="99">
        <v>1609436386.4637189</v>
      </c>
    </row>
    <row r="13" spans="1:30" s="226" customFormat="1" x14ac:dyDescent="0.2">
      <c r="A13" s="224" t="s">
        <v>766</v>
      </c>
      <c r="B13" s="225">
        <v>0.96537467348783812</v>
      </c>
      <c r="C13" s="225">
        <v>1.8553338686339373</v>
      </c>
      <c r="D13" s="225">
        <v>0.44838929028690999</v>
      </c>
      <c r="E13" s="225">
        <v>1.6676286013423909</v>
      </c>
      <c r="F13" s="225" t="s">
        <v>2877</v>
      </c>
      <c r="G13" s="225">
        <v>0.93807308463663008</v>
      </c>
      <c r="H13" s="225">
        <v>1.9664641712561575</v>
      </c>
      <c r="I13" s="225">
        <v>1.7091652014376293</v>
      </c>
      <c r="J13" s="225">
        <v>0.31166388492735014</v>
      </c>
      <c r="K13" s="225" t="s">
        <v>2877</v>
      </c>
      <c r="L13" s="225">
        <v>0.59913189385183951</v>
      </c>
      <c r="M13" s="225">
        <v>1.8436023135296109</v>
      </c>
      <c r="N13" s="225">
        <v>2.0662793752801698</v>
      </c>
      <c r="O13" s="225">
        <v>1.9668365481178489</v>
      </c>
      <c r="P13" s="225">
        <v>2.5295676073170021</v>
      </c>
      <c r="Q13" s="225">
        <v>2.2827615466642013</v>
      </c>
      <c r="R13" s="225">
        <v>1.747815220735734</v>
      </c>
      <c r="S13" s="225">
        <v>2.157742750921507</v>
      </c>
      <c r="T13" s="225">
        <v>1.3228117311255261</v>
      </c>
      <c r="U13" s="225">
        <v>1.2655904059707141</v>
      </c>
      <c r="V13" s="225">
        <v>1.0530597843797243</v>
      </c>
      <c r="W13" s="225">
        <v>2.334061121880894</v>
      </c>
      <c r="X13" s="225">
        <v>1.1088488629578945</v>
      </c>
      <c r="Y13" s="225">
        <v>2.4851653535338212</v>
      </c>
      <c r="Z13" s="225">
        <v>0.76434053551701553</v>
      </c>
      <c r="AA13" s="225">
        <v>2.8958874727986577</v>
      </c>
      <c r="AB13" s="225">
        <v>0.37537057508780064</v>
      </c>
      <c r="AC13" s="225">
        <v>9.6628512334421143E-2</v>
      </c>
    </row>
    <row r="14" spans="1:30" x14ac:dyDescent="0.2">
      <c r="A14" s="101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99"/>
      <c r="Z14" s="99"/>
      <c r="AA14" s="99"/>
      <c r="AB14" s="99"/>
      <c r="AC14" s="99"/>
    </row>
    <row r="15" spans="1:30" s="93" customFormat="1" x14ac:dyDescent="0.2">
      <c r="A15" s="78" t="s">
        <v>2538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99"/>
      <c r="Z15" s="99"/>
      <c r="AA15" s="99"/>
      <c r="AB15" s="99"/>
      <c r="AC15" s="99"/>
    </row>
    <row r="16" spans="1:30" x14ac:dyDescent="0.2">
      <c r="A16" s="98" t="s">
        <v>763</v>
      </c>
      <c r="B16" s="99">
        <v>16153</v>
      </c>
      <c r="C16" s="99">
        <v>101308</v>
      </c>
      <c r="D16" s="99">
        <v>94869</v>
      </c>
      <c r="E16" s="99">
        <v>4906</v>
      </c>
      <c r="F16" s="99">
        <v>0</v>
      </c>
      <c r="G16" s="99">
        <v>1474</v>
      </c>
      <c r="H16" s="99">
        <v>25116</v>
      </c>
      <c r="I16" s="99">
        <v>43408</v>
      </c>
      <c r="J16" s="99">
        <v>6417</v>
      </c>
      <c r="K16" s="99">
        <v>0</v>
      </c>
      <c r="L16" s="99">
        <v>3432</v>
      </c>
      <c r="M16" s="99">
        <v>6157</v>
      </c>
      <c r="N16" s="99">
        <v>9215</v>
      </c>
      <c r="O16" s="99">
        <v>4725</v>
      </c>
      <c r="P16" s="99">
        <v>702</v>
      </c>
      <c r="Q16" s="99">
        <v>1319</v>
      </c>
      <c r="R16" s="99">
        <v>230</v>
      </c>
      <c r="S16" s="99">
        <v>7</v>
      </c>
      <c r="T16" s="99">
        <v>4146</v>
      </c>
      <c r="U16" s="99">
        <v>26777</v>
      </c>
      <c r="V16" s="99">
        <v>9881</v>
      </c>
      <c r="W16" s="99">
        <v>0</v>
      </c>
      <c r="X16" s="99">
        <v>22305</v>
      </c>
      <c r="Y16" s="99">
        <v>43</v>
      </c>
      <c r="Z16" s="99">
        <v>17</v>
      </c>
      <c r="AA16" s="99">
        <v>438</v>
      </c>
      <c r="AB16" s="99">
        <v>30033</v>
      </c>
      <c r="AC16" s="99">
        <v>413078</v>
      </c>
    </row>
    <row r="17" spans="1:29" x14ac:dyDescent="0.2">
      <c r="A17" s="98" t="s">
        <v>1681</v>
      </c>
      <c r="B17" s="99">
        <v>11886.190432491001</v>
      </c>
      <c r="C17" s="99">
        <v>24200.996999999999</v>
      </c>
      <c r="D17" s="99">
        <v>44752.01455</v>
      </c>
      <c r="E17" s="99">
        <v>1239.1657</v>
      </c>
      <c r="F17" s="99">
        <v>0</v>
      </c>
      <c r="G17" s="99">
        <v>1910.6924799999999</v>
      </c>
      <c r="H17" s="99">
        <v>16597.721440000027</v>
      </c>
      <c r="I17" s="99">
        <v>10975.378580000001</v>
      </c>
      <c r="J17" s="99">
        <v>1290.17868</v>
      </c>
      <c r="K17" s="99">
        <v>0</v>
      </c>
      <c r="L17" s="99">
        <v>6474.3265999999994</v>
      </c>
      <c r="M17" s="99">
        <v>16978.156469999998</v>
      </c>
      <c r="N17" s="99">
        <v>2324.88202</v>
      </c>
      <c r="O17" s="99">
        <v>1001.6133000000001</v>
      </c>
      <c r="P17" s="99">
        <v>6782.616</v>
      </c>
      <c r="Q17" s="99">
        <v>2011.3132499999999</v>
      </c>
      <c r="R17" s="99">
        <v>232.62473</v>
      </c>
      <c r="S17" s="99">
        <v>6.6111800000000001</v>
      </c>
      <c r="T17" s="99">
        <v>921.50797999999998</v>
      </c>
      <c r="U17" s="99">
        <v>24621.015420000003</v>
      </c>
      <c r="V17" s="99">
        <v>866.42356000000007</v>
      </c>
      <c r="W17" s="99">
        <v>0</v>
      </c>
      <c r="X17" s="99">
        <v>6118.0517</v>
      </c>
      <c r="Y17" s="99">
        <v>20.868779999999997</v>
      </c>
      <c r="Z17" s="99">
        <v>4.5010000000000003</v>
      </c>
      <c r="AA17" s="99">
        <v>1379.6613500000001</v>
      </c>
      <c r="AB17" s="99">
        <v>7311.5692399999998</v>
      </c>
      <c r="AC17" s="99">
        <v>189908.08144249106</v>
      </c>
    </row>
    <row r="18" spans="1:29" x14ac:dyDescent="0.2">
      <c r="A18" s="58" t="s">
        <v>764</v>
      </c>
      <c r="B18" s="99">
        <v>10832205.4770595</v>
      </c>
      <c r="C18" s="99">
        <v>45184382.387999997</v>
      </c>
      <c r="D18" s="99">
        <v>12582667.22278</v>
      </c>
      <c r="E18" s="99">
        <v>1157321.98419</v>
      </c>
      <c r="F18" s="99">
        <v>0</v>
      </c>
      <c r="G18" s="99">
        <v>1007653.9988600001</v>
      </c>
      <c r="H18" s="99">
        <v>26374535.79386</v>
      </c>
      <c r="I18" s="99">
        <v>7375015.6578799998</v>
      </c>
      <c r="J18" s="99">
        <v>1354248.0655</v>
      </c>
      <c r="K18" s="99">
        <v>0</v>
      </c>
      <c r="L18" s="99">
        <v>21375126.079539999</v>
      </c>
      <c r="M18" s="99">
        <v>4255445.6532193702</v>
      </c>
      <c r="N18" s="99">
        <v>1045640.1336000001</v>
      </c>
      <c r="O18" s="99">
        <v>648422.31895999995</v>
      </c>
      <c r="P18" s="99">
        <v>3078409.057</v>
      </c>
      <c r="Q18" s="99">
        <v>18956903.61138</v>
      </c>
      <c r="R18" s="99">
        <v>120260.24583</v>
      </c>
      <c r="S18" s="99">
        <v>435.81083000000001</v>
      </c>
      <c r="T18" s="99">
        <v>1232294.0672500001</v>
      </c>
      <c r="U18" s="99">
        <v>9332365.6361599993</v>
      </c>
      <c r="V18" s="99">
        <v>649176.36899999995</v>
      </c>
      <c r="W18" s="99">
        <v>0</v>
      </c>
      <c r="X18" s="99">
        <v>4616051.0467900001</v>
      </c>
      <c r="Y18" s="99">
        <v>24987.797039999998</v>
      </c>
      <c r="Z18" s="99">
        <v>1098.232</v>
      </c>
      <c r="AA18" s="99">
        <v>12705043.058</v>
      </c>
      <c r="AB18" s="99">
        <v>5229981.5805700002</v>
      </c>
      <c r="AC18" s="99">
        <v>189139671.28529885</v>
      </c>
    </row>
    <row r="19" spans="1:29" s="95" customFormat="1" x14ac:dyDescent="0.2">
      <c r="A19" s="224" t="s">
        <v>766</v>
      </c>
      <c r="B19" s="188">
        <v>1.0973010489566168</v>
      </c>
      <c r="C19" s="188">
        <v>0.53560535125134889</v>
      </c>
      <c r="D19" s="188">
        <v>3.5566397614791674</v>
      </c>
      <c r="E19" s="188">
        <v>1.0707181898625056</v>
      </c>
      <c r="F19" s="188" t="s">
        <v>2877</v>
      </c>
      <c r="G19" s="188">
        <v>1.8961791271226474</v>
      </c>
      <c r="H19" s="188">
        <v>0.62930857133280727</v>
      </c>
      <c r="I19" s="188">
        <v>1.4881837665352089</v>
      </c>
      <c r="J19" s="188">
        <v>0.95269006681110158</v>
      </c>
      <c r="K19" s="188" t="s">
        <v>2877</v>
      </c>
      <c r="L19" s="188">
        <v>0.30289068592662682</v>
      </c>
      <c r="M19" s="188">
        <v>3.9897481611956485</v>
      </c>
      <c r="N19" s="188">
        <v>2.2234054961105407</v>
      </c>
      <c r="O19" s="188">
        <v>1.5446928193441594</v>
      </c>
      <c r="P19" s="188">
        <v>2.203286137226304</v>
      </c>
      <c r="Q19" s="188">
        <v>0.10609924971041107</v>
      </c>
      <c r="R19" s="188">
        <v>1.9343443745228872</v>
      </c>
      <c r="S19" s="188">
        <v>15.169838711901674</v>
      </c>
      <c r="T19" s="188">
        <v>0.74779876369643372</v>
      </c>
      <c r="U19" s="188">
        <v>2.6382394753803116</v>
      </c>
      <c r="V19" s="188">
        <v>1.334650491567724</v>
      </c>
      <c r="W19" s="188" t="s">
        <v>2877</v>
      </c>
      <c r="X19" s="188">
        <v>1.3253864911772348</v>
      </c>
      <c r="Y19" s="225">
        <v>0.83515885640473408</v>
      </c>
      <c r="Z19" s="225">
        <v>4.098405437102544</v>
      </c>
      <c r="AA19" s="225">
        <v>0.1085916311894171</v>
      </c>
      <c r="AB19" s="225">
        <v>1.3980105144468089</v>
      </c>
      <c r="AC19" s="225">
        <v>0.10040626598955707</v>
      </c>
    </row>
    <row r="20" spans="1:29" x14ac:dyDescent="0.2">
      <c r="A20" s="9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99"/>
      <c r="Z20" s="99"/>
      <c r="AA20" s="99"/>
      <c r="AB20" s="99"/>
      <c r="AC20" s="99"/>
    </row>
    <row r="21" spans="1:29" x14ac:dyDescent="0.2">
      <c r="A21" s="102" t="s">
        <v>1683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99"/>
      <c r="Z21" s="99"/>
      <c r="AA21" s="99"/>
      <c r="AB21" s="99"/>
      <c r="AC21" s="99"/>
    </row>
    <row r="22" spans="1:29" x14ac:dyDescent="0.2">
      <c r="A22" s="98" t="s">
        <v>763</v>
      </c>
      <c r="B22" s="99">
        <v>17754</v>
      </c>
      <c r="C22" s="99">
        <v>852073</v>
      </c>
      <c r="D22" s="99">
        <v>830190</v>
      </c>
      <c r="E22" s="99">
        <v>323702</v>
      </c>
      <c r="F22" s="99">
        <v>0</v>
      </c>
      <c r="G22" s="99">
        <v>423073</v>
      </c>
      <c r="H22" s="99">
        <v>1147012</v>
      </c>
      <c r="I22" s="99">
        <v>447886</v>
      </c>
      <c r="J22" s="99">
        <v>139157</v>
      </c>
      <c r="K22" s="99">
        <v>0</v>
      </c>
      <c r="L22" s="99">
        <v>1202960</v>
      </c>
      <c r="M22" s="99">
        <v>69046</v>
      </c>
      <c r="N22" s="99">
        <v>477807</v>
      </c>
      <c r="O22" s="99">
        <v>95937</v>
      </c>
      <c r="P22" s="99">
        <v>750349</v>
      </c>
      <c r="Q22" s="99">
        <v>403695</v>
      </c>
      <c r="R22" s="99">
        <v>348911</v>
      </c>
      <c r="S22" s="99">
        <v>275567</v>
      </c>
      <c r="T22" s="99">
        <v>235352</v>
      </c>
      <c r="U22" s="99">
        <v>528821</v>
      </c>
      <c r="V22" s="99">
        <v>401240</v>
      </c>
      <c r="W22" s="99">
        <v>353259</v>
      </c>
      <c r="X22" s="99">
        <v>36286</v>
      </c>
      <c r="Y22" s="99">
        <v>6763</v>
      </c>
      <c r="Z22" s="99">
        <v>15737</v>
      </c>
      <c r="AA22" s="99">
        <v>518466</v>
      </c>
      <c r="AB22" s="99">
        <v>275896</v>
      </c>
      <c r="AC22" s="99">
        <v>10176939</v>
      </c>
    </row>
    <row r="23" spans="1:29" x14ac:dyDescent="0.2">
      <c r="A23" s="98" t="s">
        <v>1681</v>
      </c>
      <c r="B23" s="99">
        <v>3440.9876300000001</v>
      </c>
      <c r="C23" s="99">
        <v>146931.351</v>
      </c>
      <c r="D23" s="99">
        <v>144928.71390999999</v>
      </c>
      <c r="E23" s="99">
        <v>52430.79088</v>
      </c>
      <c r="F23" s="99">
        <v>0</v>
      </c>
      <c r="G23" s="99">
        <v>52528.756670000002</v>
      </c>
      <c r="H23" s="99">
        <v>182185.38364003142</v>
      </c>
      <c r="I23" s="99">
        <v>69928.068099999989</v>
      </c>
      <c r="J23" s="99">
        <v>20835.101899999998</v>
      </c>
      <c r="K23" s="99">
        <v>0</v>
      </c>
      <c r="L23" s="99">
        <v>172409.55093999999</v>
      </c>
      <c r="M23" s="99">
        <v>15797.903920000001</v>
      </c>
      <c r="N23" s="99">
        <v>67178.167060000007</v>
      </c>
      <c r="O23" s="99">
        <v>14222.96866</v>
      </c>
      <c r="P23" s="99">
        <v>125970.94500000001</v>
      </c>
      <c r="Q23" s="99">
        <v>64885.517359999998</v>
      </c>
      <c r="R23" s="99">
        <v>55165.364389999995</v>
      </c>
      <c r="S23" s="99">
        <v>33623.141530000001</v>
      </c>
      <c r="T23" s="99">
        <v>28678.697410000001</v>
      </c>
      <c r="U23" s="99">
        <v>89022.707510000007</v>
      </c>
      <c r="V23" s="99">
        <v>53957.041380000002</v>
      </c>
      <c r="W23" s="99">
        <v>47076.665139999997</v>
      </c>
      <c r="X23" s="99">
        <v>8431.7300500000001</v>
      </c>
      <c r="Y23" s="99">
        <v>1077.2161000000001</v>
      </c>
      <c r="Z23" s="99">
        <v>2105.6951200000003</v>
      </c>
      <c r="AA23" s="99">
        <v>62773.760019999994</v>
      </c>
      <c r="AB23" s="99">
        <v>42686.327129999998</v>
      </c>
      <c r="AC23" s="99">
        <v>1558272.5524500315</v>
      </c>
    </row>
    <row r="24" spans="1:29" x14ac:dyDescent="0.2">
      <c r="A24" s="9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99"/>
      <c r="Z24" s="99"/>
      <c r="AA24" s="99"/>
      <c r="AB24" s="99"/>
      <c r="AC24" s="99"/>
    </row>
    <row r="25" spans="1:29" s="93" customFormat="1" x14ac:dyDescent="0.2">
      <c r="A25" s="102" t="s">
        <v>1684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99"/>
      <c r="Z25" s="99"/>
      <c r="AA25" s="99"/>
      <c r="AB25" s="99"/>
      <c r="AC25" s="99"/>
    </row>
    <row r="26" spans="1:29" x14ac:dyDescent="0.2">
      <c r="A26" s="98" t="s">
        <v>763</v>
      </c>
      <c r="B26" s="99">
        <v>7757</v>
      </c>
      <c r="C26" s="99">
        <v>352861</v>
      </c>
      <c r="D26" s="99">
        <v>494918</v>
      </c>
      <c r="E26" s="99">
        <v>72267</v>
      </c>
      <c r="F26" s="99">
        <v>0</v>
      </c>
      <c r="G26" s="99">
        <v>43350</v>
      </c>
      <c r="H26" s="99">
        <v>622479</v>
      </c>
      <c r="I26" s="99">
        <v>219598</v>
      </c>
      <c r="J26" s="99">
        <v>51738</v>
      </c>
      <c r="K26" s="99">
        <v>0</v>
      </c>
      <c r="L26" s="99">
        <v>219638</v>
      </c>
      <c r="M26" s="99">
        <v>99092</v>
      </c>
      <c r="N26" s="99">
        <v>109917</v>
      </c>
      <c r="O26" s="99">
        <v>30838</v>
      </c>
      <c r="P26" s="99">
        <v>212480</v>
      </c>
      <c r="Q26" s="99">
        <v>98929</v>
      </c>
      <c r="R26" s="99">
        <v>77029</v>
      </c>
      <c r="S26" s="99">
        <v>7068</v>
      </c>
      <c r="T26" s="99">
        <v>42054</v>
      </c>
      <c r="U26" s="99">
        <v>240286</v>
      </c>
      <c r="V26" s="99">
        <v>137298</v>
      </c>
      <c r="W26" s="99">
        <v>101503</v>
      </c>
      <c r="X26" s="99">
        <v>38724</v>
      </c>
      <c r="Y26" s="99">
        <v>865</v>
      </c>
      <c r="Z26" s="99">
        <v>2932</v>
      </c>
      <c r="AA26" s="99">
        <v>82685</v>
      </c>
      <c r="AB26" s="99">
        <v>135761</v>
      </c>
      <c r="AC26" s="99">
        <v>3502067</v>
      </c>
    </row>
    <row r="27" spans="1:29" x14ac:dyDescent="0.2">
      <c r="A27" s="98" t="s">
        <v>1681</v>
      </c>
      <c r="B27" s="99">
        <v>6966.3479100000004</v>
      </c>
      <c r="C27" s="99">
        <v>302485.86800000002</v>
      </c>
      <c r="D27" s="99">
        <v>456056.57549999998</v>
      </c>
      <c r="E27" s="99">
        <v>67433.443599999999</v>
      </c>
      <c r="F27" s="99">
        <v>0</v>
      </c>
      <c r="G27" s="99">
        <v>49871.382749999997</v>
      </c>
      <c r="H27" s="99">
        <v>544539.84476998309</v>
      </c>
      <c r="I27" s="99">
        <v>173066.98543</v>
      </c>
      <c r="J27" s="99">
        <v>42909.51857</v>
      </c>
      <c r="K27" s="99">
        <v>0</v>
      </c>
      <c r="L27" s="99">
        <v>226653.62862999999</v>
      </c>
      <c r="M27" s="99">
        <v>113013.18438999999</v>
      </c>
      <c r="N27" s="99">
        <v>93639.629102949999</v>
      </c>
      <c r="O27" s="99">
        <v>23658.582750000001</v>
      </c>
      <c r="P27" s="99">
        <v>196159.37700000001</v>
      </c>
      <c r="Q27" s="99">
        <v>82958.439299999998</v>
      </c>
      <c r="R27" s="99">
        <v>82284.186620000008</v>
      </c>
      <c r="S27" s="99">
        <v>5656.3596299999999</v>
      </c>
      <c r="T27" s="99">
        <v>30485.832979999999</v>
      </c>
      <c r="U27" s="99">
        <v>196520.13808999999</v>
      </c>
      <c r="V27" s="99">
        <v>67991.398630000011</v>
      </c>
      <c r="W27" s="99">
        <v>58342.28542</v>
      </c>
      <c r="X27" s="99">
        <v>35081.22032</v>
      </c>
      <c r="Y27" s="99">
        <v>1273.24981</v>
      </c>
      <c r="Z27" s="99">
        <v>2202.38535</v>
      </c>
      <c r="AA27" s="99">
        <v>85703.721080000018</v>
      </c>
      <c r="AB27" s="99">
        <v>134906.53978999998</v>
      </c>
      <c r="AC27" s="99">
        <v>3079860.1254229331</v>
      </c>
    </row>
    <row r="28" spans="1:29" x14ac:dyDescent="0.2">
      <c r="A28" s="58" t="s">
        <v>764</v>
      </c>
      <c r="B28" s="99">
        <v>646768.44053000002</v>
      </c>
      <c r="C28" s="99">
        <v>11360192.748</v>
      </c>
      <c r="D28" s="99">
        <v>45560360.645260535</v>
      </c>
      <c r="E28" s="99">
        <v>2191941.79</v>
      </c>
      <c r="F28" s="99">
        <v>0</v>
      </c>
      <c r="G28" s="99">
        <v>7945332.8924200004</v>
      </c>
      <c r="H28" s="99">
        <v>20044924.863589998</v>
      </c>
      <c r="I28" s="99">
        <v>11005493.229929999</v>
      </c>
      <c r="J28" s="99">
        <v>8821676.9859999996</v>
      </c>
      <c r="K28" s="99">
        <v>0</v>
      </c>
      <c r="L28" s="99">
        <v>18171433.250040002</v>
      </c>
      <c r="M28" s="99">
        <v>4189910.6142571503</v>
      </c>
      <c r="N28" s="99">
        <v>3819822.6435199999</v>
      </c>
      <c r="O28" s="99">
        <v>899047.56571</v>
      </c>
      <c r="P28" s="99">
        <v>6990978.8799999999</v>
      </c>
      <c r="Q28" s="99">
        <v>3371569.9669299996</v>
      </c>
      <c r="R28" s="99">
        <v>12002810.706080001</v>
      </c>
      <c r="S28" s="99">
        <v>321419.04749999999</v>
      </c>
      <c r="T28" s="99">
        <v>2712003.4281500001</v>
      </c>
      <c r="U28" s="99">
        <v>8313276.5403999994</v>
      </c>
      <c r="V28" s="99">
        <v>11495599.888</v>
      </c>
      <c r="W28" s="99">
        <v>2112804.93041</v>
      </c>
      <c r="X28" s="99">
        <v>1406617.27021</v>
      </c>
      <c r="Y28" s="99">
        <v>46707.35</v>
      </c>
      <c r="Z28" s="99">
        <v>323496.478</v>
      </c>
      <c r="AA28" s="99">
        <v>3770924.9784200001</v>
      </c>
      <c r="AB28" s="99">
        <v>4451832.6104700007</v>
      </c>
      <c r="AC28" s="99">
        <v>191976947.74382767</v>
      </c>
    </row>
    <row r="29" spans="1:29" s="95" customFormat="1" x14ac:dyDescent="0.2">
      <c r="A29" s="224" t="s">
        <v>766</v>
      </c>
      <c r="B29" s="188">
        <v>10.771007788028999</v>
      </c>
      <c r="C29" s="188">
        <v>26.626825328580246</v>
      </c>
      <c r="D29" s="188">
        <v>10.009942174315114</v>
      </c>
      <c r="E29" s="188">
        <v>30.764249264119371</v>
      </c>
      <c r="F29" s="188" t="s">
        <v>2877</v>
      </c>
      <c r="G29" s="188">
        <v>6.2768147571989399</v>
      </c>
      <c r="H29" s="188">
        <v>27.165970861736486</v>
      </c>
      <c r="I29" s="188">
        <v>15.725509235636574</v>
      </c>
      <c r="J29" s="188">
        <v>4.8640999481274818</v>
      </c>
      <c r="K29" s="188" t="s">
        <v>2877</v>
      </c>
      <c r="L29" s="188">
        <v>12.473073835796692</v>
      </c>
      <c r="M29" s="188">
        <v>26.97269579103817</v>
      </c>
      <c r="N29" s="188">
        <v>24.514130063551921</v>
      </c>
      <c r="O29" s="188">
        <v>26.315162458969827</v>
      </c>
      <c r="P29" s="188">
        <v>28.058928565952129</v>
      </c>
      <c r="Q29" s="188">
        <v>24.605284812030234</v>
      </c>
      <c r="R29" s="188">
        <v>6.8554098398235261</v>
      </c>
      <c r="S29" s="188">
        <v>17.598084724583721</v>
      </c>
      <c r="T29" s="188">
        <v>11.241074647459419</v>
      </c>
      <c r="U29" s="188">
        <v>23.639312025165026</v>
      </c>
      <c r="V29" s="188">
        <v>5.9145585521791437</v>
      </c>
      <c r="W29" s="188">
        <v>27.613663987748456</v>
      </c>
      <c r="X29" s="188">
        <v>24.940131948445771</v>
      </c>
      <c r="Y29" s="225">
        <v>27.260159482394098</v>
      </c>
      <c r="Z29" s="225">
        <v>6.8080659289279808</v>
      </c>
      <c r="AA29" s="225">
        <v>22.727506267151853</v>
      </c>
      <c r="AB29" s="225">
        <v>30.303596652021756</v>
      </c>
      <c r="AC29" s="225">
        <v>1.6042864321046872</v>
      </c>
    </row>
    <row r="30" spans="1:29" x14ac:dyDescent="0.2">
      <c r="A30" s="9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99"/>
      <c r="Z30" s="99"/>
      <c r="AA30" s="99"/>
      <c r="AB30" s="99"/>
      <c r="AC30" s="99"/>
    </row>
    <row r="31" spans="1:29" x14ac:dyDescent="0.2">
      <c r="A31" s="102" t="s">
        <v>1685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99"/>
      <c r="Z31" s="99"/>
      <c r="AA31" s="99"/>
      <c r="AB31" s="99"/>
      <c r="AC31" s="99"/>
    </row>
    <row r="32" spans="1:29" x14ac:dyDescent="0.2">
      <c r="A32" s="98" t="s">
        <v>763</v>
      </c>
      <c r="B32" s="99">
        <v>88209</v>
      </c>
      <c r="C32" s="99">
        <v>12333</v>
      </c>
      <c r="D32" s="99">
        <v>32142</v>
      </c>
      <c r="E32" s="99">
        <v>7076</v>
      </c>
      <c r="F32" s="99">
        <v>0</v>
      </c>
      <c r="G32" s="99">
        <v>172515</v>
      </c>
      <c r="H32" s="99">
        <v>15837</v>
      </c>
      <c r="I32" s="99">
        <v>5613</v>
      </c>
      <c r="J32" s="99">
        <v>83946</v>
      </c>
      <c r="K32" s="99">
        <v>0</v>
      </c>
      <c r="L32" s="99">
        <v>31355</v>
      </c>
      <c r="M32" s="99">
        <v>2995</v>
      </c>
      <c r="N32" s="99">
        <v>593983</v>
      </c>
      <c r="O32" s="99">
        <v>1758</v>
      </c>
      <c r="P32" s="99">
        <v>271501</v>
      </c>
      <c r="Q32" s="99">
        <v>23898</v>
      </c>
      <c r="R32" s="99">
        <v>8594</v>
      </c>
      <c r="S32" s="99">
        <v>116</v>
      </c>
      <c r="T32" s="99">
        <v>146063</v>
      </c>
      <c r="U32" s="99">
        <v>269658</v>
      </c>
      <c r="V32" s="99">
        <v>43947</v>
      </c>
      <c r="W32" s="99">
        <v>113825</v>
      </c>
      <c r="X32" s="99">
        <v>7035</v>
      </c>
      <c r="Y32" s="99">
        <v>52</v>
      </c>
      <c r="Z32" s="99">
        <v>67</v>
      </c>
      <c r="AA32" s="99">
        <v>100172</v>
      </c>
      <c r="AB32" s="99">
        <v>6237</v>
      </c>
      <c r="AC32" s="99">
        <v>2038927</v>
      </c>
    </row>
    <row r="33" spans="1:29" x14ac:dyDescent="0.2">
      <c r="A33" s="98" t="s">
        <v>1681</v>
      </c>
      <c r="B33" s="99">
        <v>35883.704212989003</v>
      </c>
      <c r="C33" s="99">
        <v>47460.480696912011</v>
      </c>
      <c r="D33" s="99">
        <v>71079.149149999997</v>
      </c>
      <c r="E33" s="99">
        <v>6184.8578699999998</v>
      </c>
      <c r="F33" s="99">
        <v>0</v>
      </c>
      <c r="G33" s="99">
        <v>13121.98216</v>
      </c>
      <c r="H33" s="99">
        <v>26105.154489999921</v>
      </c>
      <c r="I33" s="99">
        <v>14436.526810000001</v>
      </c>
      <c r="J33" s="99">
        <v>4287.6030899999996</v>
      </c>
      <c r="K33" s="99">
        <v>0</v>
      </c>
      <c r="L33" s="99">
        <v>33472.834600000002</v>
      </c>
      <c r="M33" s="99">
        <v>39898.737830000005</v>
      </c>
      <c r="N33" s="99">
        <v>20361.863998000001</v>
      </c>
      <c r="O33" s="99">
        <v>2853.6622200000002</v>
      </c>
      <c r="P33" s="99">
        <v>53402.589</v>
      </c>
      <c r="Q33" s="99">
        <v>10735.957249999999</v>
      </c>
      <c r="R33" s="99">
        <v>5039.8936800000001</v>
      </c>
      <c r="S33" s="99">
        <v>282.87016999999997</v>
      </c>
      <c r="T33" s="99">
        <v>5702.5936400000001</v>
      </c>
      <c r="U33" s="99">
        <v>53090.0167</v>
      </c>
      <c r="V33" s="99">
        <v>1654.32916</v>
      </c>
      <c r="W33" s="99">
        <v>8132.7358900000008</v>
      </c>
      <c r="X33" s="99">
        <v>8322.2124100000001</v>
      </c>
      <c r="Y33" s="99">
        <v>141.58421999999999</v>
      </c>
      <c r="Z33" s="99">
        <v>152.88536999999999</v>
      </c>
      <c r="AA33" s="99">
        <v>12366.445609999999</v>
      </c>
      <c r="AB33" s="99">
        <v>27517.75693</v>
      </c>
      <c r="AC33" s="99">
        <v>501688.42715790082</v>
      </c>
    </row>
    <row r="34" spans="1:29" x14ac:dyDescent="0.2">
      <c r="A34" s="58" t="s">
        <v>764</v>
      </c>
      <c r="B34" s="99">
        <v>14143907.489919998</v>
      </c>
      <c r="C34" s="99">
        <v>61733046.908368275</v>
      </c>
      <c r="D34" s="99">
        <v>115110483.17578638</v>
      </c>
      <c r="E34" s="99">
        <v>20323211.057999998</v>
      </c>
      <c r="F34" s="99">
        <v>0</v>
      </c>
      <c r="G34" s="99">
        <v>50879906.206900001</v>
      </c>
      <c r="H34" s="99">
        <v>66877642.300790004</v>
      </c>
      <c r="I34" s="99">
        <v>10982281.628489999</v>
      </c>
      <c r="J34" s="99">
        <v>55481122.231699996</v>
      </c>
      <c r="K34" s="99">
        <v>0</v>
      </c>
      <c r="L34" s="99">
        <v>27303147.476650003</v>
      </c>
      <c r="M34" s="99">
        <v>25443791.648837991</v>
      </c>
      <c r="N34" s="99">
        <v>20570259.91939</v>
      </c>
      <c r="O34" s="99">
        <v>4496954.1365400003</v>
      </c>
      <c r="P34" s="99">
        <v>35658255.342</v>
      </c>
      <c r="Q34" s="99">
        <v>32656849.866590001</v>
      </c>
      <c r="R34" s="99">
        <v>43034699.589139998</v>
      </c>
      <c r="S34" s="99">
        <v>198790.35266</v>
      </c>
      <c r="T34" s="99">
        <v>3164312.7172599994</v>
      </c>
      <c r="U34" s="99">
        <v>59938686.61813999</v>
      </c>
      <c r="V34" s="99">
        <v>3544116.8139999998</v>
      </c>
      <c r="W34" s="99">
        <v>2837561.8978499998</v>
      </c>
      <c r="X34" s="99">
        <v>9928508.1162800007</v>
      </c>
      <c r="Y34" s="99">
        <v>105992.51854999999</v>
      </c>
      <c r="Z34" s="99">
        <v>35000.9</v>
      </c>
      <c r="AA34" s="99">
        <v>34284150.933150001</v>
      </c>
      <c r="AB34" s="99">
        <v>39964927.100579992</v>
      </c>
      <c r="AC34" s="99">
        <v>738697606.94757259</v>
      </c>
    </row>
    <row r="35" spans="1:29" s="95" customFormat="1" x14ac:dyDescent="0.2">
      <c r="A35" s="224" t="s">
        <v>766</v>
      </c>
      <c r="B35" s="188">
        <v>2.5370431925238766</v>
      </c>
      <c r="C35" s="188">
        <v>0.76880185044743776</v>
      </c>
      <c r="D35" s="188">
        <v>0.61748632434679573</v>
      </c>
      <c r="E35" s="188">
        <v>0.30432483589080289</v>
      </c>
      <c r="F35" s="188" t="s">
        <v>2877</v>
      </c>
      <c r="G35" s="188">
        <v>0.25790106818672714</v>
      </c>
      <c r="H35" s="188">
        <v>0.39034202749835201</v>
      </c>
      <c r="I35" s="188">
        <v>1.3145289201607318</v>
      </c>
      <c r="J35" s="188">
        <v>7.7280395881217628E-2</v>
      </c>
      <c r="K35" s="188" t="s">
        <v>2877</v>
      </c>
      <c r="L35" s="188">
        <v>1.2259698127707215</v>
      </c>
      <c r="M35" s="188">
        <v>1.5681128968772295</v>
      </c>
      <c r="N35" s="188">
        <v>0.98986906717724255</v>
      </c>
      <c r="O35" s="188">
        <v>0.63457667864845857</v>
      </c>
      <c r="P35" s="188">
        <v>1.4976220369676885</v>
      </c>
      <c r="Q35" s="188">
        <v>0.32875054678753801</v>
      </c>
      <c r="R35" s="188">
        <v>0.11711232396453955</v>
      </c>
      <c r="S35" s="188">
        <v>1.4229572321540442</v>
      </c>
      <c r="T35" s="188">
        <v>1.8021586832725927</v>
      </c>
      <c r="U35" s="188">
        <v>0.88573873895883315</v>
      </c>
      <c r="V35" s="188">
        <v>0.46678178142014254</v>
      </c>
      <c r="W35" s="188">
        <v>2.8660999064591741</v>
      </c>
      <c r="X35" s="188">
        <v>0.83821378927553869</v>
      </c>
      <c r="Y35" s="225">
        <v>1.3357944686747893</v>
      </c>
      <c r="Z35" s="225">
        <v>4.3680411075143777</v>
      </c>
      <c r="AA35" s="225">
        <v>0.36070444428135584</v>
      </c>
      <c r="AB35" s="225">
        <v>0.68854765731827516</v>
      </c>
      <c r="AC35" s="225">
        <v>6.7915263626068173E-2</v>
      </c>
    </row>
    <row r="36" spans="1:29" x14ac:dyDescent="0.2">
      <c r="A36" s="9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99"/>
      <c r="Z36" s="99"/>
      <c r="AA36" s="99"/>
      <c r="AB36" s="99"/>
      <c r="AC36" s="99"/>
    </row>
    <row r="37" spans="1:29" s="93" customFormat="1" x14ac:dyDescent="0.2">
      <c r="A37" s="102" t="s">
        <v>1686</v>
      </c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99"/>
      <c r="Z37" s="99"/>
      <c r="AA37" s="99"/>
      <c r="AB37" s="99"/>
      <c r="AC37" s="99"/>
    </row>
    <row r="38" spans="1:29" x14ac:dyDescent="0.2">
      <c r="A38" s="98" t="s">
        <v>763</v>
      </c>
      <c r="B38" s="99">
        <v>387940</v>
      </c>
      <c r="C38" s="99">
        <v>63543</v>
      </c>
      <c r="D38" s="99">
        <v>12842</v>
      </c>
      <c r="E38" s="99">
        <v>6794</v>
      </c>
      <c r="F38" s="99">
        <v>0</v>
      </c>
      <c r="G38" s="99">
        <v>23434</v>
      </c>
      <c r="H38" s="99">
        <v>66263</v>
      </c>
      <c r="I38" s="99">
        <v>4081</v>
      </c>
      <c r="J38" s="99">
        <v>60790</v>
      </c>
      <c r="K38" s="99">
        <v>0</v>
      </c>
      <c r="L38" s="99">
        <v>9227</v>
      </c>
      <c r="M38" s="99">
        <v>1106326</v>
      </c>
      <c r="N38" s="99">
        <v>610177</v>
      </c>
      <c r="O38" s="99">
        <v>976</v>
      </c>
      <c r="P38" s="99">
        <v>385437</v>
      </c>
      <c r="Q38" s="99">
        <v>3588</v>
      </c>
      <c r="R38" s="99">
        <v>3426</v>
      </c>
      <c r="S38" s="99">
        <v>13971</v>
      </c>
      <c r="T38" s="99">
        <v>30156</v>
      </c>
      <c r="U38" s="99">
        <v>302092</v>
      </c>
      <c r="V38" s="99">
        <v>123935</v>
      </c>
      <c r="W38" s="99">
        <v>117465</v>
      </c>
      <c r="X38" s="99">
        <v>257287</v>
      </c>
      <c r="Y38" s="99">
        <v>3034</v>
      </c>
      <c r="Z38" s="99">
        <v>23</v>
      </c>
      <c r="AA38" s="99">
        <v>87257</v>
      </c>
      <c r="AB38" s="99">
        <v>2969</v>
      </c>
      <c r="AC38" s="99">
        <v>3683033</v>
      </c>
    </row>
    <row r="39" spans="1:29" x14ac:dyDescent="0.2">
      <c r="A39" s="98" t="s">
        <v>1681</v>
      </c>
      <c r="B39" s="99">
        <v>75176.497390367993</v>
      </c>
      <c r="C39" s="99">
        <v>17918.016853088</v>
      </c>
      <c r="D39" s="99">
        <v>41072.489700000006</v>
      </c>
      <c r="E39" s="99">
        <v>6124.79817</v>
      </c>
      <c r="F39" s="99">
        <v>0</v>
      </c>
      <c r="G39" s="99">
        <v>4471.3679400000001</v>
      </c>
      <c r="H39" s="99">
        <v>12286.186509997038</v>
      </c>
      <c r="I39" s="99">
        <v>1051.1613600000001</v>
      </c>
      <c r="J39" s="99">
        <v>125484.63357999999</v>
      </c>
      <c r="K39" s="99">
        <v>0</v>
      </c>
      <c r="L39" s="99">
        <v>14836.15177</v>
      </c>
      <c r="M39" s="99">
        <v>44877.122390000004</v>
      </c>
      <c r="N39" s="99">
        <v>27387.921587679997</v>
      </c>
      <c r="O39" s="99">
        <v>1097.2668799999999</v>
      </c>
      <c r="P39" s="99">
        <v>9837.7659999999996</v>
      </c>
      <c r="Q39" s="99">
        <v>2010.356</v>
      </c>
      <c r="R39" s="99">
        <v>889.13028000000008</v>
      </c>
      <c r="S39" s="99">
        <v>294.38008000000002</v>
      </c>
      <c r="T39" s="99">
        <v>3390.6783300000002</v>
      </c>
      <c r="U39" s="99">
        <v>30924.953240000003</v>
      </c>
      <c r="V39" s="99">
        <v>10069.820290000001</v>
      </c>
      <c r="W39" s="99">
        <v>5974.7103999999999</v>
      </c>
      <c r="X39" s="99">
        <v>23923.713010000003</v>
      </c>
      <c r="Y39" s="99">
        <v>349.58509000000004</v>
      </c>
      <c r="Z39" s="99">
        <v>5.1384999999999996</v>
      </c>
      <c r="AA39" s="99">
        <v>7783.9492399999999</v>
      </c>
      <c r="AB39" s="99">
        <v>8679.4816899999987</v>
      </c>
      <c r="AC39" s="99">
        <v>475917.27628113306</v>
      </c>
    </row>
    <row r="40" spans="1:29" x14ac:dyDescent="0.2">
      <c r="A40" s="58" t="s">
        <v>764</v>
      </c>
      <c r="B40" s="99">
        <v>89913427.854898497</v>
      </c>
      <c r="C40" s="99">
        <v>20893926.792221699</v>
      </c>
      <c r="D40" s="99">
        <v>75579699.694135502</v>
      </c>
      <c r="E40" s="99">
        <v>11558858.925000001</v>
      </c>
      <c r="F40" s="99">
        <v>0</v>
      </c>
      <c r="G40" s="99">
        <v>9443729.884229999</v>
      </c>
      <c r="H40" s="99">
        <v>9266993.4899100009</v>
      </c>
      <c r="I40" s="99">
        <v>209898.27578</v>
      </c>
      <c r="J40" s="99">
        <v>2218841.9959999998</v>
      </c>
      <c r="K40" s="99">
        <v>0</v>
      </c>
      <c r="L40" s="99">
        <v>1300259.02119</v>
      </c>
      <c r="M40" s="99">
        <v>14693949.960764799</v>
      </c>
      <c r="N40" s="99">
        <v>8577802.6170000006</v>
      </c>
      <c r="O40" s="99">
        <v>1234772.2817599999</v>
      </c>
      <c r="P40" s="99">
        <v>12083751.608999999</v>
      </c>
      <c r="Q40" s="99">
        <v>3175530.5290000001</v>
      </c>
      <c r="R40" s="99">
        <v>892437.94949999999</v>
      </c>
      <c r="S40" s="99">
        <v>392426.68192</v>
      </c>
      <c r="T40" s="99">
        <v>2346730.1798799997</v>
      </c>
      <c r="U40" s="99">
        <v>18028762.028820001</v>
      </c>
      <c r="V40" s="99">
        <v>2247427.429</v>
      </c>
      <c r="W40" s="99">
        <v>4680882.4233900001</v>
      </c>
      <c r="X40" s="99">
        <v>9647103.0932900012</v>
      </c>
      <c r="Y40" s="99">
        <v>64872.013700000003</v>
      </c>
      <c r="Z40" s="99">
        <v>1987</v>
      </c>
      <c r="AA40" s="99">
        <v>2821713.2214799998</v>
      </c>
      <c r="AB40" s="99">
        <v>3522547.5847100001</v>
      </c>
      <c r="AC40" s="99">
        <v>304798332.53658044</v>
      </c>
    </row>
    <row r="41" spans="1:29" s="95" customFormat="1" x14ac:dyDescent="0.2">
      <c r="A41" s="224" t="s">
        <v>766</v>
      </c>
      <c r="B41" s="188">
        <v>0.83609866939660193</v>
      </c>
      <c r="C41" s="188">
        <v>0.85757057690842697</v>
      </c>
      <c r="D41" s="188">
        <v>0.54343282476930721</v>
      </c>
      <c r="E41" s="188">
        <v>0.52987913510675533</v>
      </c>
      <c r="F41" s="188" t="s">
        <v>2877</v>
      </c>
      <c r="G41" s="188">
        <v>0.47347478113141478</v>
      </c>
      <c r="H41" s="188">
        <v>1.3258007058464394</v>
      </c>
      <c r="I41" s="188">
        <v>5.0079561449173147</v>
      </c>
      <c r="J41" s="188">
        <v>56.554109669014942</v>
      </c>
      <c r="K41" s="188" t="s">
        <v>2877</v>
      </c>
      <c r="L41" s="188">
        <v>11.410150999315446</v>
      </c>
      <c r="M41" s="188">
        <v>3.0541224456207563</v>
      </c>
      <c r="N41" s="188">
        <v>3.1928831672345761</v>
      </c>
      <c r="O41" s="188">
        <v>0.88863906018038819</v>
      </c>
      <c r="P41" s="188">
        <v>0.81413176290985778</v>
      </c>
      <c r="Q41" s="188">
        <v>0.63307720761641584</v>
      </c>
      <c r="R41" s="188">
        <v>0.99629367005083869</v>
      </c>
      <c r="S41" s="188">
        <v>0.7501530695102232</v>
      </c>
      <c r="T41" s="188">
        <v>1.4448522284625762</v>
      </c>
      <c r="U41" s="188">
        <v>1.7153120769226811</v>
      </c>
      <c r="V41" s="188">
        <v>4.4805986436147576</v>
      </c>
      <c r="W41" s="188">
        <v>1.2764068522945253</v>
      </c>
      <c r="X41" s="188">
        <v>2.4798857002616703</v>
      </c>
      <c r="Y41" s="225">
        <v>5.3888428932798806</v>
      </c>
      <c r="Z41" s="225">
        <v>2.586059386009059</v>
      </c>
      <c r="AA41" s="225">
        <v>2.7585897747317101</v>
      </c>
      <c r="AB41" s="225">
        <v>2.4639785499773605</v>
      </c>
      <c r="AC41" s="225">
        <v>0.15614169287622848</v>
      </c>
    </row>
    <row r="42" spans="1:29" x14ac:dyDescent="0.2">
      <c r="A42" s="9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99"/>
      <c r="Z42" s="99"/>
      <c r="AA42" s="99"/>
      <c r="AB42" s="99"/>
      <c r="AC42" s="99"/>
    </row>
    <row r="43" spans="1:29" x14ac:dyDescent="0.2">
      <c r="A43" s="102" t="s">
        <v>1687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99"/>
      <c r="Z43" s="99"/>
      <c r="AA43" s="99"/>
      <c r="AB43" s="99"/>
      <c r="AC43" s="99"/>
    </row>
    <row r="44" spans="1:29" x14ac:dyDescent="0.2">
      <c r="A44" s="98" t="s">
        <v>763</v>
      </c>
      <c r="B44" s="99">
        <v>5034</v>
      </c>
      <c r="C44" s="99">
        <v>2</v>
      </c>
      <c r="D44" s="99">
        <v>4</v>
      </c>
      <c r="E44" s="99">
        <v>0</v>
      </c>
      <c r="F44" s="99">
        <v>4</v>
      </c>
      <c r="G44" s="99">
        <v>0</v>
      </c>
      <c r="H44" s="99">
        <v>0</v>
      </c>
      <c r="I44" s="99">
        <v>0</v>
      </c>
      <c r="J44" s="99">
        <v>0</v>
      </c>
      <c r="K44" s="99">
        <v>75</v>
      </c>
      <c r="L44" s="99">
        <v>0</v>
      </c>
      <c r="M44" s="99">
        <v>52</v>
      </c>
      <c r="N44" s="99">
        <v>337</v>
      </c>
      <c r="O44" s="99">
        <v>0</v>
      </c>
      <c r="P44" s="99">
        <v>1</v>
      </c>
      <c r="Q44" s="99">
        <v>0</v>
      </c>
      <c r="R44" s="99">
        <v>0</v>
      </c>
      <c r="S44" s="99">
        <v>0</v>
      </c>
      <c r="T44" s="99">
        <v>0</v>
      </c>
      <c r="U44" s="99">
        <v>33</v>
      </c>
      <c r="V44" s="99">
        <v>0</v>
      </c>
      <c r="W44" s="99">
        <v>0</v>
      </c>
      <c r="X44" s="99">
        <v>8542</v>
      </c>
      <c r="Y44" s="99">
        <v>0</v>
      </c>
      <c r="Z44" s="99">
        <v>0</v>
      </c>
      <c r="AA44" s="99">
        <v>0</v>
      </c>
      <c r="AB44" s="99">
        <v>0</v>
      </c>
      <c r="AC44" s="99">
        <v>14084</v>
      </c>
    </row>
    <row r="45" spans="1:29" x14ac:dyDescent="0.2">
      <c r="A45" s="98" t="s">
        <v>1681</v>
      </c>
      <c r="B45" s="99">
        <v>485.03515999999996</v>
      </c>
      <c r="C45" s="99">
        <v>237.9</v>
      </c>
      <c r="D45" s="99">
        <v>200.60565</v>
      </c>
      <c r="E45" s="99">
        <v>0</v>
      </c>
      <c r="F45" s="99">
        <v>924.30399999999997</v>
      </c>
      <c r="G45" s="99">
        <v>0</v>
      </c>
      <c r="H45" s="99">
        <v>0</v>
      </c>
      <c r="I45" s="99">
        <v>0</v>
      </c>
      <c r="J45" s="99">
        <v>0</v>
      </c>
      <c r="K45" s="99">
        <v>4552.0680000000002</v>
      </c>
      <c r="L45" s="99">
        <v>0</v>
      </c>
      <c r="M45" s="99">
        <v>4406.1057699999992</v>
      </c>
      <c r="N45" s="99">
        <v>9.5310000000000006</v>
      </c>
      <c r="O45" s="99">
        <v>0</v>
      </c>
      <c r="P45" s="99">
        <v>256</v>
      </c>
      <c r="Q45" s="99">
        <v>0</v>
      </c>
      <c r="R45" s="99">
        <v>0</v>
      </c>
      <c r="S45" s="99">
        <v>0</v>
      </c>
      <c r="T45" s="99">
        <v>0</v>
      </c>
      <c r="U45" s="99">
        <v>5089.5282699999998</v>
      </c>
      <c r="V45" s="99">
        <v>0</v>
      </c>
      <c r="W45" s="99">
        <v>0</v>
      </c>
      <c r="X45" s="99">
        <v>576.80597999999998</v>
      </c>
      <c r="Y45" s="99">
        <v>0</v>
      </c>
      <c r="Z45" s="99">
        <v>0</v>
      </c>
      <c r="AA45" s="99">
        <v>0</v>
      </c>
      <c r="AB45" s="99">
        <v>0</v>
      </c>
      <c r="AC45" s="99">
        <v>16737.883830000002</v>
      </c>
    </row>
    <row r="46" spans="1:29" x14ac:dyDescent="0.2">
      <c r="A46" s="58" t="s">
        <v>764</v>
      </c>
      <c r="B46" s="99">
        <v>119560.5</v>
      </c>
      <c r="C46" s="99">
        <v>8326.5</v>
      </c>
      <c r="D46" s="99">
        <v>29650.252199999999</v>
      </c>
      <c r="E46" s="99">
        <v>0</v>
      </c>
      <c r="F46" s="99">
        <v>101103.55100000001</v>
      </c>
      <c r="G46" s="99">
        <v>0</v>
      </c>
      <c r="H46" s="99">
        <v>0</v>
      </c>
      <c r="I46" s="99">
        <v>0</v>
      </c>
      <c r="J46" s="99">
        <v>0</v>
      </c>
      <c r="K46" s="99">
        <v>1465224.976</v>
      </c>
      <c r="L46" s="99">
        <v>0</v>
      </c>
      <c r="M46" s="99">
        <v>2262182.77289287</v>
      </c>
      <c r="N46" s="99">
        <v>505.5</v>
      </c>
      <c r="O46" s="99">
        <v>0</v>
      </c>
      <c r="P46" s="99">
        <v>8465.777</v>
      </c>
      <c r="Q46" s="99">
        <v>0</v>
      </c>
      <c r="R46" s="99">
        <v>0</v>
      </c>
      <c r="S46" s="99">
        <v>0</v>
      </c>
      <c r="T46" s="99">
        <v>0</v>
      </c>
      <c r="U46" s="99">
        <v>2396487.9180299998</v>
      </c>
      <c r="V46" s="99">
        <v>0</v>
      </c>
      <c r="W46" s="99">
        <v>0</v>
      </c>
      <c r="X46" s="99">
        <v>103244.86500000001</v>
      </c>
      <c r="Y46" s="99">
        <v>0</v>
      </c>
      <c r="Z46" s="99">
        <v>0</v>
      </c>
      <c r="AA46" s="99">
        <v>0</v>
      </c>
      <c r="AB46" s="99">
        <v>0</v>
      </c>
      <c r="AC46" s="99">
        <v>6494752.6121228691</v>
      </c>
    </row>
    <row r="47" spans="1:29" s="95" customFormat="1" x14ac:dyDescent="0.2">
      <c r="A47" s="224" t="s">
        <v>766</v>
      </c>
      <c r="B47" s="188">
        <v>4.0568177617189622</v>
      </c>
      <c r="C47" s="188">
        <v>28.571428571428569</v>
      </c>
      <c r="D47" s="188">
        <v>6.7657316587681509</v>
      </c>
      <c r="E47" s="188" t="s">
        <v>2877</v>
      </c>
      <c r="F47" s="188">
        <v>9.1421516935641556</v>
      </c>
      <c r="G47" s="188" t="s">
        <v>2877</v>
      </c>
      <c r="H47" s="188" t="s">
        <v>2877</v>
      </c>
      <c r="I47" s="188" t="s">
        <v>2877</v>
      </c>
      <c r="J47" s="188" t="s">
        <v>2877</v>
      </c>
      <c r="K47" s="188">
        <v>3.1067365589323672</v>
      </c>
      <c r="L47" s="188" t="s">
        <v>2877</v>
      </c>
      <c r="M47" s="188">
        <v>1.9477231560584689</v>
      </c>
      <c r="N47" s="188">
        <v>18.854599406528191</v>
      </c>
      <c r="O47" s="188" t="s">
        <v>2877</v>
      </c>
      <c r="P47" s="188">
        <v>30.239397990284882</v>
      </c>
      <c r="Q47" s="188" t="s">
        <v>2877</v>
      </c>
      <c r="R47" s="188" t="s">
        <v>2877</v>
      </c>
      <c r="S47" s="188" t="s">
        <v>2877</v>
      </c>
      <c r="T47" s="188" t="s">
        <v>2877</v>
      </c>
      <c r="U47" s="188">
        <v>2.1237445979630794</v>
      </c>
      <c r="V47" s="188" t="s">
        <v>2877</v>
      </c>
      <c r="W47" s="188" t="s">
        <v>2877</v>
      </c>
      <c r="X47" s="188">
        <v>5.5867764464605569</v>
      </c>
      <c r="Y47" s="225" t="s">
        <v>2877</v>
      </c>
      <c r="Z47" s="225" t="s">
        <v>2877</v>
      </c>
      <c r="AA47" s="225" t="s">
        <v>2877</v>
      </c>
      <c r="AB47" s="225" t="s">
        <v>2877</v>
      </c>
      <c r="AC47" s="225">
        <v>0.25771395508980088</v>
      </c>
    </row>
    <row r="48" spans="1:29" x14ac:dyDescent="0.2">
      <c r="A48" s="9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99"/>
      <c r="Z48" s="99"/>
      <c r="AA48" s="99"/>
      <c r="AB48" s="99"/>
      <c r="AC48" s="99"/>
    </row>
    <row r="49" spans="1:29" s="93" customFormat="1" x14ac:dyDescent="0.2">
      <c r="A49" s="102" t="s">
        <v>765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99"/>
      <c r="Z49" s="99"/>
      <c r="AA49" s="99"/>
      <c r="AB49" s="99"/>
      <c r="AC49" s="99"/>
    </row>
    <row r="50" spans="1:29" x14ac:dyDescent="0.2">
      <c r="A50" s="98" t="s">
        <v>763</v>
      </c>
      <c r="B50" s="99">
        <v>0</v>
      </c>
      <c r="C50" s="99">
        <v>404905</v>
      </c>
      <c r="D50" s="99">
        <v>0</v>
      </c>
      <c r="E50" s="99">
        <v>0</v>
      </c>
      <c r="F50" s="99">
        <v>0</v>
      </c>
      <c r="G50" s="99">
        <v>63463</v>
      </c>
      <c r="H50" s="99">
        <v>8216</v>
      </c>
      <c r="I50" s="99">
        <v>145211</v>
      </c>
      <c r="J50" s="99">
        <v>0</v>
      </c>
      <c r="K50" s="99">
        <v>0</v>
      </c>
      <c r="L50" s="99">
        <v>191814</v>
      </c>
      <c r="M50" s="99">
        <v>0</v>
      </c>
      <c r="N50" s="99">
        <v>130044</v>
      </c>
      <c r="O50" s="99">
        <v>33778</v>
      </c>
      <c r="P50" s="99">
        <v>329833</v>
      </c>
      <c r="Q50" s="99">
        <v>0</v>
      </c>
      <c r="R50" s="99">
        <v>0</v>
      </c>
      <c r="S50" s="99">
        <v>0</v>
      </c>
      <c r="T50" s="99">
        <v>0</v>
      </c>
      <c r="U50" s="99">
        <v>233391</v>
      </c>
      <c r="V50" s="99">
        <v>0</v>
      </c>
      <c r="W50" s="99">
        <v>101503</v>
      </c>
      <c r="X50" s="99">
        <v>35</v>
      </c>
      <c r="Y50" s="99">
        <v>0</v>
      </c>
      <c r="Z50" s="99">
        <v>0</v>
      </c>
      <c r="AA50" s="99">
        <v>0</v>
      </c>
      <c r="AB50" s="99">
        <v>0</v>
      </c>
      <c r="AC50" s="99">
        <v>1642193</v>
      </c>
    </row>
    <row r="51" spans="1:29" x14ac:dyDescent="0.2">
      <c r="A51" s="98" t="s">
        <v>1681</v>
      </c>
      <c r="B51" s="99">
        <v>0</v>
      </c>
      <c r="C51" s="99">
        <v>3679.0920000000001</v>
      </c>
      <c r="D51" s="99">
        <v>4855.2985599999993</v>
      </c>
      <c r="E51" s="99">
        <v>0</v>
      </c>
      <c r="F51" s="99">
        <v>0</v>
      </c>
      <c r="G51" s="99">
        <v>747.19740000000002</v>
      </c>
      <c r="H51" s="99">
        <v>6118.1930000000002</v>
      </c>
      <c r="I51" s="99">
        <v>1282.6819699999999</v>
      </c>
      <c r="J51" s="99">
        <v>0</v>
      </c>
      <c r="K51" s="99">
        <v>0</v>
      </c>
      <c r="L51" s="99">
        <v>1975.0716499999999</v>
      </c>
      <c r="M51" s="99">
        <v>459.53602000000001</v>
      </c>
      <c r="N51" s="99">
        <v>662.26533999999992</v>
      </c>
      <c r="O51" s="99">
        <v>331.24889000000002</v>
      </c>
      <c r="P51" s="99">
        <v>2311.81</v>
      </c>
      <c r="Q51" s="99">
        <v>0</v>
      </c>
      <c r="R51" s="99">
        <v>0</v>
      </c>
      <c r="S51" s="99">
        <v>0</v>
      </c>
      <c r="T51" s="99">
        <v>0</v>
      </c>
      <c r="U51" s="99">
        <v>2336.1486400000003</v>
      </c>
      <c r="V51" s="99">
        <v>0</v>
      </c>
      <c r="W51" s="99">
        <v>781.85516000000007</v>
      </c>
      <c r="X51" s="99">
        <v>1005.65369</v>
      </c>
      <c r="Y51" s="99">
        <v>0</v>
      </c>
      <c r="Z51" s="99">
        <v>0</v>
      </c>
      <c r="AA51" s="99">
        <v>0</v>
      </c>
      <c r="AB51" s="99">
        <v>633.60337000000004</v>
      </c>
      <c r="AC51" s="99">
        <v>27179.655689999996</v>
      </c>
    </row>
    <row r="52" spans="1:29" x14ac:dyDescent="0.2">
      <c r="A52" s="58" t="s">
        <v>764</v>
      </c>
      <c r="B52" s="99">
        <v>0</v>
      </c>
      <c r="C52" s="99">
        <v>4275149.0420000004</v>
      </c>
      <c r="D52" s="99">
        <v>9456987.0580464732</v>
      </c>
      <c r="E52" s="99">
        <v>0</v>
      </c>
      <c r="F52" s="99">
        <v>0</v>
      </c>
      <c r="G52" s="99">
        <v>620478.99924999999</v>
      </c>
      <c r="H52" s="99">
        <v>6161400.3891000003</v>
      </c>
      <c r="I52" s="99">
        <v>1342694.3152000001</v>
      </c>
      <c r="J52" s="99">
        <v>0</v>
      </c>
      <c r="K52" s="99">
        <v>0</v>
      </c>
      <c r="L52" s="99">
        <v>776405.00916000002</v>
      </c>
      <c r="M52" s="99">
        <v>567056.5554500001</v>
      </c>
      <c r="N52" s="99">
        <v>812379.47765999998</v>
      </c>
      <c r="O52" s="99">
        <v>166895.35183</v>
      </c>
      <c r="P52" s="99">
        <v>541846.80000000005</v>
      </c>
      <c r="Q52" s="99">
        <v>0</v>
      </c>
      <c r="R52" s="99">
        <v>0</v>
      </c>
      <c r="S52" s="99">
        <v>0</v>
      </c>
      <c r="T52" s="99">
        <v>0</v>
      </c>
      <c r="U52" s="99">
        <v>2429103.6798400003</v>
      </c>
      <c r="V52" s="99">
        <v>0</v>
      </c>
      <c r="W52" s="99">
        <v>633630</v>
      </c>
      <c r="X52" s="99">
        <v>938792.152</v>
      </c>
      <c r="Y52" s="99">
        <v>0</v>
      </c>
      <c r="Z52" s="99">
        <v>0</v>
      </c>
      <c r="AA52" s="99">
        <v>0</v>
      </c>
      <c r="AB52" s="99">
        <v>159811</v>
      </c>
      <c r="AC52" s="99">
        <v>28882629.829536472</v>
      </c>
    </row>
    <row r="53" spans="1:29" s="95" customFormat="1" x14ac:dyDescent="0.2">
      <c r="A53" s="224" t="s">
        <v>766</v>
      </c>
      <c r="B53" s="188" t="s">
        <v>2877</v>
      </c>
      <c r="C53" s="188">
        <v>0.86057631297898496</v>
      </c>
      <c r="D53" s="188">
        <v>0.51340860785770781</v>
      </c>
      <c r="E53" s="188" t="s">
        <v>2877</v>
      </c>
      <c r="F53" s="188" t="s">
        <v>2877</v>
      </c>
      <c r="G53" s="188">
        <v>1.2042267359623291</v>
      </c>
      <c r="H53" s="188">
        <v>0.99298740767173044</v>
      </c>
      <c r="I53" s="188">
        <v>0.95530453616982725</v>
      </c>
      <c r="J53" s="188" t="s">
        <v>2877</v>
      </c>
      <c r="K53" s="188" t="s">
        <v>2877</v>
      </c>
      <c r="L53" s="188">
        <v>2.5438677323023051</v>
      </c>
      <c r="M53" s="188">
        <v>0.81038833884095596</v>
      </c>
      <c r="N53" s="188">
        <v>0.81521672840334058</v>
      </c>
      <c r="O53" s="188">
        <v>1.9847700152692744</v>
      </c>
      <c r="P53" s="188">
        <v>4.2665380694321708</v>
      </c>
      <c r="Q53" s="188" t="s">
        <v>2877</v>
      </c>
      <c r="R53" s="188" t="s">
        <v>2877</v>
      </c>
      <c r="S53" s="188" t="s">
        <v>2877</v>
      </c>
      <c r="T53" s="188" t="s">
        <v>2877</v>
      </c>
      <c r="U53" s="188">
        <v>0.96173278209099633</v>
      </c>
      <c r="V53" s="188" t="s">
        <v>2877</v>
      </c>
      <c r="W53" s="188">
        <v>1.2339301485093825</v>
      </c>
      <c r="X53" s="188">
        <v>1.0712208105463583</v>
      </c>
      <c r="Y53" s="225" t="s">
        <v>2877</v>
      </c>
      <c r="Z53" s="225" t="s">
        <v>2877</v>
      </c>
      <c r="AA53" s="225" t="s">
        <v>2877</v>
      </c>
      <c r="AB53" s="225">
        <v>3.9647043695365154</v>
      </c>
      <c r="AC53" s="225">
        <v>9.4103812050400804E-2</v>
      </c>
    </row>
    <row r="54" spans="1:29" s="95" customFormat="1" x14ac:dyDescent="0.2">
      <c r="A54" s="100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99"/>
      <c r="Z54" s="99"/>
      <c r="AA54" s="99"/>
      <c r="AB54" s="99"/>
      <c r="AC54" s="99"/>
    </row>
    <row r="55" spans="1:29" x14ac:dyDescent="0.2">
      <c r="A55" s="78" t="s">
        <v>2539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99"/>
      <c r="Z55" s="99"/>
      <c r="AA55" s="99"/>
      <c r="AB55" s="99"/>
      <c r="AC55" s="99"/>
    </row>
    <row r="56" spans="1:29" x14ac:dyDescent="0.2">
      <c r="A56" s="98" t="s">
        <v>763</v>
      </c>
      <c r="B56" s="99">
        <v>249</v>
      </c>
      <c r="C56" s="99">
        <v>48491</v>
      </c>
      <c r="D56" s="99">
        <v>16165</v>
      </c>
      <c r="E56" s="99">
        <v>9296</v>
      </c>
      <c r="F56" s="99">
        <v>0</v>
      </c>
      <c r="G56" s="99">
        <v>4454</v>
      </c>
      <c r="H56" s="99">
        <v>39877</v>
      </c>
      <c r="I56" s="99">
        <v>54031</v>
      </c>
      <c r="J56" s="99">
        <v>15809</v>
      </c>
      <c r="K56" s="99">
        <v>0</v>
      </c>
      <c r="L56" s="99">
        <v>55882</v>
      </c>
      <c r="M56" s="99">
        <v>132602</v>
      </c>
      <c r="N56" s="99">
        <v>281274</v>
      </c>
      <c r="O56" s="99">
        <v>1195</v>
      </c>
      <c r="P56" s="99">
        <v>22833</v>
      </c>
      <c r="Q56" s="99">
        <v>1883</v>
      </c>
      <c r="R56" s="99">
        <v>209475</v>
      </c>
      <c r="S56" s="99">
        <v>107</v>
      </c>
      <c r="T56" s="99">
        <v>3951</v>
      </c>
      <c r="U56" s="99">
        <v>10190</v>
      </c>
      <c r="V56" s="99">
        <v>22827</v>
      </c>
      <c r="W56" s="99">
        <v>15246</v>
      </c>
      <c r="X56" s="99">
        <v>23122</v>
      </c>
      <c r="Y56" s="99">
        <v>95</v>
      </c>
      <c r="Z56" s="99">
        <v>69</v>
      </c>
      <c r="AA56" s="99">
        <v>5719</v>
      </c>
      <c r="AB56" s="99">
        <v>9546</v>
      </c>
      <c r="AC56" s="99">
        <v>984388</v>
      </c>
    </row>
    <row r="57" spans="1:29" x14ac:dyDescent="0.2">
      <c r="A57" s="98" t="s">
        <v>1681</v>
      </c>
      <c r="B57" s="99">
        <v>4050.4232111390002</v>
      </c>
      <c r="C57" s="99">
        <v>47641.896000000001</v>
      </c>
      <c r="D57" s="99">
        <v>67620.441720000003</v>
      </c>
      <c r="E57" s="99">
        <v>13210.331400000001</v>
      </c>
      <c r="F57" s="99">
        <v>0</v>
      </c>
      <c r="G57" s="99">
        <v>30660.921989999999</v>
      </c>
      <c r="H57" s="99">
        <v>55066.893490000068</v>
      </c>
      <c r="I57" s="99">
        <v>28269.521479999999</v>
      </c>
      <c r="J57" s="99">
        <v>4174.5622499999999</v>
      </c>
      <c r="K57" s="99">
        <v>0</v>
      </c>
      <c r="L57" s="99">
        <v>21127.873489999998</v>
      </c>
      <c r="M57" s="99">
        <v>72277.785640000002</v>
      </c>
      <c r="N57" s="99">
        <v>31716.034535283001</v>
      </c>
      <c r="O57" s="99">
        <v>2050.83205</v>
      </c>
      <c r="P57" s="99">
        <v>53366.345999999998</v>
      </c>
      <c r="Q57" s="99">
        <v>1574.0625600000001</v>
      </c>
      <c r="R57" s="99">
        <v>4739.5747599999995</v>
      </c>
      <c r="S57" s="99">
        <v>88.66664999999999</v>
      </c>
      <c r="T57" s="99">
        <v>7417.3493600000002</v>
      </c>
      <c r="U57" s="99">
        <v>55375.775600000001</v>
      </c>
      <c r="V57" s="99">
        <v>7194.97685</v>
      </c>
      <c r="W57" s="99">
        <v>31687.649170000001</v>
      </c>
      <c r="X57" s="99">
        <v>35311.600789999997</v>
      </c>
      <c r="Y57" s="99">
        <v>157.91873000000001</v>
      </c>
      <c r="Z57" s="99">
        <v>71.444720000000004</v>
      </c>
      <c r="AA57" s="99">
        <v>29040.883209999996</v>
      </c>
      <c r="AB57" s="99">
        <v>39322.594840000005</v>
      </c>
      <c r="AC57" s="99">
        <v>643216.36049642228</v>
      </c>
    </row>
    <row r="58" spans="1:29" x14ac:dyDescent="0.2">
      <c r="A58" s="58" t="s">
        <v>764</v>
      </c>
      <c r="B58" s="99">
        <v>3375164.7733050999</v>
      </c>
      <c r="C58" s="99">
        <v>13446747.943</v>
      </c>
      <c r="D58" s="99">
        <v>24635476.131930001</v>
      </c>
      <c r="E58" s="99">
        <v>10153638.92884</v>
      </c>
      <c r="F58" s="99">
        <v>0</v>
      </c>
      <c r="G58" s="99">
        <v>18004830.856799997</v>
      </c>
      <c r="H58" s="99">
        <v>19436393.407910001</v>
      </c>
      <c r="I58" s="99">
        <v>8936167.9317000005</v>
      </c>
      <c r="J58" s="99">
        <v>2089644.4110000001</v>
      </c>
      <c r="K58" s="99">
        <v>0</v>
      </c>
      <c r="L58" s="99">
        <v>6538235.2637499999</v>
      </c>
      <c r="M58" s="99">
        <v>12017457.407889588</v>
      </c>
      <c r="N58" s="99">
        <v>7208944.5447899997</v>
      </c>
      <c r="O58" s="99">
        <v>659940.92904999992</v>
      </c>
      <c r="P58" s="99">
        <v>13697356.122</v>
      </c>
      <c r="Q58" s="99">
        <v>548496.49147000001</v>
      </c>
      <c r="R58" s="99">
        <v>2673161.1335399998</v>
      </c>
      <c r="S58" s="99">
        <v>22349.903350000001</v>
      </c>
      <c r="T58" s="99">
        <v>3338925.5498199998</v>
      </c>
      <c r="U58" s="99">
        <v>16387405.34935</v>
      </c>
      <c r="V58" s="99">
        <v>21933968.331999999</v>
      </c>
      <c r="W58" s="99">
        <v>4885711.8404299999</v>
      </c>
      <c r="X58" s="99">
        <v>14987477.440469999</v>
      </c>
      <c r="Y58" s="99">
        <v>31889.806800000002</v>
      </c>
      <c r="Z58" s="99">
        <v>12289.008119999999</v>
      </c>
      <c r="AA58" s="99">
        <v>15512267.50269</v>
      </c>
      <c r="AB58" s="99">
        <v>28156142.050190002</v>
      </c>
      <c r="AC58" s="99">
        <v>248690083.0601947</v>
      </c>
    </row>
    <row r="59" spans="1:29" s="95" customFormat="1" x14ac:dyDescent="0.2">
      <c r="A59" s="224" t="s">
        <v>766</v>
      </c>
      <c r="B59" s="188">
        <v>1.2000668065673901</v>
      </c>
      <c r="C59" s="188">
        <v>3.543005059807121</v>
      </c>
      <c r="D59" s="188">
        <v>2.7448400573982514</v>
      </c>
      <c r="E59" s="188">
        <v>1.301044038751259</v>
      </c>
      <c r="F59" s="188" t="s">
        <v>2877</v>
      </c>
      <c r="G59" s="188">
        <v>1.7029275217223212</v>
      </c>
      <c r="H59" s="188">
        <v>2.8331847547184128</v>
      </c>
      <c r="I59" s="188">
        <v>3.1634948779014338</v>
      </c>
      <c r="J59" s="188">
        <v>1.9977380974604488</v>
      </c>
      <c r="K59" s="188" t="s">
        <v>2877</v>
      </c>
      <c r="L59" s="188">
        <v>3.2314336572040272</v>
      </c>
      <c r="M59" s="188">
        <v>6.0143991517331177</v>
      </c>
      <c r="N59" s="188">
        <v>4.3995392582405985</v>
      </c>
      <c r="O59" s="188">
        <v>3.107599422500162</v>
      </c>
      <c r="P59" s="188">
        <v>3.8961056078760832</v>
      </c>
      <c r="Q59" s="188">
        <v>2.8697768982649792</v>
      </c>
      <c r="R59" s="188">
        <v>1.7730224716096707</v>
      </c>
      <c r="S59" s="188">
        <v>3.9672050751843626</v>
      </c>
      <c r="T59" s="188">
        <v>2.2214779123780901</v>
      </c>
      <c r="U59" s="188">
        <v>3.3791667698142622</v>
      </c>
      <c r="V59" s="188">
        <v>0.3280289613395253</v>
      </c>
      <c r="W59" s="188">
        <v>6.4857793920181583</v>
      </c>
      <c r="X59" s="188">
        <v>2.3560736575088814</v>
      </c>
      <c r="Y59" s="225">
        <v>4.9520127541192887</v>
      </c>
      <c r="Z59" s="225">
        <v>5.8137092353064546</v>
      </c>
      <c r="AA59" s="225">
        <v>1.8721236727618307</v>
      </c>
      <c r="AB59" s="225">
        <v>1.396590298837999</v>
      </c>
      <c r="AC59" s="225">
        <v>0.25864174099002318</v>
      </c>
    </row>
    <row r="60" spans="1:29" x14ac:dyDescent="0.2">
      <c r="A60" s="9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99"/>
      <c r="Z60" s="99"/>
      <c r="AA60" s="99"/>
      <c r="AB60" s="99"/>
      <c r="AC60" s="99"/>
    </row>
    <row r="61" spans="1:29" x14ac:dyDescent="0.2">
      <c r="A61" s="78" t="s">
        <v>2540</v>
      </c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99"/>
      <c r="Z61" s="99"/>
      <c r="AA61" s="99"/>
      <c r="AB61" s="99"/>
      <c r="AC61" s="99"/>
    </row>
    <row r="62" spans="1:29" x14ac:dyDescent="0.2">
      <c r="A62" s="98" t="s">
        <v>763</v>
      </c>
      <c r="B62" s="99">
        <v>0</v>
      </c>
      <c r="C62" s="99">
        <v>3692</v>
      </c>
      <c r="D62" s="99">
        <v>190</v>
      </c>
      <c r="E62" s="99">
        <v>0</v>
      </c>
      <c r="F62" s="99">
        <v>0</v>
      </c>
      <c r="G62" s="99">
        <v>1</v>
      </c>
      <c r="H62" s="99">
        <v>3</v>
      </c>
      <c r="I62" s="99">
        <v>10990</v>
      </c>
      <c r="J62" s="99">
        <v>6</v>
      </c>
      <c r="K62" s="99">
        <v>0</v>
      </c>
      <c r="L62" s="99">
        <v>1901</v>
      </c>
      <c r="M62" s="99">
        <v>897</v>
      </c>
      <c r="N62" s="99">
        <v>30</v>
      </c>
      <c r="O62" s="99">
        <v>0</v>
      </c>
      <c r="P62" s="99">
        <v>3374</v>
      </c>
      <c r="Q62" s="99">
        <v>7906</v>
      </c>
      <c r="R62" s="99">
        <v>62</v>
      </c>
      <c r="S62" s="99">
        <v>142</v>
      </c>
      <c r="T62" s="99">
        <v>157</v>
      </c>
      <c r="U62" s="99">
        <v>1198</v>
      </c>
      <c r="V62" s="99">
        <v>4170</v>
      </c>
      <c r="W62" s="99">
        <v>0</v>
      </c>
      <c r="X62" s="99">
        <v>321</v>
      </c>
      <c r="Y62" s="99">
        <v>0</v>
      </c>
      <c r="Z62" s="99">
        <v>0</v>
      </c>
      <c r="AA62" s="99">
        <v>830</v>
      </c>
      <c r="AB62" s="99">
        <v>4</v>
      </c>
      <c r="AC62" s="99">
        <v>35874</v>
      </c>
    </row>
    <row r="63" spans="1:29" x14ac:dyDescent="0.2">
      <c r="A63" s="98" t="s">
        <v>1681</v>
      </c>
      <c r="B63" s="99">
        <v>0</v>
      </c>
      <c r="C63" s="99">
        <v>1688.344329999999</v>
      </c>
      <c r="D63" s="99">
        <v>177.48007000000001</v>
      </c>
      <c r="E63" s="99">
        <v>0</v>
      </c>
      <c r="F63" s="99">
        <v>0</v>
      </c>
      <c r="G63" s="99">
        <v>23.36</v>
      </c>
      <c r="H63" s="99">
        <v>961.83778000000007</v>
      </c>
      <c r="I63" s="99">
        <v>3715.7304499999991</v>
      </c>
      <c r="J63" s="99">
        <v>15.955360000000001</v>
      </c>
      <c r="K63" s="99">
        <v>0</v>
      </c>
      <c r="L63" s="99">
        <v>1747.71444</v>
      </c>
      <c r="M63" s="99">
        <v>273.30202000000003</v>
      </c>
      <c r="N63" s="99">
        <v>1.2075799999999999</v>
      </c>
      <c r="O63" s="99">
        <v>0</v>
      </c>
      <c r="P63" s="99">
        <v>1674.325</v>
      </c>
      <c r="Q63" s="99">
        <v>3284.5312899999999</v>
      </c>
      <c r="R63" s="99">
        <v>17.005890000000001</v>
      </c>
      <c r="S63" s="99">
        <v>76.177170000000004</v>
      </c>
      <c r="T63" s="99">
        <v>177.91679999999999</v>
      </c>
      <c r="U63" s="99">
        <v>1480.29171</v>
      </c>
      <c r="V63" s="99">
        <v>2802.1163500000002</v>
      </c>
      <c r="W63" s="99">
        <v>0</v>
      </c>
      <c r="X63" s="99">
        <v>366.72464000000002</v>
      </c>
      <c r="Y63" s="99">
        <v>0</v>
      </c>
      <c r="Z63" s="99">
        <v>0</v>
      </c>
      <c r="AA63" s="99">
        <v>292.49728999999996</v>
      </c>
      <c r="AB63" s="99">
        <v>53.31926</v>
      </c>
      <c r="AC63" s="99">
        <v>18829.837430000003</v>
      </c>
    </row>
    <row r="64" spans="1:29" x14ac:dyDescent="0.2">
      <c r="A64" s="58" t="s">
        <v>764</v>
      </c>
      <c r="B64" s="99">
        <v>0</v>
      </c>
      <c r="C64" s="99">
        <v>76298.080339999884</v>
      </c>
      <c r="D64" s="99">
        <v>6013.7313800000002</v>
      </c>
      <c r="E64" s="99">
        <v>0</v>
      </c>
      <c r="F64" s="99">
        <v>0</v>
      </c>
      <c r="G64" s="99">
        <v>584</v>
      </c>
      <c r="H64" s="99">
        <v>546.4</v>
      </c>
      <c r="I64" s="99">
        <v>337989.20117000001</v>
      </c>
      <c r="J64" s="99">
        <v>512.31200000000001</v>
      </c>
      <c r="K64" s="99">
        <v>0</v>
      </c>
      <c r="L64" s="99">
        <v>119702.92151</v>
      </c>
      <c r="M64" s="99">
        <v>1373171.94805</v>
      </c>
      <c r="N64" s="99">
        <v>65.396419999999992</v>
      </c>
      <c r="O64" s="99">
        <v>0</v>
      </c>
      <c r="P64" s="99">
        <v>131345.704</v>
      </c>
      <c r="Q64" s="99">
        <v>177469.06617999999</v>
      </c>
      <c r="R64" s="99">
        <v>931.00779</v>
      </c>
      <c r="S64" s="99">
        <v>0</v>
      </c>
      <c r="T64" s="99">
        <v>9001.0810300000012</v>
      </c>
      <c r="U64" s="99">
        <v>43470.320240000001</v>
      </c>
      <c r="V64" s="99">
        <v>164499.19200000001</v>
      </c>
      <c r="W64" s="99">
        <v>0</v>
      </c>
      <c r="X64" s="99">
        <v>15692.587089999999</v>
      </c>
      <c r="Y64" s="99">
        <v>0</v>
      </c>
      <c r="Z64" s="99">
        <v>0</v>
      </c>
      <c r="AA64" s="99">
        <v>12316.57294</v>
      </c>
      <c r="AB64" s="99">
        <v>1592.1596499999998</v>
      </c>
      <c r="AC64" s="99">
        <v>2471201.6817899989</v>
      </c>
    </row>
    <row r="65" spans="1:29" s="95" customFormat="1" x14ac:dyDescent="0.2">
      <c r="A65" s="224" t="s">
        <v>766</v>
      </c>
      <c r="B65" s="188" t="s">
        <v>2877</v>
      </c>
      <c r="C65" s="188">
        <v>22.128267480340142</v>
      </c>
      <c r="D65" s="188">
        <v>29.512470508784183</v>
      </c>
      <c r="E65" s="188" t="s">
        <v>2877</v>
      </c>
      <c r="F65" s="188" t="s">
        <v>2877</v>
      </c>
      <c r="G65" s="188">
        <v>40</v>
      </c>
      <c r="H65" s="188">
        <v>1760.3180453879943</v>
      </c>
      <c r="I65" s="188">
        <v>10.993636592936827</v>
      </c>
      <c r="J65" s="188">
        <v>31.143834226018523</v>
      </c>
      <c r="K65" s="188" t="s">
        <v>2877</v>
      </c>
      <c r="L65" s="188">
        <v>14.60043262063571</v>
      </c>
      <c r="M65" s="188">
        <v>0.19902971393211752</v>
      </c>
      <c r="N65" s="188">
        <v>18.465536798497531</v>
      </c>
      <c r="O65" s="188" t="s">
        <v>2877</v>
      </c>
      <c r="P65" s="188">
        <v>12.747466791909693</v>
      </c>
      <c r="Q65" s="188">
        <v>18.507627051289194</v>
      </c>
      <c r="R65" s="188">
        <v>18.266109244907607</v>
      </c>
      <c r="S65" s="188" t="s">
        <v>2877</v>
      </c>
      <c r="T65" s="188">
        <v>19.766159132110378</v>
      </c>
      <c r="U65" s="188">
        <v>34.052928568901656</v>
      </c>
      <c r="V65" s="188">
        <v>17.034225614919738</v>
      </c>
      <c r="W65" s="188" t="s">
        <v>2877</v>
      </c>
      <c r="X65" s="188">
        <v>23.36929136647538</v>
      </c>
      <c r="Y65" s="225" t="s">
        <v>2877</v>
      </c>
      <c r="Z65" s="225" t="s">
        <v>2877</v>
      </c>
      <c r="AA65" s="225">
        <v>23.748269216193183</v>
      </c>
      <c r="AB65" s="225">
        <v>33.488639157511628</v>
      </c>
      <c r="AC65" s="225">
        <v>0.76197088925420009</v>
      </c>
    </row>
    <row r="66" spans="1:29" x14ac:dyDescent="0.2">
      <c r="A66" s="9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99"/>
      <c r="Z66" s="99"/>
      <c r="AA66" s="99"/>
      <c r="AB66" s="99"/>
      <c r="AC66" s="99"/>
    </row>
    <row r="67" spans="1:29" x14ac:dyDescent="0.2">
      <c r="A67" s="102" t="s">
        <v>256</v>
      </c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99"/>
      <c r="Z67" s="99"/>
      <c r="AA67" s="99"/>
      <c r="AB67" s="99"/>
      <c r="AC67" s="99"/>
    </row>
    <row r="68" spans="1:29" x14ac:dyDescent="0.2">
      <c r="A68" s="98" t="s">
        <v>763</v>
      </c>
      <c r="B68" s="99">
        <v>9255</v>
      </c>
      <c r="C68" s="99">
        <v>11644</v>
      </c>
      <c r="D68" s="99">
        <v>85398</v>
      </c>
      <c r="E68" s="99">
        <v>3191</v>
      </c>
      <c r="F68" s="99">
        <v>0</v>
      </c>
      <c r="G68" s="99">
        <v>0</v>
      </c>
      <c r="H68" s="99">
        <v>0</v>
      </c>
      <c r="I68" s="99">
        <v>17799</v>
      </c>
      <c r="J68" s="99">
        <v>3804</v>
      </c>
      <c r="K68" s="99">
        <v>0</v>
      </c>
      <c r="L68" s="99">
        <v>0</v>
      </c>
      <c r="M68" s="99">
        <v>819</v>
      </c>
      <c r="N68" s="99">
        <v>1514</v>
      </c>
      <c r="O68" s="99">
        <v>269</v>
      </c>
      <c r="P68" s="99">
        <v>14327</v>
      </c>
      <c r="Q68" s="99">
        <v>0</v>
      </c>
      <c r="R68" s="99">
        <v>1466</v>
      </c>
      <c r="S68" s="99">
        <v>0</v>
      </c>
      <c r="T68" s="99">
        <v>511</v>
      </c>
      <c r="U68" s="99">
        <v>191919</v>
      </c>
      <c r="V68" s="99">
        <v>890</v>
      </c>
      <c r="W68" s="99">
        <v>0</v>
      </c>
      <c r="X68" s="99">
        <v>594</v>
      </c>
      <c r="Y68" s="99">
        <v>0</v>
      </c>
      <c r="Z68" s="99">
        <v>0</v>
      </c>
      <c r="AA68" s="99">
        <v>0</v>
      </c>
      <c r="AB68" s="99">
        <v>87964</v>
      </c>
      <c r="AC68" s="99">
        <v>431364</v>
      </c>
    </row>
    <row r="69" spans="1:29" x14ac:dyDescent="0.2">
      <c r="A69" s="98" t="s">
        <v>1681</v>
      </c>
      <c r="B69" s="99">
        <v>1197.74764873</v>
      </c>
      <c r="C69" s="99">
        <v>80954.121350000001</v>
      </c>
      <c r="D69" s="99">
        <v>126909.76905</v>
      </c>
      <c r="E69" s="99">
        <v>1522.81522</v>
      </c>
      <c r="F69" s="99">
        <v>0</v>
      </c>
      <c r="G69" s="99">
        <v>0</v>
      </c>
      <c r="H69" s="99">
        <v>0</v>
      </c>
      <c r="I69" s="99">
        <v>58005.587209999991</v>
      </c>
      <c r="J69" s="99">
        <v>1753.7356299999999</v>
      </c>
      <c r="K69" s="99">
        <v>0</v>
      </c>
      <c r="L69" s="99">
        <v>0</v>
      </c>
      <c r="M69" s="99">
        <v>22030.078219999999</v>
      </c>
      <c r="N69" s="99">
        <v>99.843170000000001</v>
      </c>
      <c r="O69" s="99">
        <v>96.354039999999998</v>
      </c>
      <c r="P69" s="99">
        <v>49329.249000000003</v>
      </c>
      <c r="Q69" s="99">
        <v>0</v>
      </c>
      <c r="R69" s="99">
        <v>149.35404</v>
      </c>
      <c r="S69" s="99">
        <v>0</v>
      </c>
      <c r="T69" s="99">
        <v>647.09726999999998</v>
      </c>
      <c r="U69" s="99">
        <v>231421.12264000002</v>
      </c>
      <c r="V69" s="99">
        <v>163.33639000000002</v>
      </c>
      <c r="W69" s="99">
        <v>0</v>
      </c>
      <c r="X69" s="99">
        <v>13580.768480000001</v>
      </c>
      <c r="Y69" s="99">
        <v>0</v>
      </c>
      <c r="Z69" s="99">
        <v>0</v>
      </c>
      <c r="AA69" s="99">
        <v>0</v>
      </c>
      <c r="AB69" s="99">
        <v>265298.40830000001</v>
      </c>
      <c r="AC69" s="99">
        <v>853159.38765873003</v>
      </c>
    </row>
    <row r="70" spans="1:29" x14ac:dyDescent="0.2">
      <c r="A70" s="9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99"/>
      <c r="Z70" s="99"/>
      <c r="AA70" s="99"/>
      <c r="AB70" s="99"/>
      <c r="AC70" s="99"/>
    </row>
    <row r="71" spans="1:29" s="93" customFormat="1" x14ac:dyDescent="0.2">
      <c r="A71" s="102" t="s">
        <v>1689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99"/>
      <c r="Z71" s="99"/>
      <c r="AA71" s="99"/>
      <c r="AB71" s="99"/>
      <c r="AC71" s="99"/>
    </row>
    <row r="72" spans="1:29" x14ac:dyDescent="0.2">
      <c r="A72" s="98" t="s">
        <v>763</v>
      </c>
      <c r="B72" s="99">
        <v>544044</v>
      </c>
      <c r="C72" s="99">
        <v>2271205</v>
      </c>
      <c r="D72" s="99">
        <v>2238713</v>
      </c>
      <c r="E72" s="99">
        <v>492840</v>
      </c>
      <c r="F72" s="99">
        <v>4</v>
      </c>
      <c r="G72" s="99">
        <v>865680</v>
      </c>
      <c r="H72" s="99">
        <v>2179134</v>
      </c>
      <c r="I72" s="99">
        <v>1445028</v>
      </c>
      <c r="J72" s="99">
        <v>433363</v>
      </c>
      <c r="K72" s="99">
        <v>75</v>
      </c>
      <c r="L72" s="99">
        <v>2012199</v>
      </c>
      <c r="M72" s="99">
        <v>1579317</v>
      </c>
      <c r="N72" s="99">
        <v>2410932</v>
      </c>
      <c r="O72" s="99">
        <v>214267</v>
      </c>
      <c r="P72" s="99">
        <v>2181931</v>
      </c>
      <c r="Q72" s="99">
        <v>635876</v>
      </c>
      <c r="R72" s="99">
        <v>669771</v>
      </c>
      <c r="S72" s="99">
        <v>320200</v>
      </c>
      <c r="T72" s="99">
        <v>499846</v>
      </c>
      <c r="U72" s="99">
        <v>2092636</v>
      </c>
      <c r="V72" s="99">
        <v>789666</v>
      </c>
      <c r="W72" s="99">
        <v>866858</v>
      </c>
      <c r="X72" s="99">
        <v>445908</v>
      </c>
      <c r="Y72" s="99">
        <v>13086</v>
      </c>
      <c r="Z72" s="99">
        <v>19590</v>
      </c>
      <c r="AA72" s="99">
        <v>841694</v>
      </c>
      <c r="AB72" s="99">
        <v>804043</v>
      </c>
      <c r="AC72" s="99">
        <v>26867906</v>
      </c>
    </row>
    <row r="73" spans="1:29" ht="13.5" thickBot="1" x14ac:dyDescent="0.25">
      <c r="A73" s="103" t="s">
        <v>1681</v>
      </c>
      <c r="B73" s="104">
        <v>154677.18858571697</v>
      </c>
      <c r="C73" s="104">
        <v>799985.12559875508</v>
      </c>
      <c r="D73" s="104">
        <v>1160474.53728</v>
      </c>
      <c r="E73" s="104">
        <v>181496.93942999997</v>
      </c>
      <c r="F73" s="104">
        <v>924.30399999999997</v>
      </c>
      <c r="G73" s="104">
        <v>215884.76212</v>
      </c>
      <c r="H73" s="104">
        <v>1051551.0361300129</v>
      </c>
      <c r="I73" s="104">
        <v>417765.65308999992</v>
      </c>
      <c r="J73" s="104">
        <v>221182.34042999998</v>
      </c>
      <c r="K73" s="104">
        <v>4552.0680000000002</v>
      </c>
      <c r="L73" s="104">
        <v>576621.05059000012</v>
      </c>
      <c r="M73" s="104">
        <v>424945.56675000006</v>
      </c>
      <c r="N73" s="104">
        <v>293986.92187391297</v>
      </c>
      <c r="O73" s="104">
        <v>67944.463990000004</v>
      </c>
      <c r="P73" s="104">
        <v>605201.1669999999</v>
      </c>
      <c r="Q73" s="104">
        <v>184369.63801</v>
      </c>
      <c r="R73" s="104">
        <v>157127.02687000003</v>
      </c>
      <c r="S73" s="104">
        <v>42429.890490000005</v>
      </c>
      <c r="T73" s="104">
        <v>96226.468200000003</v>
      </c>
      <c r="U73" s="104">
        <v>852132.39954000036</v>
      </c>
      <c r="V73" s="104">
        <v>153626.08653000003</v>
      </c>
      <c r="W73" s="104">
        <v>190088.57464000001</v>
      </c>
      <c r="X73" s="104">
        <v>183821.19759000003</v>
      </c>
      <c r="Y73" s="104">
        <v>3641.6026200000001</v>
      </c>
      <c r="Z73" s="104">
        <v>4817.5533400000004</v>
      </c>
      <c r="AA73" s="104">
        <v>257578.63002000001</v>
      </c>
      <c r="AB73" s="104">
        <v>616891.83235000004</v>
      </c>
      <c r="AC73" s="104">
        <v>8919944.0250683986</v>
      </c>
    </row>
    <row r="74" spans="1:29" x14ac:dyDescent="0.2">
      <c r="A74" s="54" t="s">
        <v>2524</v>
      </c>
    </row>
  </sheetData>
  <mergeCells count="2">
    <mergeCell ref="A5:K6"/>
    <mergeCell ref="L5:Y6"/>
  </mergeCells>
  <phoneticPr fontId="2" type="noConversion"/>
  <conditionalFormatting sqref="C8:Y8">
    <cfRule type="expression" dxfId="54" priority="1" stopIfTrue="1">
      <formula>$BA8=1</formula>
    </cfRule>
  </conditionalFormatting>
  <conditionalFormatting sqref="Z8">
    <cfRule type="expression" dxfId="53" priority="2" stopIfTrue="1">
      <formula>$BA9=1</formula>
    </cfRule>
  </conditionalFormatting>
  <conditionalFormatting sqref="AB8">
    <cfRule type="expression" dxfId="52" priority="3" stopIfTrue="1">
      <formula>$AY9=1</formula>
    </cfRule>
  </conditionalFormatting>
  <conditionalFormatting sqref="AC8">
    <cfRule type="expression" dxfId="51" priority="4" stopIfTrue="1">
      <formula>$AY8=1</formula>
    </cfRule>
  </conditionalFormatting>
  <conditionalFormatting sqref="AA8">
    <cfRule type="expression" dxfId="50" priority="5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1811023622047245" top="0.98425196850393704" bottom="0.98425196850393704" header="0.51181102362204722" footer="0.51181102362204722"/>
  <pageSetup paperSize="8" scale="70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D83"/>
  <sheetViews>
    <sheetView showGridLines="0" workbookViewId="0"/>
  </sheetViews>
  <sheetFormatPr defaultRowHeight="12.75" x14ac:dyDescent="0.2"/>
  <cols>
    <col min="1" max="1" width="20.5703125" style="3" customWidth="1"/>
    <col min="2" max="3" width="7.42578125" style="3" bestFit="1" customWidth="1"/>
    <col min="4" max="4" width="8.85546875" style="3" bestFit="1" customWidth="1"/>
    <col min="5" max="5" width="7.42578125" style="3" bestFit="1" customWidth="1"/>
    <col min="6" max="6" width="4" style="3" bestFit="1" customWidth="1"/>
    <col min="7" max="7" width="7.42578125" style="3" bestFit="1" customWidth="1"/>
    <col min="8" max="8" width="8.85546875" style="3" bestFit="1" customWidth="1"/>
    <col min="9" max="10" width="7.42578125" style="3" bestFit="1" customWidth="1"/>
    <col min="11" max="11" width="5.42578125" style="3" bestFit="1" customWidth="1"/>
    <col min="12" max="14" width="7.42578125" style="3" bestFit="1" customWidth="1"/>
    <col min="15" max="15" width="6.42578125" style="3" bestFit="1" customWidth="1"/>
    <col min="16" max="18" width="7.42578125" style="3" bestFit="1" customWidth="1"/>
    <col min="19" max="19" width="6.42578125" style="3" bestFit="1" customWidth="1"/>
    <col min="20" max="24" width="7.42578125" style="3" bestFit="1" customWidth="1"/>
    <col min="25" max="26" width="5.42578125" style="3" bestFit="1" customWidth="1"/>
    <col min="27" max="28" width="7.42578125" style="3" bestFit="1" customWidth="1"/>
    <col min="29" max="29" width="8.85546875" style="3" bestFit="1" customWidth="1"/>
    <col min="30" max="16384" width="9.140625" style="3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x14ac:dyDescent="0.2">
      <c r="A3" s="19" t="s">
        <v>231</v>
      </c>
      <c r="Z3" s="54"/>
      <c r="AD3" s="140" t="s">
        <v>232</v>
      </c>
    </row>
    <row r="4" spans="1:30" x14ac:dyDescent="0.2">
      <c r="AD4" s="94"/>
    </row>
    <row r="5" spans="1:30" x14ac:dyDescent="0.2">
      <c r="A5" s="813" t="s">
        <v>3428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4" t="s">
        <v>3429</v>
      </c>
      <c r="M5" s="814"/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AD5" s="94"/>
    </row>
    <row r="6" spans="1:30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3"/>
      <c r="K6" s="813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  <c r="Y6" s="814"/>
      <c r="AD6" s="94"/>
    </row>
    <row r="7" spans="1:30" ht="13.5" thickBot="1" x14ac:dyDescent="0.25">
      <c r="Z7" s="31"/>
      <c r="AD7" s="31" t="s">
        <v>1896</v>
      </c>
    </row>
    <row r="8" spans="1:30" ht="70.5" thickBot="1" x14ac:dyDescent="0.25">
      <c r="A8" s="357"/>
      <c r="B8" s="349" t="s">
        <v>282</v>
      </c>
      <c r="C8" s="349" t="s">
        <v>283</v>
      </c>
      <c r="D8" s="349" t="s">
        <v>284</v>
      </c>
      <c r="E8" s="349" t="s">
        <v>285</v>
      </c>
      <c r="F8" s="349" t="s">
        <v>2612</v>
      </c>
      <c r="G8" s="349" t="s">
        <v>2227</v>
      </c>
      <c r="H8" s="349" t="s">
        <v>2228</v>
      </c>
      <c r="I8" s="349" t="s">
        <v>1607</v>
      </c>
      <c r="J8" s="349" t="s">
        <v>2230</v>
      </c>
      <c r="K8" s="349" t="s">
        <v>2613</v>
      </c>
      <c r="L8" s="349" t="s">
        <v>1608</v>
      </c>
      <c r="M8" s="349" t="s">
        <v>2614</v>
      </c>
      <c r="N8" s="349" t="s">
        <v>2615</v>
      </c>
      <c r="O8" s="349" t="s">
        <v>2231</v>
      </c>
      <c r="P8" s="349" t="s">
        <v>2232</v>
      </c>
      <c r="Q8" s="349" t="s">
        <v>2233</v>
      </c>
      <c r="R8" s="349" t="s">
        <v>1609</v>
      </c>
      <c r="S8" s="349" t="s">
        <v>2234</v>
      </c>
      <c r="T8" s="349" t="s">
        <v>2235</v>
      </c>
      <c r="U8" s="349" t="s">
        <v>2236</v>
      </c>
      <c r="V8" s="349" t="s">
        <v>2616</v>
      </c>
      <c r="W8" s="349" t="s">
        <v>2238</v>
      </c>
      <c r="X8" s="349" t="s">
        <v>1878</v>
      </c>
      <c r="Y8" s="349" t="s">
        <v>1879</v>
      </c>
      <c r="Z8" s="350" t="s">
        <v>1880</v>
      </c>
      <c r="AA8" s="349" t="s">
        <v>2617</v>
      </c>
      <c r="AB8" s="351" t="s">
        <v>599</v>
      </c>
      <c r="AC8" s="351" t="s">
        <v>2618</v>
      </c>
    </row>
    <row r="9" spans="1:30" x14ac:dyDescent="0.2">
      <c r="A9" s="96" t="s">
        <v>1680</v>
      </c>
      <c r="B9" s="439">
        <f>SUM(B10:B14)</f>
        <v>13558.197880000002</v>
      </c>
      <c r="C9" s="439">
        <f t="shared" ref="C9:AC9" si="0">SUM(C10:C14)</f>
        <v>139313.35746000003</v>
      </c>
      <c r="D9" s="439">
        <f t="shared" si="0"/>
        <v>205159.41320000001</v>
      </c>
      <c r="E9" s="439">
        <f t="shared" si="0"/>
        <v>33146.12384</v>
      </c>
      <c r="F9" s="439">
        <f t="shared" si="0"/>
        <v>0</v>
      </c>
      <c r="G9" s="439">
        <f t="shared" si="0"/>
        <v>67215.8478779</v>
      </c>
      <c r="H9" s="439">
        <f t="shared" si="0"/>
        <v>243345.73050000001</v>
      </c>
      <c r="I9" s="439">
        <f t="shared" si="0"/>
        <v>81110.330869999991</v>
      </c>
      <c r="J9" s="439">
        <f t="shared" si="0"/>
        <v>26949.486700000001</v>
      </c>
      <c r="K9" s="439">
        <f t="shared" si="0"/>
        <v>0</v>
      </c>
      <c r="L9" s="439">
        <f t="shared" si="0"/>
        <v>92589.570070000002</v>
      </c>
      <c r="M9" s="439">
        <f t="shared" si="0"/>
        <v>96984.619189999969</v>
      </c>
      <c r="N9" s="439">
        <f t="shared" si="0"/>
        <v>49539.305730000007</v>
      </c>
      <c r="O9" s="439">
        <f t="shared" si="0"/>
        <v>23498.634890000001</v>
      </c>
      <c r="P9" s="439">
        <f t="shared" si="0"/>
        <v>121877.57790999999</v>
      </c>
      <c r="Q9" s="439">
        <f t="shared" si="0"/>
        <v>25307.422269999999</v>
      </c>
      <c r="R9" s="439">
        <f t="shared" si="0"/>
        <v>10479.529809999998</v>
      </c>
      <c r="S9" s="439">
        <f t="shared" si="0"/>
        <v>2458.5143399999997</v>
      </c>
      <c r="T9" s="439">
        <f t="shared" si="0"/>
        <v>24092.854629999998</v>
      </c>
      <c r="U9" s="439">
        <f t="shared" si="0"/>
        <v>162190.34941000005</v>
      </c>
      <c r="V9" s="439">
        <f t="shared" si="0"/>
        <v>9275.7983100000001</v>
      </c>
      <c r="W9" s="439">
        <f t="shared" si="0"/>
        <v>41578.176720000003</v>
      </c>
      <c r="X9" s="439">
        <f t="shared" si="0"/>
        <v>40342.432570000004</v>
      </c>
      <c r="Y9" s="439">
        <f t="shared" si="0"/>
        <v>610.53122999999994</v>
      </c>
      <c r="Z9" s="439">
        <f t="shared" si="0"/>
        <v>373.85240000000005</v>
      </c>
      <c r="AA9" s="439">
        <f t="shared" si="0"/>
        <v>58467.084179999998</v>
      </c>
      <c r="AB9" s="439">
        <f t="shared" si="0"/>
        <v>91531.875379999983</v>
      </c>
      <c r="AC9" s="439">
        <f t="shared" si="0"/>
        <v>1660996.6173679002</v>
      </c>
    </row>
    <row r="10" spans="1:30" x14ac:dyDescent="0.2">
      <c r="A10" s="58" t="s">
        <v>1692</v>
      </c>
      <c r="B10" s="99">
        <v>1727.3460600000001</v>
      </c>
      <c r="C10" s="99">
        <v>0.15779999999701977</v>
      </c>
      <c r="D10" s="99">
        <v>7094.2619999999997</v>
      </c>
      <c r="E10" s="99">
        <v>4640.4573300000002</v>
      </c>
      <c r="F10" s="99">
        <v>0</v>
      </c>
      <c r="G10" s="99">
        <v>0</v>
      </c>
      <c r="H10" s="99">
        <v>8043.6000599992331</v>
      </c>
      <c r="I10" s="99">
        <v>2893.5104899999997</v>
      </c>
      <c r="J10" s="99">
        <v>7391.0466899999992</v>
      </c>
      <c r="K10" s="99">
        <v>0</v>
      </c>
      <c r="L10" s="99">
        <v>1497.0126399999999</v>
      </c>
      <c r="M10" s="99">
        <v>1158.9609399999999</v>
      </c>
      <c r="N10" s="99">
        <v>0</v>
      </c>
      <c r="O10" s="99">
        <v>4239.2203499999996</v>
      </c>
      <c r="P10" s="99">
        <v>17576.552960000001</v>
      </c>
      <c r="Q10" s="99">
        <v>0</v>
      </c>
      <c r="R10" s="99">
        <v>119.39569999999999</v>
      </c>
      <c r="S10" s="99">
        <v>0</v>
      </c>
      <c r="T10" s="99">
        <v>477.95341999999999</v>
      </c>
      <c r="U10" s="99">
        <v>5741.2439999999997</v>
      </c>
      <c r="V10" s="99">
        <v>381.37936999999999</v>
      </c>
      <c r="W10" s="99">
        <v>2868.8323</v>
      </c>
      <c r="X10" s="99">
        <v>6688.5144900000032</v>
      </c>
      <c r="Y10" s="99">
        <v>358.38046999999995</v>
      </c>
      <c r="Z10" s="99">
        <v>0</v>
      </c>
      <c r="AA10" s="99">
        <v>58467.084179999998</v>
      </c>
      <c r="AB10" s="99">
        <v>1918.3093300000003</v>
      </c>
      <c r="AC10" s="99">
        <f>SUM(B10:AB10)</f>
        <v>133283.22057999921</v>
      </c>
    </row>
    <row r="11" spans="1:30" x14ac:dyDescent="0.2">
      <c r="A11" s="58" t="s">
        <v>1693</v>
      </c>
      <c r="B11" s="99">
        <v>8547.5659600000017</v>
      </c>
      <c r="C11" s="99">
        <v>71157.211309999999</v>
      </c>
      <c r="D11" s="99">
        <v>141355</v>
      </c>
      <c r="E11" s="99">
        <v>25191.054120000001</v>
      </c>
      <c r="F11" s="99">
        <v>0</v>
      </c>
      <c r="G11" s="99">
        <v>38839.118750000001</v>
      </c>
      <c r="H11" s="99">
        <v>151904.67120000056</v>
      </c>
      <c r="I11" s="99">
        <v>53233.550219999997</v>
      </c>
      <c r="J11" s="99">
        <v>4283.7996700000003</v>
      </c>
      <c r="K11" s="99">
        <v>0</v>
      </c>
      <c r="L11" s="99">
        <v>69684.591060000006</v>
      </c>
      <c r="M11" s="99">
        <v>26567.579430000005</v>
      </c>
      <c r="N11" s="99">
        <v>49539.305730000007</v>
      </c>
      <c r="O11" s="99">
        <v>12458.05012</v>
      </c>
      <c r="P11" s="99">
        <v>59260.584969999996</v>
      </c>
      <c r="Q11" s="99">
        <v>25307.422269999999</v>
      </c>
      <c r="R11" s="99">
        <v>10112.40598</v>
      </c>
      <c r="S11" s="99">
        <v>2458.5143399999997</v>
      </c>
      <c r="T11" s="99">
        <v>14743.607699999999</v>
      </c>
      <c r="U11" s="99">
        <v>137695.62945000007</v>
      </c>
      <c r="V11" s="99">
        <v>5965.14642</v>
      </c>
      <c r="W11" s="99">
        <v>29166.030420000003</v>
      </c>
      <c r="X11" s="99">
        <v>10338.150679999999</v>
      </c>
      <c r="Y11" s="99">
        <v>44.834980000000002</v>
      </c>
      <c r="Z11" s="99">
        <v>373.85240000000005</v>
      </c>
      <c r="AA11" s="99">
        <v>0</v>
      </c>
      <c r="AB11" s="99">
        <v>44463.465569999971</v>
      </c>
      <c r="AC11" s="99">
        <f t="shared" ref="AC11:AC74" si="1">SUM(B11:AB11)</f>
        <v>992691.1427500007</v>
      </c>
    </row>
    <row r="12" spans="1:30" x14ac:dyDescent="0.2">
      <c r="A12" s="58" t="s">
        <v>1694</v>
      </c>
      <c r="B12" s="99">
        <v>75.908330000000007</v>
      </c>
      <c r="C12" s="99">
        <v>38110.758070000011</v>
      </c>
      <c r="D12" s="99">
        <v>36784.367590000002</v>
      </c>
      <c r="E12" s="99">
        <v>0</v>
      </c>
      <c r="F12" s="99">
        <v>0</v>
      </c>
      <c r="G12" s="99">
        <v>11715.214337900001</v>
      </c>
      <c r="H12" s="99">
        <v>21399.210960000139</v>
      </c>
      <c r="I12" s="99">
        <v>22508.27966</v>
      </c>
      <c r="J12" s="99">
        <v>15224.44757</v>
      </c>
      <c r="K12" s="99">
        <v>0</v>
      </c>
      <c r="L12" s="99">
        <v>75.351389999999995</v>
      </c>
      <c r="M12" s="99">
        <v>54899.490509999967</v>
      </c>
      <c r="N12" s="99">
        <v>0</v>
      </c>
      <c r="O12" s="99">
        <v>0</v>
      </c>
      <c r="P12" s="99">
        <v>29096.040700000001</v>
      </c>
      <c r="Q12" s="99">
        <v>0</v>
      </c>
      <c r="R12" s="99">
        <v>0</v>
      </c>
      <c r="S12" s="99">
        <v>0</v>
      </c>
      <c r="T12" s="99">
        <v>8603.6605299999992</v>
      </c>
      <c r="U12" s="99">
        <v>2342.5255000000006</v>
      </c>
      <c r="V12" s="99">
        <v>2915.1832699999995</v>
      </c>
      <c r="W12" s="99">
        <v>8563.0779999999995</v>
      </c>
      <c r="X12" s="99">
        <v>17331.549420000003</v>
      </c>
      <c r="Y12" s="99">
        <v>207.31577999999999</v>
      </c>
      <c r="Z12" s="99">
        <v>0</v>
      </c>
      <c r="AA12" s="99">
        <v>0</v>
      </c>
      <c r="AB12" s="99">
        <v>25705.074669999998</v>
      </c>
      <c r="AC12" s="99">
        <f t="shared" si="1"/>
        <v>295557.45628790016</v>
      </c>
    </row>
    <row r="13" spans="1:30" x14ac:dyDescent="0.2">
      <c r="A13" s="58" t="s">
        <v>1812</v>
      </c>
      <c r="B13" s="99">
        <v>3207.3775299999998</v>
      </c>
      <c r="C13" s="99">
        <v>13463.23028</v>
      </c>
      <c r="D13" s="99">
        <v>19925.783609999999</v>
      </c>
      <c r="E13" s="99">
        <v>3314.6123900000002</v>
      </c>
      <c r="F13" s="99">
        <v>0</v>
      </c>
      <c r="G13" s="99">
        <v>16661.514789999997</v>
      </c>
      <c r="H13" s="99">
        <v>44036.248280000073</v>
      </c>
      <c r="I13" s="99">
        <v>1566.9905000000001</v>
      </c>
      <c r="J13" s="99">
        <v>50.192770000000003</v>
      </c>
      <c r="K13" s="99">
        <v>0</v>
      </c>
      <c r="L13" s="99">
        <v>21332.614980000002</v>
      </c>
      <c r="M13" s="99">
        <v>14358.588309999999</v>
      </c>
      <c r="N13" s="99">
        <v>0</v>
      </c>
      <c r="O13" s="99">
        <v>6801.3644199999999</v>
      </c>
      <c r="P13" s="99">
        <v>14538.39928</v>
      </c>
      <c r="Q13" s="99">
        <v>0</v>
      </c>
      <c r="R13" s="99">
        <v>247.72812999999999</v>
      </c>
      <c r="S13" s="99">
        <v>0</v>
      </c>
      <c r="T13" s="99">
        <v>267.63297999999998</v>
      </c>
      <c r="U13" s="99">
        <v>16410.95046</v>
      </c>
      <c r="V13" s="99">
        <v>14.08925</v>
      </c>
      <c r="W13" s="99">
        <v>980.23599999999999</v>
      </c>
      <c r="X13" s="99">
        <v>5984.2179800000013</v>
      </c>
      <c r="Y13" s="99">
        <v>0</v>
      </c>
      <c r="Z13" s="99">
        <v>0</v>
      </c>
      <c r="AA13" s="99">
        <v>0</v>
      </c>
      <c r="AB13" s="99">
        <v>19234.025810000003</v>
      </c>
      <c r="AC13" s="99">
        <f t="shared" si="1"/>
        <v>202395.79775000006</v>
      </c>
    </row>
    <row r="14" spans="1:30" x14ac:dyDescent="0.2">
      <c r="A14" s="58" t="s">
        <v>2029</v>
      </c>
      <c r="B14" s="58">
        <v>0</v>
      </c>
      <c r="C14" s="58">
        <v>16582</v>
      </c>
      <c r="D14" s="58">
        <v>0</v>
      </c>
      <c r="E14" s="58">
        <v>0</v>
      </c>
      <c r="F14" s="58">
        <v>0</v>
      </c>
      <c r="G14" s="58">
        <v>0</v>
      </c>
      <c r="H14" s="58">
        <v>17962</v>
      </c>
      <c r="I14" s="58">
        <v>908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1406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211</v>
      </c>
      <c r="AC14" s="58">
        <f t="shared" si="1"/>
        <v>37069</v>
      </c>
    </row>
    <row r="15" spans="1:30" x14ac:dyDescent="0.2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 spans="1:30" s="4" customFormat="1" x14ac:dyDescent="0.2">
      <c r="A16" s="78" t="s">
        <v>2031</v>
      </c>
      <c r="B16" s="78">
        <f>SUM(B17:B21)</f>
        <v>14413.765377165</v>
      </c>
      <c r="C16" s="78">
        <f t="shared" ref="C16:AB16" si="2">SUM(C17:C21)</f>
        <v>24001.303240000001</v>
      </c>
      <c r="D16" s="78">
        <f t="shared" si="2"/>
        <v>51825.757579999998</v>
      </c>
      <c r="E16" s="78">
        <f t="shared" si="2"/>
        <v>3897.3108400000006</v>
      </c>
      <c r="F16" s="78">
        <f t="shared" si="2"/>
        <v>0</v>
      </c>
      <c r="G16" s="78">
        <f t="shared" si="2"/>
        <v>11892.342989999999</v>
      </c>
      <c r="H16" s="78">
        <f t="shared" si="2"/>
        <v>34036.327730000092</v>
      </c>
      <c r="I16" s="78">
        <f t="shared" si="2"/>
        <v>15208.548270000005</v>
      </c>
      <c r="J16" s="78">
        <f t="shared" si="2"/>
        <v>1403.4551500000002</v>
      </c>
      <c r="K16" s="78">
        <f t="shared" si="2"/>
        <v>0</v>
      </c>
      <c r="L16" s="78">
        <f t="shared" si="2"/>
        <v>35610.267510000005</v>
      </c>
      <c r="M16" s="78">
        <f t="shared" si="2"/>
        <v>25595.766419999996</v>
      </c>
      <c r="N16" s="78">
        <f t="shared" si="2"/>
        <v>7781.3117899999997</v>
      </c>
      <c r="O16" s="78">
        <f t="shared" si="2"/>
        <v>4164.0840199999993</v>
      </c>
      <c r="P16" s="78">
        <f t="shared" si="2"/>
        <v>21378.734550000001</v>
      </c>
      <c r="Q16" s="78">
        <f t="shared" si="2"/>
        <v>5678.1893499999996</v>
      </c>
      <c r="R16" s="78">
        <f t="shared" si="2"/>
        <v>1236.6513500000001</v>
      </c>
      <c r="S16" s="78">
        <f t="shared" si="2"/>
        <v>245.09745999999998</v>
      </c>
      <c r="T16" s="78">
        <f t="shared" si="2"/>
        <v>2327.9259900000002</v>
      </c>
      <c r="U16" s="78">
        <f t="shared" si="2"/>
        <v>36813.472109999988</v>
      </c>
      <c r="V16" s="78">
        <f t="shared" si="2"/>
        <v>881.77181000000007</v>
      </c>
      <c r="W16" s="78">
        <f t="shared" si="2"/>
        <v>15620.210950000001</v>
      </c>
      <c r="X16" s="78">
        <f t="shared" si="2"/>
        <v>8664.7223799999992</v>
      </c>
      <c r="Y16" s="78">
        <f t="shared" si="2"/>
        <v>20.868780000000001</v>
      </c>
      <c r="Z16" s="78">
        <f t="shared" si="2"/>
        <v>12.40113</v>
      </c>
      <c r="AA16" s="78">
        <f t="shared" si="2"/>
        <v>16799.500100000001</v>
      </c>
      <c r="AB16" s="78">
        <f t="shared" si="2"/>
        <v>12538.545650000002</v>
      </c>
      <c r="AC16" s="78">
        <f t="shared" si="1"/>
        <v>352048.33252716507</v>
      </c>
    </row>
    <row r="17" spans="1:29" x14ac:dyDescent="0.2">
      <c r="A17" s="58" t="s">
        <v>1692</v>
      </c>
      <c r="B17" s="99">
        <v>527.18186000000003</v>
      </c>
      <c r="C17" s="99">
        <v>38.007199999999258</v>
      </c>
      <c r="D17" s="99">
        <v>1018.53151</v>
      </c>
      <c r="E17" s="99">
        <v>545.62351999999998</v>
      </c>
      <c r="F17" s="99">
        <v>0</v>
      </c>
      <c r="G17" s="99">
        <v>0</v>
      </c>
      <c r="H17" s="99">
        <v>2090.0900700001107</v>
      </c>
      <c r="I17" s="99">
        <v>430.60193000000004</v>
      </c>
      <c r="J17" s="99">
        <v>397.63825000000003</v>
      </c>
      <c r="K17" s="99">
        <v>0</v>
      </c>
      <c r="L17" s="99">
        <v>4212.9584400000003</v>
      </c>
      <c r="M17" s="99">
        <v>32.912510000000005</v>
      </c>
      <c r="N17" s="99">
        <v>0</v>
      </c>
      <c r="O17" s="99">
        <v>1619.40616</v>
      </c>
      <c r="P17" s="99">
        <v>8135.85707</v>
      </c>
      <c r="Q17" s="99">
        <v>0</v>
      </c>
      <c r="R17" s="99">
        <v>139.91322999999997</v>
      </c>
      <c r="S17" s="99">
        <v>0</v>
      </c>
      <c r="T17" s="99">
        <v>69.435270000000003</v>
      </c>
      <c r="U17" s="99">
        <v>314.4769</v>
      </c>
      <c r="V17" s="99">
        <v>22.423569999999998</v>
      </c>
      <c r="W17" s="99">
        <v>1135.5107600000001</v>
      </c>
      <c r="X17" s="99">
        <v>877.86176000000057</v>
      </c>
      <c r="Y17" s="99">
        <v>7.6484700000000005</v>
      </c>
      <c r="Z17" s="99">
        <v>0</v>
      </c>
      <c r="AA17" s="99">
        <v>16799.500100000001</v>
      </c>
      <c r="AB17" s="99">
        <v>387.78816999999998</v>
      </c>
      <c r="AC17" s="99">
        <f t="shared" si="1"/>
        <v>38803.36675000011</v>
      </c>
    </row>
    <row r="18" spans="1:29" x14ac:dyDescent="0.2">
      <c r="A18" s="58" t="s">
        <v>1693</v>
      </c>
      <c r="B18" s="99">
        <v>8558.9653971649986</v>
      </c>
      <c r="C18" s="99">
        <v>12685.573470000001</v>
      </c>
      <c r="D18" s="99">
        <v>37814.942419999999</v>
      </c>
      <c r="E18" s="99">
        <v>2961.9562400000004</v>
      </c>
      <c r="F18" s="99">
        <v>0</v>
      </c>
      <c r="G18" s="99">
        <v>8393.8316699999996</v>
      </c>
      <c r="H18" s="99">
        <v>18372.329590000016</v>
      </c>
      <c r="I18" s="99">
        <v>11794.509010000003</v>
      </c>
      <c r="J18" s="99">
        <v>623.56633000000011</v>
      </c>
      <c r="K18" s="99">
        <v>0</v>
      </c>
      <c r="L18" s="99">
        <v>24841.1253</v>
      </c>
      <c r="M18" s="99">
        <v>7794.2986199999996</v>
      </c>
      <c r="N18" s="99">
        <v>7781.3117899999997</v>
      </c>
      <c r="O18" s="99">
        <v>2001.1824899999997</v>
      </c>
      <c r="P18" s="99">
        <v>8705.0652100000007</v>
      </c>
      <c r="Q18" s="99">
        <v>5678.1893499999996</v>
      </c>
      <c r="R18" s="99">
        <v>1023.1570700000001</v>
      </c>
      <c r="S18" s="99">
        <v>245.09745999999998</v>
      </c>
      <c r="T18" s="99">
        <v>1267.6882700000001</v>
      </c>
      <c r="U18" s="99">
        <v>29629.957829999988</v>
      </c>
      <c r="V18" s="99">
        <v>816.24178000000006</v>
      </c>
      <c r="W18" s="99">
        <v>13686.201900000002</v>
      </c>
      <c r="X18" s="99">
        <v>3009.3376599999997</v>
      </c>
      <c r="Y18" s="99">
        <v>10.97091</v>
      </c>
      <c r="Z18" s="99">
        <v>12.40113</v>
      </c>
      <c r="AA18" s="99">
        <v>0</v>
      </c>
      <c r="AB18" s="99">
        <v>7865.7125800000031</v>
      </c>
      <c r="AC18" s="99">
        <f t="shared" si="1"/>
        <v>215573.61347716505</v>
      </c>
    </row>
    <row r="19" spans="1:29" x14ac:dyDescent="0.2">
      <c r="A19" s="58" t="s">
        <v>1694</v>
      </c>
      <c r="B19" s="99">
        <v>102.19647999999999</v>
      </c>
      <c r="C19" s="99">
        <v>810.60520999999994</v>
      </c>
      <c r="D19" s="99">
        <v>3774.6105300000004</v>
      </c>
      <c r="E19" s="99">
        <v>0</v>
      </c>
      <c r="F19" s="99">
        <v>0</v>
      </c>
      <c r="G19" s="99">
        <v>378.86591999999996</v>
      </c>
      <c r="H19" s="99">
        <v>973.98764999999992</v>
      </c>
      <c r="I19" s="99">
        <v>237.20111</v>
      </c>
      <c r="J19" s="99">
        <v>267.75473</v>
      </c>
      <c r="K19" s="99">
        <v>0</v>
      </c>
      <c r="L19" s="99">
        <v>123.57433</v>
      </c>
      <c r="M19" s="99">
        <v>12624.527539999995</v>
      </c>
      <c r="N19" s="99">
        <v>0</v>
      </c>
      <c r="O19" s="99">
        <v>0</v>
      </c>
      <c r="P19" s="99">
        <v>1171.44913</v>
      </c>
      <c r="Q19" s="99">
        <v>0</v>
      </c>
      <c r="R19" s="99">
        <v>0</v>
      </c>
      <c r="S19" s="99">
        <v>0</v>
      </c>
      <c r="T19" s="99">
        <v>988.97905000000003</v>
      </c>
      <c r="U19" s="99">
        <v>104.56957000000001</v>
      </c>
      <c r="V19" s="99">
        <v>43.106459999999998</v>
      </c>
      <c r="W19" s="99">
        <v>584.78168000000005</v>
      </c>
      <c r="X19" s="99">
        <v>2326.1483199999998</v>
      </c>
      <c r="Y19" s="99">
        <v>2.2494000000000001</v>
      </c>
      <c r="Z19" s="99">
        <v>0</v>
      </c>
      <c r="AA19" s="99">
        <v>0</v>
      </c>
      <c r="AB19" s="99">
        <v>2026.9927799999994</v>
      </c>
      <c r="AC19" s="99">
        <f t="shared" si="1"/>
        <v>26541.599889999998</v>
      </c>
    </row>
    <row r="20" spans="1:29" x14ac:dyDescent="0.2">
      <c r="A20" s="58" t="s">
        <v>1812</v>
      </c>
      <c r="B20" s="99">
        <v>5225.4216399999996</v>
      </c>
      <c r="C20" s="99">
        <v>1211.1173600000002</v>
      </c>
      <c r="D20" s="99">
        <v>9217.6731200000013</v>
      </c>
      <c r="E20" s="99">
        <v>389.73108000000002</v>
      </c>
      <c r="F20" s="99">
        <v>0</v>
      </c>
      <c r="G20" s="99">
        <v>3119.6453999999999</v>
      </c>
      <c r="H20" s="99">
        <v>6849.920419999964</v>
      </c>
      <c r="I20" s="99">
        <v>1845.2362200000002</v>
      </c>
      <c r="J20" s="99">
        <v>114.49584</v>
      </c>
      <c r="K20" s="99">
        <v>0</v>
      </c>
      <c r="L20" s="99">
        <v>6432.6094400000002</v>
      </c>
      <c r="M20" s="99">
        <v>5144.0277500000002</v>
      </c>
      <c r="N20" s="99">
        <v>0</v>
      </c>
      <c r="O20" s="99">
        <v>543.49536999999998</v>
      </c>
      <c r="P20" s="99">
        <v>3256.3631399999995</v>
      </c>
      <c r="Q20" s="99">
        <v>0</v>
      </c>
      <c r="R20" s="99">
        <v>73.581050000000005</v>
      </c>
      <c r="S20" s="99">
        <v>0</v>
      </c>
      <c r="T20" s="99">
        <v>1.8234000000000001</v>
      </c>
      <c r="U20" s="99">
        <v>6764.4678099999992</v>
      </c>
      <c r="V20" s="99">
        <v>0</v>
      </c>
      <c r="W20" s="99">
        <v>213.71660999999997</v>
      </c>
      <c r="X20" s="99">
        <v>2451.37464</v>
      </c>
      <c r="Y20" s="99">
        <v>0</v>
      </c>
      <c r="Z20" s="99">
        <v>0</v>
      </c>
      <c r="AA20" s="99">
        <v>0</v>
      </c>
      <c r="AB20" s="99">
        <v>2146.0521199999998</v>
      </c>
      <c r="AC20" s="99">
        <f t="shared" si="1"/>
        <v>55000.752409999972</v>
      </c>
    </row>
    <row r="21" spans="1:29" x14ac:dyDescent="0.2">
      <c r="A21" s="58" t="s">
        <v>2029</v>
      </c>
      <c r="B21" s="58">
        <v>0</v>
      </c>
      <c r="C21" s="58">
        <v>9256</v>
      </c>
      <c r="D21" s="58">
        <v>0</v>
      </c>
      <c r="E21" s="58">
        <v>0</v>
      </c>
      <c r="F21" s="58">
        <v>0</v>
      </c>
      <c r="G21" s="58">
        <v>0</v>
      </c>
      <c r="H21" s="58">
        <v>5750</v>
      </c>
      <c r="I21" s="58">
        <v>901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110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112</v>
      </c>
      <c r="AC21" s="58">
        <f t="shared" si="1"/>
        <v>16129</v>
      </c>
    </row>
    <row r="22" spans="1:29" x14ac:dyDescent="0.2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 spans="1:29" x14ac:dyDescent="0.2">
      <c r="A23" s="102" t="s">
        <v>1683</v>
      </c>
      <c r="B23" s="78">
        <f>SUM(B24:B28)</f>
        <v>3279.1524899999999</v>
      </c>
      <c r="C23" s="78">
        <f t="shared" ref="C23:AB23" si="3">SUM(C24:C28)</f>
        <v>129329.60521000001</v>
      </c>
      <c r="D23" s="78">
        <f t="shared" si="3"/>
        <v>145359.20205999998</v>
      </c>
      <c r="E23" s="78">
        <f t="shared" si="3"/>
        <v>53392.916739999993</v>
      </c>
      <c r="F23" s="78">
        <f t="shared" si="3"/>
        <v>0</v>
      </c>
      <c r="G23" s="78">
        <f t="shared" si="3"/>
        <v>52315.343679999998</v>
      </c>
      <c r="H23" s="78">
        <f t="shared" si="3"/>
        <v>179230.74510999897</v>
      </c>
      <c r="I23" s="78">
        <f t="shared" si="3"/>
        <v>67894.444399999993</v>
      </c>
      <c r="J23" s="78">
        <f t="shared" si="3"/>
        <v>21245.453009999997</v>
      </c>
      <c r="K23" s="78">
        <f t="shared" si="3"/>
        <v>0</v>
      </c>
      <c r="L23" s="78">
        <f t="shared" si="3"/>
        <v>183035.16639999999</v>
      </c>
      <c r="M23" s="78">
        <f t="shared" si="3"/>
        <v>19612.189480000001</v>
      </c>
      <c r="N23" s="78">
        <f t="shared" si="3"/>
        <v>67926.101779999997</v>
      </c>
      <c r="O23" s="78">
        <f t="shared" si="3"/>
        <v>14166.534159999999</v>
      </c>
      <c r="P23" s="78">
        <f t="shared" si="3"/>
        <v>119669.54838999998</v>
      </c>
      <c r="Q23" s="78">
        <f t="shared" si="3"/>
        <v>64816.683199999999</v>
      </c>
      <c r="R23" s="78">
        <f t="shared" si="3"/>
        <v>52761.621969999993</v>
      </c>
      <c r="S23" s="78">
        <f t="shared" si="3"/>
        <v>32817.94384</v>
      </c>
      <c r="T23" s="78">
        <f t="shared" si="3"/>
        <v>28574.992720000002</v>
      </c>
      <c r="U23" s="78">
        <f t="shared" si="3"/>
        <v>87359.865320000099</v>
      </c>
      <c r="V23" s="78">
        <f t="shared" si="3"/>
        <v>53615.262470000001</v>
      </c>
      <c r="W23" s="78">
        <f t="shared" si="3"/>
        <v>50845.611960000002</v>
      </c>
      <c r="X23" s="78">
        <f t="shared" si="3"/>
        <v>6383.3025099999995</v>
      </c>
      <c r="Y23" s="78">
        <f t="shared" si="3"/>
        <v>1085.8054399999999</v>
      </c>
      <c r="Z23" s="78">
        <f t="shared" si="3"/>
        <v>1893.4180500100001</v>
      </c>
      <c r="AA23" s="78">
        <f t="shared" si="3"/>
        <v>59948.528100000003</v>
      </c>
      <c r="AB23" s="78">
        <f t="shared" si="3"/>
        <v>47401.664189999981</v>
      </c>
      <c r="AC23" s="78">
        <f t="shared" si="1"/>
        <v>1543961.1026800091</v>
      </c>
    </row>
    <row r="24" spans="1:29" x14ac:dyDescent="0.2">
      <c r="A24" s="58" t="s">
        <v>1692</v>
      </c>
      <c r="B24" s="99">
        <v>19.686</v>
      </c>
      <c r="C24" s="99">
        <v>0.80968000000715257</v>
      </c>
      <c r="D24" s="99">
        <v>703.75470999999993</v>
      </c>
      <c r="E24" s="99">
        <v>7475.0083399999994</v>
      </c>
      <c r="F24" s="99">
        <v>0</v>
      </c>
      <c r="G24" s="99">
        <v>0</v>
      </c>
      <c r="H24" s="99">
        <v>96.921890019915537</v>
      </c>
      <c r="I24" s="99">
        <v>297.22553999999997</v>
      </c>
      <c r="J24" s="99">
        <v>430.14572999999996</v>
      </c>
      <c r="K24" s="99">
        <v>0</v>
      </c>
      <c r="L24" s="99">
        <v>272.21540000000005</v>
      </c>
      <c r="M24" s="99">
        <v>3960.7880299999997</v>
      </c>
      <c r="N24" s="99">
        <v>0</v>
      </c>
      <c r="O24" s="99">
        <v>91.567859999999996</v>
      </c>
      <c r="P24" s="99">
        <v>7661.4552400000002</v>
      </c>
      <c r="Q24" s="99">
        <v>0</v>
      </c>
      <c r="R24" s="99">
        <v>121.0381</v>
      </c>
      <c r="S24" s="99">
        <v>0</v>
      </c>
      <c r="T24" s="99">
        <v>113.25641</v>
      </c>
      <c r="U24" s="99">
        <v>1209.30818</v>
      </c>
      <c r="V24" s="99">
        <v>271.90957000000003</v>
      </c>
      <c r="W24" s="99">
        <v>249.51095999999998</v>
      </c>
      <c r="X24" s="99">
        <v>28.355830000000001</v>
      </c>
      <c r="Y24" s="99">
        <v>8.8711399999999987</v>
      </c>
      <c r="Z24" s="99">
        <v>0</v>
      </c>
      <c r="AA24" s="99">
        <v>59948.528100000003</v>
      </c>
      <c r="AB24" s="99">
        <v>465.60986000000008</v>
      </c>
      <c r="AC24" s="99">
        <f t="shared" si="1"/>
        <v>83425.966570019926</v>
      </c>
    </row>
    <row r="25" spans="1:29" x14ac:dyDescent="0.2">
      <c r="A25" s="58" t="s">
        <v>1693</v>
      </c>
      <c r="B25" s="99">
        <v>3065.9513999999999</v>
      </c>
      <c r="C25" s="99">
        <v>126762.06274000001</v>
      </c>
      <c r="D25" s="99">
        <v>138931.88241999998</v>
      </c>
      <c r="E25" s="99">
        <v>40578.616729999994</v>
      </c>
      <c r="F25" s="99">
        <v>0</v>
      </c>
      <c r="G25" s="99">
        <v>52006.094389999998</v>
      </c>
      <c r="H25" s="99">
        <v>173408.88405997909</v>
      </c>
      <c r="I25" s="99">
        <v>66611.065429999988</v>
      </c>
      <c r="J25" s="99">
        <v>20520.174429999999</v>
      </c>
      <c r="K25" s="99">
        <v>0</v>
      </c>
      <c r="L25" s="99">
        <v>180203.09269999998</v>
      </c>
      <c r="M25" s="99">
        <v>8652.377239999998</v>
      </c>
      <c r="N25" s="99">
        <v>67926.101779999997</v>
      </c>
      <c r="O25" s="99">
        <v>13952.779210000001</v>
      </c>
      <c r="P25" s="99">
        <v>109833.06406999999</v>
      </c>
      <c r="Q25" s="99">
        <v>64816.683199999999</v>
      </c>
      <c r="R25" s="99">
        <v>52414.803979999997</v>
      </c>
      <c r="S25" s="99">
        <v>32817.94384</v>
      </c>
      <c r="T25" s="99">
        <v>27980.441729999999</v>
      </c>
      <c r="U25" s="99">
        <v>85483.487160000092</v>
      </c>
      <c r="V25" s="99">
        <v>52585.348439999994</v>
      </c>
      <c r="W25" s="99">
        <v>50596.101000000002</v>
      </c>
      <c r="X25" s="99">
        <v>4977.4958899999992</v>
      </c>
      <c r="Y25" s="99">
        <v>1061.6488899999999</v>
      </c>
      <c r="Z25" s="99">
        <v>1893.4180500100001</v>
      </c>
      <c r="AA25" s="99">
        <v>0</v>
      </c>
      <c r="AB25" s="99">
        <v>45277.261689999985</v>
      </c>
      <c r="AC25" s="99">
        <f t="shared" si="1"/>
        <v>1422356.7804699894</v>
      </c>
    </row>
    <row r="26" spans="1:29" x14ac:dyDescent="0.2">
      <c r="A26" s="58" t="s">
        <v>1694</v>
      </c>
      <c r="B26" s="99">
        <v>0</v>
      </c>
      <c r="C26" s="99">
        <v>1191.8088799999998</v>
      </c>
      <c r="D26" s="99">
        <v>1988.70578</v>
      </c>
      <c r="E26" s="99">
        <v>0</v>
      </c>
      <c r="F26" s="99">
        <v>0</v>
      </c>
      <c r="G26" s="99">
        <v>145.34776000000002</v>
      </c>
      <c r="H26" s="99">
        <v>1216.08978</v>
      </c>
      <c r="I26" s="99">
        <v>838.50833999999998</v>
      </c>
      <c r="J26" s="99">
        <v>294.03300000000002</v>
      </c>
      <c r="K26" s="99">
        <v>0</v>
      </c>
      <c r="L26" s="99">
        <v>0.16500000000000001</v>
      </c>
      <c r="M26" s="99">
        <v>5884.5060900000008</v>
      </c>
      <c r="N26" s="99">
        <v>0</v>
      </c>
      <c r="O26" s="99">
        <v>0</v>
      </c>
      <c r="P26" s="99">
        <v>957.25393999999994</v>
      </c>
      <c r="Q26" s="99">
        <v>0</v>
      </c>
      <c r="R26" s="99">
        <v>0</v>
      </c>
      <c r="S26" s="99">
        <v>0</v>
      </c>
      <c r="T26" s="99">
        <v>454.91858000000002</v>
      </c>
      <c r="U26" s="99">
        <v>88.330070000000006</v>
      </c>
      <c r="V26" s="99">
        <v>121.79159</v>
      </c>
      <c r="W26" s="99">
        <v>0</v>
      </c>
      <c r="X26" s="99">
        <v>765.53468000000009</v>
      </c>
      <c r="Y26" s="99">
        <v>15.285410000000001</v>
      </c>
      <c r="Z26" s="99">
        <v>0</v>
      </c>
      <c r="AA26" s="99">
        <v>0</v>
      </c>
      <c r="AB26" s="99">
        <v>1035.3821400000008</v>
      </c>
      <c r="AC26" s="99">
        <f t="shared" si="1"/>
        <v>14997.661040000005</v>
      </c>
    </row>
    <row r="27" spans="1:29" x14ac:dyDescent="0.2">
      <c r="A27" s="58" t="s">
        <v>1812</v>
      </c>
      <c r="B27" s="99">
        <v>193.51508999999999</v>
      </c>
      <c r="C27" s="99">
        <v>559.92390999999998</v>
      </c>
      <c r="D27" s="99">
        <v>3734.8591499999998</v>
      </c>
      <c r="E27" s="99">
        <v>5339.2916699999996</v>
      </c>
      <c r="F27" s="99">
        <v>0</v>
      </c>
      <c r="G27" s="99">
        <v>163.90153000000001</v>
      </c>
      <c r="H27" s="99">
        <v>1414.8493799999721</v>
      </c>
      <c r="I27" s="99">
        <v>147.64509000000001</v>
      </c>
      <c r="J27" s="99">
        <v>1.09985</v>
      </c>
      <c r="K27" s="99">
        <v>0</v>
      </c>
      <c r="L27" s="99">
        <v>2559.6932999999999</v>
      </c>
      <c r="M27" s="99">
        <v>1114.5181200000002</v>
      </c>
      <c r="N27" s="99">
        <v>0</v>
      </c>
      <c r="O27" s="99">
        <v>122.18709</v>
      </c>
      <c r="P27" s="99">
        <v>669.77513999999996</v>
      </c>
      <c r="Q27" s="99">
        <v>0</v>
      </c>
      <c r="R27" s="99">
        <v>225.77989000000002</v>
      </c>
      <c r="S27" s="99">
        <v>0</v>
      </c>
      <c r="T27" s="99">
        <v>26.376000000000001</v>
      </c>
      <c r="U27" s="99">
        <v>578.73991000000001</v>
      </c>
      <c r="V27" s="99">
        <v>636.21286999999995</v>
      </c>
      <c r="W27" s="99">
        <v>0</v>
      </c>
      <c r="X27" s="99">
        <v>611.91611</v>
      </c>
      <c r="Y27" s="99">
        <v>0</v>
      </c>
      <c r="Z27" s="99">
        <v>0</v>
      </c>
      <c r="AA27" s="99">
        <v>0</v>
      </c>
      <c r="AB27" s="99">
        <v>623.41049999999984</v>
      </c>
      <c r="AC27" s="99">
        <f t="shared" si="1"/>
        <v>18723.694599999966</v>
      </c>
    </row>
    <row r="28" spans="1:29" x14ac:dyDescent="0.2">
      <c r="A28" s="58" t="s">
        <v>2029</v>
      </c>
      <c r="B28" s="58">
        <v>0</v>
      </c>
      <c r="C28" s="58">
        <v>815</v>
      </c>
      <c r="D28" s="58">
        <v>0</v>
      </c>
      <c r="E28" s="58">
        <v>0</v>
      </c>
      <c r="F28" s="58">
        <v>0</v>
      </c>
      <c r="G28" s="58">
        <v>0</v>
      </c>
      <c r="H28" s="58">
        <v>3094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548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f t="shared" si="1"/>
        <v>4457</v>
      </c>
    </row>
    <row r="29" spans="1:29" x14ac:dyDescent="0.2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 spans="1:29" s="4" customFormat="1" x14ac:dyDescent="0.2">
      <c r="A30" s="102" t="s">
        <v>1813</v>
      </c>
      <c r="B30" s="78">
        <f>SUM(B31:B35)</f>
        <v>31603.212810000001</v>
      </c>
      <c r="C30" s="78">
        <f t="shared" ref="C30:AB30" si="4">SUM(C31:C35)</f>
        <v>359384.86190000002</v>
      </c>
      <c r="D30" s="78">
        <f t="shared" si="4"/>
        <v>498647.85967999999</v>
      </c>
      <c r="E30" s="78">
        <f t="shared" si="4"/>
        <v>79073.955849999998</v>
      </c>
      <c r="F30" s="78">
        <f t="shared" si="4"/>
        <v>0</v>
      </c>
      <c r="G30" s="78">
        <f t="shared" si="4"/>
        <v>60510.785552799993</v>
      </c>
      <c r="H30" s="78">
        <f t="shared" si="4"/>
        <v>582466.17884999898</v>
      </c>
      <c r="I30" s="78">
        <f t="shared" si="4"/>
        <v>183782.69138000003</v>
      </c>
      <c r="J30" s="78">
        <f t="shared" si="4"/>
        <v>53821.337670000008</v>
      </c>
      <c r="K30" s="78">
        <f t="shared" si="4"/>
        <v>0</v>
      </c>
      <c r="L30" s="78">
        <f t="shared" si="4"/>
        <v>261508.8781</v>
      </c>
      <c r="M30" s="78">
        <f t="shared" si="4"/>
        <v>148629.03889000005</v>
      </c>
      <c r="N30" s="78">
        <f t="shared" si="4"/>
        <v>114440.17604999999</v>
      </c>
      <c r="O30" s="78">
        <f t="shared" si="4"/>
        <v>26865.83625</v>
      </c>
      <c r="P30" s="78">
        <f t="shared" si="4"/>
        <v>236337.52030000003</v>
      </c>
      <c r="Q30" s="78">
        <f t="shared" si="4"/>
        <v>92776.103800000026</v>
      </c>
      <c r="R30" s="78">
        <f t="shared" si="4"/>
        <v>83937.092080000017</v>
      </c>
      <c r="S30" s="78">
        <f t="shared" si="4"/>
        <v>5837.758530000001</v>
      </c>
      <c r="T30" s="78">
        <f t="shared" si="4"/>
        <v>38028.319819999997</v>
      </c>
      <c r="U30" s="78">
        <f t="shared" si="4"/>
        <v>246184.68745000008</v>
      </c>
      <c r="V30" s="78">
        <f t="shared" si="4"/>
        <v>70840.43346</v>
      </c>
      <c r="W30" s="78">
        <f t="shared" si="4"/>
        <v>125129.81540999998</v>
      </c>
      <c r="X30" s="78">
        <f t="shared" si="4"/>
        <v>45531.291419999994</v>
      </c>
      <c r="Y30" s="78">
        <f t="shared" si="4"/>
        <v>1394.1888900000001</v>
      </c>
      <c r="Z30" s="78">
        <f t="shared" si="4"/>
        <v>2004.2355500000003</v>
      </c>
      <c r="AA30" s="78">
        <f t="shared" si="4"/>
        <v>110002.76363</v>
      </c>
      <c r="AB30" s="78">
        <f t="shared" si="4"/>
        <v>161756.01829999991</v>
      </c>
      <c r="AC30" s="78">
        <f t="shared" si="1"/>
        <v>3620495.0416227989</v>
      </c>
    </row>
    <row r="31" spans="1:29" x14ac:dyDescent="0.2">
      <c r="A31" s="58" t="s">
        <v>1692</v>
      </c>
      <c r="B31" s="99">
        <v>3680.3983499999995</v>
      </c>
      <c r="C31" s="99">
        <v>1298.8625299999928</v>
      </c>
      <c r="D31" s="99">
        <v>3698.6054100000006</v>
      </c>
      <c r="E31" s="99">
        <v>11070.35382</v>
      </c>
      <c r="F31" s="99">
        <v>0</v>
      </c>
      <c r="G31" s="99">
        <v>0</v>
      </c>
      <c r="H31" s="99">
        <v>862.43057999940663</v>
      </c>
      <c r="I31" s="99">
        <v>3851.3129600000002</v>
      </c>
      <c r="J31" s="99">
        <v>3233.8339700000006</v>
      </c>
      <c r="K31" s="99">
        <v>0</v>
      </c>
      <c r="L31" s="99">
        <v>1635.8003800000001</v>
      </c>
      <c r="M31" s="99">
        <v>1387.4600399999999</v>
      </c>
      <c r="N31" s="99">
        <v>0</v>
      </c>
      <c r="O31" s="99">
        <v>772.19817</v>
      </c>
      <c r="P31" s="99">
        <v>23879.85426</v>
      </c>
      <c r="Q31" s="99">
        <v>0</v>
      </c>
      <c r="R31" s="99">
        <v>639.27406000000008</v>
      </c>
      <c r="S31" s="99">
        <v>0</v>
      </c>
      <c r="T31" s="99">
        <v>3916.86753</v>
      </c>
      <c r="U31" s="99">
        <v>8328.505799999999</v>
      </c>
      <c r="V31" s="99">
        <v>1399.1067999999998</v>
      </c>
      <c r="W31" s="99">
        <v>31672.21545</v>
      </c>
      <c r="X31" s="99">
        <v>1537.0850099999957</v>
      </c>
      <c r="Y31" s="99">
        <v>103.96135</v>
      </c>
      <c r="Z31" s="99">
        <v>0</v>
      </c>
      <c r="AA31" s="99">
        <v>110002.76363</v>
      </c>
      <c r="AB31" s="99">
        <v>2248.8018199999997</v>
      </c>
      <c r="AC31" s="99">
        <f t="shared" si="1"/>
        <v>215219.69191999937</v>
      </c>
    </row>
    <row r="32" spans="1:29" x14ac:dyDescent="0.2">
      <c r="A32" s="58" t="s">
        <v>1693</v>
      </c>
      <c r="B32" s="99">
        <v>14818.763849999998</v>
      </c>
      <c r="C32" s="99">
        <v>288282.74975000008</v>
      </c>
      <c r="D32" s="99">
        <v>402781</v>
      </c>
      <c r="E32" s="99">
        <v>60096.206449999998</v>
      </c>
      <c r="F32" s="99">
        <v>0</v>
      </c>
      <c r="G32" s="99">
        <v>50631.238199499996</v>
      </c>
      <c r="H32" s="99">
        <v>525543.10734999983</v>
      </c>
      <c r="I32" s="99">
        <v>155643.41312000004</v>
      </c>
      <c r="J32" s="99">
        <v>38534.041730000004</v>
      </c>
      <c r="K32" s="99">
        <v>0</v>
      </c>
      <c r="L32" s="99">
        <v>232901.49449000001</v>
      </c>
      <c r="M32" s="99">
        <v>47148.562509999996</v>
      </c>
      <c r="N32" s="99">
        <v>114440.17604999999</v>
      </c>
      <c r="O32" s="99">
        <v>24999.826939999999</v>
      </c>
      <c r="P32" s="99">
        <v>174881.43133000002</v>
      </c>
      <c r="Q32" s="99">
        <v>92776.103800000026</v>
      </c>
      <c r="R32" s="99">
        <v>81523.468240000017</v>
      </c>
      <c r="S32" s="99">
        <v>5837.758530000001</v>
      </c>
      <c r="T32" s="99">
        <v>27381.853999999996</v>
      </c>
      <c r="U32" s="99">
        <v>221899.99899000008</v>
      </c>
      <c r="V32" s="99">
        <v>60123.811409999995</v>
      </c>
      <c r="W32" s="99">
        <v>93457.599959999978</v>
      </c>
      <c r="X32" s="99">
        <v>18289.976009999998</v>
      </c>
      <c r="Y32" s="99">
        <v>843.07563000000005</v>
      </c>
      <c r="Z32" s="99">
        <v>2004.2355500000003</v>
      </c>
      <c r="AA32" s="99">
        <v>0</v>
      </c>
      <c r="AB32" s="99">
        <v>116567.36938999992</v>
      </c>
      <c r="AC32" s="99">
        <f t="shared" si="1"/>
        <v>2851407.2632794995</v>
      </c>
    </row>
    <row r="33" spans="1:29" x14ac:dyDescent="0.2">
      <c r="A33" s="58" t="s">
        <v>1694</v>
      </c>
      <c r="B33" s="99">
        <v>8274.7325099999998</v>
      </c>
      <c r="C33" s="99">
        <v>47508.226459999998</v>
      </c>
      <c r="D33" s="99">
        <v>71964.151159999994</v>
      </c>
      <c r="E33" s="99">
        <v>0</v>
      </c>
      <c r="F33" s="99">
        <v>0</v>
      </c>
      <c r="G33" s="99">
        <v>3346.3873233000004</v>
      </c>
      <c r="H33" s="99">
        <v>22192.056899999869</v>
      </c>
      <c r="I33" s="99">
        <v>20210.133819999995</v>
      </c>
      <c r="J33" s="99">
        <v>11592.65286</v>
      </c>
      <c r="K33" s="99">
        <v>0</v>
      </c>
      <c r="L33" s="99">
        <v>63.182030000000005</v>
      </c>
      <c r="M33" s="99">
        <v>85956.929270000051</v>
      </c>
      <c r="N33" s="99">
        <v>0</v>
      </c>
      <c r="O33" s="99">
        <v>0</v>
      </c>
      <c r="P33" s="99">
        <v>25364.131069999999</v>
      </c>
      <c r="Q33" s="99">
        <v>0</v>
      </c>
      <c r="R33" s="99">
        <v>0</v>
      </c>
      <c r="S33" s="99">
        <v>0</v>
      </c>
      <c r="T33" s="99">
        <v>6419.1341799999991</v>
      </c>
      <c r="U33" s="99">
        <v>5252.9095700000016</v>
      </c>
      <c r="V33" s="99">
        <v>5190.6799499999997</v>
      </c>
      <c r="W33" s="99">
        <v>0</v>
      </c>
      <c r="X33" s="99">
        <v>19187.708389999996</v>
      </c>
      <c r="Y33" s="99">
        <v>447.15190999999999</v>
      </c>
      <c r="Z33" s="99">
        <v>0</v>
      </c>
      <c r="AA33" s="99">
        <v>0</v>
      </c>
      <c r="AB33" s="99">
        <v>34589.746609999987</v>
      </c>
      <c r="AC33" s="99">
        <f t="shared" si="1"/>
        <v>367559.91401329992</v>
      </c>
    </row>
    <row r="34" spans="1:29" x14ac:dyDescent="0.2">
      <c r="A34" s="58" t="s">
        <v>1812</v>
      </c>
      <c r="B34" s="99">
        <v>4829.3181000000004</v>
      </c>
      <c r="C34" s="99">
        <v>10889.023160000001</v>
      </c>
      <c r="D34" s="99">
        <v>20204.103109999996</v>
      </c>
      <c r="E34" s="99">
        <v>7907.3955800000003</v>
      </c>
      <c r="F34" s="99">
        <v>0</v>
      </c>
      <c r="G34" s="99">
        <v>6533.1600299999982</v>
      </c>
      <c r="H34" s="99">
        <v>22947.584019999867</v>
      </c>
      <c r="I34" s="99">
        <v>4077.8314799999994</v>
      </c>
      <c r="J34" s="99">
        <v>460.80911000000009</v>
      </c>
      <c r="K34" s="99">
        <v>0</v>
      </c>
      <c r="L34" s="99">
        <v>26908.4012</v>
      </c>
      <c r="M34" s="99">
        <v>14136.087070000001</v>
      </c>
      <c r="N34" s="99">
        <v>0</v>
      </c>
      <c r="O34" s="99">
        <v>1093.81114</v>
      </c>
      <c r="P34" s="99">
        <v>10660.103640000001</v>
      </c>
      <c r="Q34" s="99">
        <v>0</v>
      </c>
      <c r="R34" s="99">
        <v>1774.3497799999998</v>
      </c>
      <c r="S34" s="99">
        <v>0</v>
      </c>
      <c r="T34" s="99">
        <v>310.46411000000006</v>
      </c>
      <c r="U34" s="99">
        <v>10703.273089999999</v>
      </c>
      <c r="V34" s="99">
        <v>4115.8353000000006</v>
      </c>
      <c r="W34" s="99">
        <v>0</v>
      </c>
      <c r="X34" s="99">
        <v>6516.5220100000015</v>
      </c>
      <c r="Y34" s="99">
        <v>0</v>
      </c>
      <c r="Z34" s="99">
        <v>0</v>
      </c>
      <c r="AA34" s="99">
        <v>0</v>
      </c>
      <c r="AB34" s="99">
        <v>7983.1004799999992</v>
      </c>
      <c r="AC34" s="99">
        <f t="shared" si="1"/>
        <v>162051.17240999988</v>
      </c>
    </row>
    <row r="35" spans="1:29" x14ac:dyDescent="0.2">
      <c r="A35" s="58" t="s">
        <v>2029</v>
      </c>
      <c r="B35" s="58">
        <v>0</v>
      </c>
      <c r="C35" s="58">
        <v>11406</v>
      </c>
      <c r="D35" s="58">
        <v>0</v>
      </c>
      <c r="E35" s="58">
        <v>0</v>
      </c>
      <c r="F35" s="58">
        <v>0</v>
      </c>
      <c r="G35" s="58">
        <v>0</v>
      </c>
      <c r="H35" s="58">
        <v>10921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1552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11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367</v>
      </c>
      <c r="AC35" s="58">
        <f t="shared" si="1"/>
        <v>24257</v>
      </c>
    </row>
    <row r="36" spans="1:29" x14ac:dyDescent="0.2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 spans="1:29" s="4" customFormat="1" x14ac:dyDescent="0.2">
      <c r="A37" s="102" t="s">
        <v>2032</v>
      </c>
      <c r="B37" s="78">
        <f>SUM(B38:B42)</f>
        <v>67904.582151311013</v>
      </c>
      <c r="C37" s="78">
        <f t="shared" ref="C37:AB37" si="5">SUM(C38:C42)</f>
        <v>17015.51957</v>
      </c>
      <c r="D37" s="78">
        <f t="shared" si="5"/>
        <v>43335.906660000001</v>
      </c>
      <c r="E37" s="78">
        <f t="shared" si="5"/>
        <v>4875.4920000000002</v>
      </c>
      <c r="F37" s="78">
        <f t="shared" si="5"/>
        <v>0</v>
      </c>
      <c r="G37" s="78">
        <f t="shared" si="5"/>
        <v>4513.3275267999998</v>
      </c>
      <c r="H37" s="78">
        <f t="shared" si="5"/>
        <v>21973.208879999998</v>
      </c>
      <c r="I37" s="78">
        <f t="shared" si="5"/>
        <v>7249.9970999999996</v>
      </c>
      <c r="J37" s="78">
        <f t="shared" si="5"/>
        <v>3540.1606299999999</v>
      </c>
      <c r="K37" s="78">
        <f t="shared" si="5"/>
        <v>0</v>
      </c>
      <c r="L37" s="78">
        <f t="shared" si="5"/>
        <v>18019.09679</v>
      </c>
      <c r="M37" s="78">
        <f t="shared" si="5"/>
        <v>44646.728739999999</v>
      </c>
      <c r="N37" s="78">
        <f t="shared" si="5"/>
        <v>28342.002700000001</v>
      </c>
      <c r="O37" s="78">
        <f t="shared" si="5"/>
        <v>1167.2194200000001</v>
      </c>
      <c r="P37" s="78">
        <f t="shared" si="5"/>
        <v>10166.926089999999</v>
      </c>
      <c r="Q37" s="78">
        <f t="shared" si="5"/>
        <v>3791.3316400000003</v>
      </c>
      <c r="R37" s="78">
        <f t="shared" si="5"/>
        <v>2290.4961800000001</v>
      </c>
      <c r="S37" s="78">
        <f t="shared" si="5"/>
        <v>384.19009</v>
      </c>
      <c r="T37" s="78">
        <f t="shared" si="5"/>
        <v>4605.3880200000003</v>
      </c>
      <c r="U37" s="78">
        <f t="shared" si="5"/>
        <v>30884.106330000002</v>
      </c>
      <c r="V37" s="78">
        <f t="shared" si="5"/>
        <v>7957.1961300000003</v>
      </c>
      <c r="W37" s="78">
        <f t="shared" si="5"/>
        <v>4489.1109299999998</v>
      </c>
      <c r="X37" s="78">
        <f t="shared" si="5"/>
        <v>19672.15393</v>
      </c>
      <c r="Y37" s="78">
        <f t="shared" si="5"/>
        <v>349.83843000000002</v>
      </c>
      <c r="Z37" s="78">
        <f t="shared" si="5"/>
        <v>63.217820000000003</v>
      </c>
      <c r="AA37" s="78">
        <f t="shared" si="5"/>
        <v>6547.1058499999999</v>
      </c>
      <c r="AB37" s="78">
        <f t="shared" si="5"/>
        <v>10182.712389999997</v>
      </c>
      <c r="AC37" s="78">
        <f t="shared" si="1"/>
        <v>363967.01599811105</v>
      </c>
    </row>
    <row r="38" spans="1:29" x14ac:dyDescent="0.2">
      <c r="A38" s="58" t="s">
        <v>1692</v>
      </c>
      <c r="B38" s="99">
        <v>1033.39825</v>
      </c>
      <c r="C38" s="99">
        <v>0</v>
      </c>
      <c r="D38" s="99">
        <v>578.15376000000003</v>
      </c>
      <c r="E38" s="99">
        <v>682.56888000000004</v>
      </c>
      <c r="F38" s="99">
        <v>0</v>
      </c>
      <c r="G38" s="99">
        <v>0</v>
      </c>
      <c r="H38" s="99">
        <v>12.057429998622393</v>
      </c>
      <c r="I38" s="99">
        <v>54.433639999999997</v>
      </c>
      <c r="J38" s="99">
        <v>273.57220999999998</v>
      </c>
      <c r="K38" s="99">
        <v>0</v>
      </c>
      <c r="L38" s="99">
        <v>226.55160999999998</v>
      </c>
      <c r="M38" s="99">
        <v>186.14814000000001</v>
      </c>
      <c r="N38" s="99">
        <v>0</v>
      </c>
      <c r="O38" s="99">
        <v>45.763769999999994</v>
      </c>
      <c r="P38" s="99">
        <v>1108.19238</v>
      </c>
      <c r="Q38" s="99">
        <v>0</v>
      </c>
      <c r="R38" s="99">
        <v>150.72493</v>
      </c>
      <c r="S38" s="99">
        <v>0</v>
      </c>
      <c r="T38" s="99">
        <v>25.929860000000001</v>
      </c>
      <c r="U38" s="99">
        <v>1616.5479800000001</v>
      </c>
      <c r="V38" s="99">
        <v>94.273150000000001</v>
      </c>
      <c r="W38" s="99">
        <v>407.03215</v>
      </c>
      <c r="X38" s="99">
        <v>336.57898999999895</v>
      </c>
      <c r="Y38" s="99">
        <v>3.0362300000000002</v>
      </c>
      <c r="Z38" s="99">
        <v>0</v>
      </c>
      <c r="AA38" s="99">
        <v>6547.1058499999999</v>
      </c>
      <c r="AB38" s="99">
        <v>1249.1197799999995</v>
      </c>
      <c r="AC38" s="99">
        <f t="shared" si="1"/>
        <v>14631.188989998622</v>
      </c>
    </row>
    <row r="39" spans="1:29" x14ac:dyDescent="0.2">
      <c r="A39" s="58" t="s">
        <v>1693</v>
      </c>
      <c r="B39" s="99">
        <v>5074.2995713110004</v>
      </c>
      <c r="C39" s="99">
        <v>11734.20722</v>
      </c>
      <c r="D39" s="99">
        <v>35558</v>
      </c>
      <c r="E39" s="99">
        <v>3705.37392</v>
      </c>
      <c r="F39" s="99">
        <v>0</v>
      </c>
      <c r="G39" s="99">
        <v>1325.7841268000002</v>
      </c>
      <c r="H39" s="99">
        <v>16351.644710001359</v>
      </c>
      <c r="I39" s="99">
        <v>6010.9440800000002</v>
      </c>
      <c r="J39" s="99">
        <v>2082.4122400000001</v>
      </c>
      <c r="K39" s="99">
        <v>0</v>
      </c>
      <c r="L39" s="99">
        <v>16281.038619999999</v>
      </c>
      <c r="M39" s="99">
        <v>2348.4332999999997</v>
      </c>
      <c r="N39" s="99">
        <v>28342.002700000001</v>
      </c>
      <c r="O39" s="99">
        <v>960.98868000000004</v>
      </c>
      <c r="P39" s="99">
        <v>7707.7772699999996</v>
      </c>
      <c r="Q39" s="99">
        <v>3791.3316400000003</v>
      </c>
      <c r="R39" s="99">
        <v>2008.06159</v>
      </c>
      <c r="S39" s="99">
        <v>384.19009</v>
      </c>
      <c r="T39" s="99">
        <v>2741.3655600000002</v>
      </c>
      <c r="U39" s="99">
        <v>27911.109520000002</v>
      </c>
      <c r="V39" s="99">
        <v>3488.6137100000001</v>
      </c>
      <c r="W39" s="99">
        <v>4082.0787799999998</v>
      </c>
      <c r="X39" s="99">
        <v>1572.2374399999999</v>
      </c>
      <c r="Y39" s="99">
        <v>15.431059999999999</v>
      </c>
      <c r="Z39" s="99">
        <v>63.217820000000003</v>
      </c>
      <c r="AA39" s="99">
        <v>0</v>
      </c>
      <c r="AB39" s="99">
        <v>6401.4067399999967</v>
      </c>
      <c r="AC39" s="99">
        <f t="shared" si="1"/>
        <v>189941.95038811234</v>
      </c>
    </row>
    <row r="40" spans="1:29" x14ac:dyDescent="0.2">
      <c r="A40" s="58" t="s">
        <v>1694</v>
      </c>
      <c r="B40" s="99">
        <v>61097.346060000003</v>
      </c>
      <c r="C40" s="99">
        <v>4434.9762000000001</v>
      </c>
      <c r="D40" s="99">
        <v>5770.9622499999996</v>
      </c>
      <c r="E40" s="99">
        <v>0</v>
      </c>
      <c r="F40" s="99">
        <v>0</v>
      </c>
      <c r="G40" s="99">
        <v>2785.7542999999996</v>
      </c>
      <c r="H40" s="99">
        <v>2689.0219100000668</v>
      </c>
      <c r="I40" s="99">
        <v>877.38049000000001</v>
      </c>
      <c r="J40" s="99">
        <v>1103.3962099999997</v>
      </c>
      <c r="K40" s="99">
        <v>0</v>
      </c>
      <c r="L40" s="99">
        <v>0.11081999999999999</v>
      </c>
      <c r="M40" s="99">
        <v>41598.928899999999</v>
      </c>
      <c r="N40" s="99">
        <v>0</v>
      </c>
      <c r="O40" s="99">
        <v>0</v>
      </c>
      <c r="P40" s="99">
        <v>911.86400000000003</v>
      </c>
      <c r="Q40" s="99">
        <v>0</v>
      </c>
      <c r="R40" s="99">
        <v>0</v>
      </c>
      <c r="S40" s="99">
        <v>0</v>
      </c>
      <c r="T40" s="99">
        <v>1802.9235700000002</v>
      </c>
      <c r="U40" s="99">
        <v>432.31646999999998</v>
      </c>
      <c r="V40" s="99">
        <v>4291.5905999999995</v>
      </c>
      <c r="W40" s="99">
        <v>0</v>
      </c>
      <c r="X40" s="99">
        <v>17184.021840000001</v>
      </c>
      <c r="Y40" s="99">
        <v>331.37114000000003</v>
      </c>
      <c r="Z40" s="99">
        <v>0</v>
      </c>
      <c r="AA40" s="99">
        <v>0</v>
      </c>
      <c r="AB40" s="99">
        <v>1794.8096700000003</v>
      </c>
      <c r="AC40" s="99">
        <f t="shared" si="1"/>
        <v>147106.77443000005</v>
      </c>
    </row>
    <row r="41" spans="1:29" x14ac:dyDescent="0.2">
      <c r="A41" s="58" t="s">
        <v>1812</v>
      </c>
      <c r="B41" s="99">
        <v>699.53827000000001</v>
      </c>
      <c r="C41" s="99">
        <v>418.33614999999998</v>
      </c>
      <c r="D41" s="99">
        <v>1428.7906499999999</v>
      </c>
      <c r="E41" s="99">
        <v>487.54919999999998</v>
      </c>
      <c r="F41" s="99">
        <v>0</v>
      </c>
      <c r="G41" s="99">
        <v>401.78909999999996</v>
      </c>
      <c r="H41" s="99">
        <v>2344.4848299999512</v>
      </c>
      <c r="I41" s="99">
        <v>307.23889000000003</v>
      </c>
      <c r="J41" s="99">
        <v>80.779970000000006</v>
      </c>
      <c r="K41" s="99">
        <v>0</v>
      </c>
      <c r="L41" s="99">
        <v>1511.3957399999999</v>
      </c>
      <c r="M41" s="99">
        <v>513.21839999999997</v>
      </c>
      <c r="N41" s="99">
        <v>0</v>
      </c>
      <c r="O41" s="99">
        <v>160.46697</v>
      </c>
      <c r="P41" s="99">
        <v>400.09244000000001</v>
      </c>
      <c r="Q41" s="99">
        <v>0</v>
      </c>
      <c r="R41" s="99">
        <v>131.70966000000001</v>
      </c>
      <c r="S41" s="99">
        <v>0</v>
      </c>
      <c r="T41" s="99">
        <v>35.169029999999999</v>
      </c>
      <c r="U41" s="99">
        <v>921.13235999999995</v>
      </c>
      <c r="V41" s="99">
        <v>82.718670000000003</v>
      </c>
      <c r="W41" s="99">
        <v>0</v>
      </c>
      <c r="X41" s="99">
        <v>579.31565999999998</v>
      </c>
      <c r="Y41" s="99">
        <v>0</v>
      </c>
      <c r="Z41" s="99">
        <v>0</v>
      </c>
      <c r="AA41" s="99">
        <v>0</v>
      </c>
      <c r="AB41" s="99">
        <v>737.37619999999993</v>
      </c>
      <c r="AC41" s="99">
        <f t="shared" si="1"/>
        <v>11241.10218999995</v>
      </c>
    </row>
    <row r="42" spans="1:29" x14ac:dyDescent="0.2">
      <c r="A42" s="58" t="s">
        <v>2029</v>
      </c>
      <c r="B42" s="58">
        <v>0</v>
      </c>
      <c r="C42" s="58">
        <v>428</v>
      </c>
      <c r="D42" s="58">
        <v>0</v>
      </c>
      <c r="E42" s="58">
        <v>0</v>
      </c>
      <c r="F42" s="58">
        <v>0</v>
      </c>
      <c r="G42" s="58">
        <v>0</v>
      </c>
      <c r="H42" s="58">
        <v>576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39</v>
      </c>
      <c r="Q42" s="58">
        <v>0</v>
      </c>
      <c r="R42" s="58">
        <v>0</v>
      </c>
      <c r="S42" s="58">
        <v>0</v>
      </c>
      <c r="T42" s="58">
        <v>0</v>
      </c>
      <c r="U42" s="58">
        <v>3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f t="shared" si="1"/>
        <v>1046</v>
      </c>
    </row>
    <row r="43" spans="1:29" x14ac:dyDescent="0.2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 spans="1:29" x14ac:dyDescent="0.2">
      <c r="A44" s="102" t="s">
        <v>1687</v>
      </c>
      <c r="B44" s="78">
        <f t="shared" ref="B44:AB44" si="6">SUM(B45:B48)</f>
        <v>485.80614000000003</v>
      </c>
      <c r="C44" s="78">
        <f t="shared" si="6"/>
        <v>347.7</v>
      </c>
      <c r="D44" s="78">
        <f t="shared" si="6"/>
        <v>72.957060000000013</v>
      </c>
      <c r="E44" s="78">
        <f t="shared" si="6"/>
        <v>0</v>
      </c>
      <c r="F44" s="78">
        <f t="shared" si="6"/>
        <v>924.30399999999997</v>
      </c>
      <c r="G44" s="78">
        <f t="shared" si="6"/>
        <v>0</v>
      </c>
      <c r="H44" s="78">
        <f t="shared" si="6"/>
        <v>0</v>
      </c>
      <c r="I44" s="78">
        <f t="shared" si="6"/>
        <v>0</v>
      </c>
      <c r="J44" s="78">
        <f t="shared" si="6"/>
        <v>0</v>
      </c>
      <c r="K44" s="78">
        <f t="shared" si="6"/>
        <v>4552.0680000000002</v>
      </c>
      <c r="L44" s="78">
        <f t="shared" si="6"/>
        <v>0</v>
      </c>
      <c r="M44" s="78">
        <f t="shared" si="6"/>
        <v>2376.7070600000002</v>
      </c>
      <c r="N44" s="78">
        <f t="shared" si="6"/>
        <v>9.5310000000000006</v>
      </c>
      <c r="O44" s="78">
        <f t="shared" si="6"/>
        <v>0</v>
      </c>
      <c r="P44" s="78">
        <f t="shared" si="6"/>
        <v>254.56058000000002</v>
      </c>
      <c r="Q44" s="78">
        <f t="shared" si="6"/>
        <v>0</v>
      </c>
      <c r="R44" s="78">
        <f t="shared" si="6"/>
        <v>0</v>
      </c>
      <c r="S44" s="78">
        <f t="shared" si="6"/>
        <v>0</v>
      </c>
      <c r="T44" s="78">
        <f t="shared" si="6"/>
        <v>0</v>
      </c>
      <c r="U44" s="78">
        <f t="shared" si="6"/>
        <v>3394.5419900000002</v>
      </c>
      <c r="V44" s="78">
        <f t="shared" si="6"/>
        <v>0</v>
      </c>
      <c r="W44" s="78">
        <f t="shared" si="6"/>
        <v>0</v>
      </c>
      <c r="X44" s="78">
        <f t="shared" si="6"/>
        <v>660.13810999999998</v>
      </c>
      <c r="Y44" s="78">
        <f t="shared" si="6"/>
        <v>0</v>
      </c>
      <c r="Z44" s="78">
        <f t="shared" si="6"/>
        <v>0</v>
      </c>
      <c r="AA44" s="78">
        <f t="shared" si="6"/>
        <v>0</v>
      </c>
      <c r="AB44" s="78">
        <f t="shared" si="6"/>
        <v>0</v>
      </c>
      <c r="AC44" s="78">
        <f t="shared" si="1"/>
        <v>13078.31394</v>
      </c>
    </row>
    <row r="45" spans="1:29" x14ac:dyDescent="0.2">
      <c r="A45" s="58" t="s">
        <v>1692</v>
      </c>
      <c r="B45" s="99">
        <v>0</v>
      </c>
      <c r="C45" s="99">
        <v>347.7</v>
      </c>
      <c r="D45" s="99">
        <v>28.63411</v>
      </c>
      <c r="E45" s="99">
        <v>0</v>
      </c>
      <c r="F45" s="99">
        <v>17.102</v>
      </c>
      <c r="G45" s="99">
        <v>0</v>
      </c>
      <c r="H45" s="99">
        <v>0</v>
      </c>
      <c r="I45" s="99">
        <v>0</v>
      </c>
      <c r="J45" s="99">
        <v>0</v>
      </c>
      <c r="K45" s="99">
        <v>4128.0290000000005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1947.30034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f t="shared" si="1"/>
        <v>6468.7654499999999</v>
      </c>
    </row>
    <row r="46" spans="1:29" x14ac:dyDescent="0.2">
      <c r="A46" s="58" t="s">
        <v>1693</v>
      </c>
      <c r="B46" s="99">
        <v>0</v>
      </c>
      <c r="C46" s="99">
        <v>0</v>
      </c>
      <c r="D46" s="99">
        <v>51.506999999999998</v>
      </c>
      <c r="E46" s="99">
        <v>0</v>
      </c>
      <c r="F46" s="99">
        <v>907.202</v>
      </c>
      <c r="G46" s="99">
        <v>0</v>
      </c>
      <c r="H46" s="99">
        <v>0</v>
      </c>
      <c r="I46" s="99">
        <v>0</v>
      </c>
      <c r="J46" s="99">
        <v>0</v>
      </c>
      <c r="K46" s="99">
        <v>0</v>
      </c>
      <c r="L46" s="99">
        <v>0</v>
      </c>
      <c r="M46" s="99">
        <v>119.01017999999999</v>
      </c>
      <c r="N46" s="99">
        <v>9.5310000000000006</v>
      </c>
      <c r="O46" s="99">
        <v>0</v>
      </c>
      <c r="P46" s="99">
        <v>69.845669999999998</v>
      </c>
      <c r="Q46" s="99">
        <v>0</v>
      </c>
      <c r="R46" s="99">
        <v>0</v>
      </c>
      <c r="S46" s="99">
        <v>0</v>
      </c>
      <c r="T46" s="99">
        <v>0</v>
      </c>
      <c r="U46" s="99">
        <v>1150.62581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f t="shared" si="1"/>
        <v>2307.7216600000002</v>
      </c>
    </row>
    <row r="47" spans="1:29" x14ac:dyDescent="0.2">
      <c r="A47" s="58" t="s">
        <v>1694</v>
      </c>
      <c r="B47" s="99">
        <v>485.80614000000003</v>
      </c>
      <c r="C47" s="99">
        <v>0</v>
      </c>
      <c r="D47" s="99">
        <v>69.218350000000001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1518.0801000000001</v>
      </c>
      <c r="N47" s="99">
        <v>0</v>
      </c>
      <c r="O47" s="99">
        <v>0</v>
      </c>
      <c r="P47" s="99">
        <v>113.46238000000001</v>
      </c>
      <c r="Q47" s="99">
        <v>0</v>
      </c>
      <c r="R47" s="99">
        <v>0</v>
      </c>
      <c r="S47" s="99">
        <v>0</v>
      </c>
      <c r="T47" s="99">
        <v>0</v>
      </c>
      <c r="U47" s="99">
        <v>34.252879999999998</v>
      </c>
      <c r="V47" s="99">
        <v>0</v>
      </c>
      <c r="W47" s="99">
        <v>0</v>
      </c>
      <c r="X47" s="99">
        <v>660.13810999999998</v>
      </c>
      <c r="Y47" s="99">
        <v>0</v>
      </c>
      <c r="Z47" s="99">
        <v>0</v>
      </c>
      <c r="AA47" s="99">
        <v>0</v>
      </c>
      <c r="AB47" s="99">
        <v>0</v>
      </c>
      <c r="AC47" s="99">
        <f t="shared" si="1"/>
        <v>2880.9579599999997</v>
      </c>
    </row>
    <row r="48" spans="1:29" x14ac:dyDescent="0.2">
      <c r="A48" s="58" t="s">
        <v>1812</v>
      </c>
      <c r="B48" s="99">
        <v>0</v>
      </c>
      <c r="C48" s="99">
        <v>0</v>
      </c>
      <c r="D48" s="99">
        <v>-76.4024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424.03899999999999</v>
      </c>
      <c r="L48" s="99">
        <v>0</v>
      </c>
      <c r="M48" s="99">
        <v>739.61678000000006</v>
      </c>
      <c r="N48" s="99">
        <v>0</v>
      </c>
      <c r="O48" s="99">
        <v>0</v>
      </c>
      <c r="P48" s="99">
        <v>71.252529999999993</v>
      </c>
      <c r="Q48" s="99">
        <v>0</v>
      </c>
      <c r="R48" s="99">
        <v>0</v>
      </c>
      <c r="S48" s="99">
        <v>0</v>
      </c>
      <c r="T48" s="99">
        <v>0</v>
      </c>
      <c r="U48" s="99">
        <v>262.36295999999999</v>
      </c>
      <c r="V48" s="99">
        <v>0</v>
      </c>
      <c r="W48" s="99">
        <v>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f t="shared" si="1"/>
        <v>1420.86887</v>
      </c>
    </row>
    <row r="49" spans="1:29" x14ac:dyDescent="0.2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 spans="1:29" s="4" customFormat="1" x14ac:dyDescent="0.2">
      <c r="A50" s="102" t="s">
        <v>2033</v>
      </c>
      <c r="B50" s="78">
        <f>SUM(B51:B55)</f>
        <v>0</v>
      </c>
      <c r="C50" s="78">
        <f t="shared" ref="C50:AB50" si="7">SUM(C51:C55)</f>
        <v>3393.9248400000001</v>
      </c>
      <c r="D50" s="78">
        <f t="shared" si="7"/>
        <v>4696.0022100000006</v>
      </c>
      <c r="E50" s="78">
        <f t="shared" si="7"/>
        <v>719.14664999999991</v>
      </c>
      <c r="F50" s="78">
        <f t="shared" si="7"/>
        <v>0</v>
      </c>
      <c r="G50" s="78">
        <f t="shared" si="7"/>
        <v>748.66243000000009</v>
      </c>
      <c r="H50" s="78">
        <f t="shared" si="7"/>
        <v>6021.5041200000105</v>
      </c>
      <c r="I50" s="78">
        <f t="shared" si="7"/>
        <v>1430.9825200000005</v>
      </c>
      <c r="J50" s="78">
        <f t="shared" si="7"/>
        <v>0</v>
      </c>
      <c r="K50" s="78">
        <f t="shared" si="7"/>
        <v>0</v>
      </c>
      <c r="L50" s="78">
        <f t="shared" si="7"/>
        <v>1945.1456899999998</v>
      </c>
      <c r="M50" s="78">
        <f t="shared" si="7"/>
        <v>450.26546999999994</v>
      </c>
      <c r="N50" s="78">
        <f t="shared" si="7"/>
        <v>655.97226000000001</v>
      </c>
      <c r="O50" s="78">
        <f t="shared" si="7"/>
        <v>325.76793000000004</v>
      </c>
      <c r="P50" s="78">
        <f t="shared" si="7"/>
        <v>2284.2959599999999</v>
      </c>
      <c r="Q50" s="78">
        <f t="shared" si="7"/>
        <v>0</v>
      </c>
      <c r="R50" s="78">
        <f t="shared" si="7"/>
        <v>124.24707000000001</v>
      </c>
      <c r="S50" s="78">
        <f t="shared" si="7"/>
        <v>0</v>
      </c>
      <c r="T50" s="78">
        <f t="shared" si="7"/>
        <v>15.705499999999999</v>
      </c>
      <c r="U50" s="78">
        <f t="shared" si="7"/>
        <v>2300.5394100000003</v>
      </c>
      <c r="V50" s="78">
        <f t="shared" si="7"/>
        <v>0</v>
      </c>
      <c r="W50" s="78">
        <f t="shared" si="7"/>
        <v>942.11668000000009</v>
      </c>
      <c r="X50" s="78">
        <f t="shared" si="7"/>
        <v>1024.2405899999999</v>
      </c>
      <c r="Y50" s="78">
        <f t="shared" si="7"/>
        <v>0</v>
      </c>
      <c r="Z50" s="78">
        <f t="shared" si="7"/>
        <v>0</v>
      </c>
      <c r="AA50" s="78">
        <f t="shared" si="7"/>
        <v>0</v>
      </c>
      <c r="AB50" s="78">
        <f t="shared" si="7"/>
        <v>630.99759999999992</v>
      </c>
      <c r="AC50" s="78">
        <f t="shared" si="1"/>
        <v>27709.516930000013</v>
      </c>
    </row>
    <row r="51" spans="1:29" x14ac:dyDescent="0.2">
      <c r="A51" s="58" t="s">
        <v>1692</v>
      </c>
      <c r="B51" s="99">
        <v>0</v>
      </c>
      <c r="C51" s="99">
        <v>0.11116000000014901</v>
      </c>
      <c r="D51" s="99">
        <v>29.518930000000001</v>
      </c>
      <c r="E51" s="99">
        <v>100.68053</v>
      </c>
      <c r="F51" s="99">
        <v>0</v>
      </c>
      <c r="G51" s="99">
        <v>0</v>
      </c>
      <c r="H51" s="99">
        <v>2.0510499999993335</v>
      </c>
      <c r="I51" s="99">
        <v>5.4763999999999999</v>
      </c>
      <c r="J51" s="99">
        <v>0</v>
      </c>
      <c r="K51" s="99">
        <v>0</v>
      </c>
      <c r="L51" s="99">
        <v>8.0404799999999987</v>
      </c>
      <c r="M51" s="99">
        <v>2.9064999999999999</v>
      </c>
      <c r="N51" s="99">
        <v>0</v>
      </c>
      <c r="O51" s="99">
        <v>6.7141299999999999</v>
      </c>
      <c r="P51" s="99">
        <v>57.590139999999998</v>
      </c>
      <c r="Q51" s="99">
        <v>0</v>
      </c>
      <c r="R51" s="99">
        <v>2.31019</v>
      </c>
      <c r="S51" s="99">
        <v>0</v>
      </c>
      <c r="T51" s="99">
        <v>0.22900000000000001</v>
      </c>
      <c r="U51" s="99">
        <v>75.496490000000009</v>
      </c>
      <c r="V51" s="99">
        <v>0</v>
      </c>
      <c r="W51" s="99">
        <v>15.516020000000003</v>
      </c>
      <c r="X51" s="99">
        <v>527.04021</v>
      </c>
      <c r="Y51" s="99">
        <v>0</v>
      </c>
      <c r="Z51" s="99">
        <v>0</v>
      </c>
      <c r="AA51" s="99">
        <v>0</v>
      </c>
      <c r="AB51" s="99">
        <v>6.3181999999999992</v>
      </c>
      <c r="AC51" s="99">
        <f t="shared" si="1"/>
        <v>839.99942999999951</v>
      </c>
    </row>
    <row r="52" spans="1:29" x14ac:dyDescent="0.2">
      <c r="A52" s="58" t="s">
        <v>1693</v>
      </c>
      <c r="B52" s="99">
        <v>0</v>
      </c>
      <c r="C52" s="99">
        <v>2859.24836</v>
      </c>
      <c r="D52" s="99">
        <v>3814.9242599999998</v>
      </c>
      <c r="E52" s="99">
        <v>546.55144999999993</v>
      </c>
      <c r="F52" s="99">
        <v>0</v>
      </c>
      <c r="G52" s="99">
        <v>683.47324000000003</v>
      </c>
      <c r="H52" s="99">
        <v>5682.6661400000139</v>
      </c>
      <c r="I52" s="99">
        <v>1048.3554500000002</v>
      </c>
      <c r="J52" s="99">
        <v>0</v>
      </c>
      <c r="K52" s="99">
        <v>0</v>
      </c>
      <c r="L52" s="99">
        <v>1848.3096</v>
      </c>
      <c r="M52" s="99">
        <v>151.90192999999999</v>
      </c>
      <c r="N52" s="99">
        <v>655.97226000000001</v>
      </c>
      <c r="O52" s="99">
        <v>314.94127000000003</v>
      </c>
      <c r="P52" s="99">
        <v>1943.3815099999999</v>
      </c>
      <c r="Q52" s="99">
        <v>0</v>
      </c>
      <c r="R52" s="99">
        <v>113.72964</v>
      </c>
      <c r="S52" s="99">
        <v>0</v>
      </c>
      <c r="T52" s="99">
        <v>14.9536</v>
      </c>
      <c r="U52" s="99">
        <v>2139.0207500000001</v>
      </c>
      <c r="V52" s="99">
        <v>0</v>
      </c>
      <c r="W52" s="99">
        <v>926.60066000000006</v>
      </c>
      <c r="X52" s="99">
        <v>173.99001999999999</v>
      </c>
      <c r="Y52" s="99">
        <v>0</v>
      </c>
      <c r="Z52" s="99">
        <v>0</v>
      </c>
      <c r="AA52" s="99">
        <v>0</v>
      </c>
      <c r="AB52" s="99">
        <v>528.08796999999993</v>
      </c>
      <c r="AC52" s="99">
        <f t="shared" si="1"/>
        <v>23446.108110000016</v>
      </c>
    </row>
    <row r="53" spans="1:29" x14ac:dyDescent="0.2">
      <c r="A53" s="58" t="s">
        <v>1694</v>
      </c>
      <c r="B53" s="99">
        <v>0</v>
      </c>
      <c r="C53" s="99">
        <v>463.29831000000001</v>
      </c>
      <c r="D53" s="99">
        <v>717.86275000000001</v>
      </c>
      <c r="E53" s="99">
        <v>0</v>
      </c>
      <c r="F53" s="99">
        <v>0</v>
      </c>
      <c r="G53" s="99">
        <v>43.011339999999997</v>
      </c>
      <c r="H53" s="99">
        <v>185.4671099999988</v>
      </c>
      <c r="I53" s="99">
        <v>340.21168</v>
      </c>
      <c r="J53" s="99">
        <v>0</v>
      </c>
      <c r="K53" s="99">
        <v>0</v>
      </c>
      <c r="L53" s="99">
        <v>0.03</v>
      </c>
      <c r="M53" s="99">
        <v>284.10485999999997</v>
      </c>
      <c r="N53" s="99">
        <v>0</v>
      </c>
      <c r="O53" s="99">
        <v>0</v>
      </c>
      <c r="P53" s="99">
        <v>247.78424999999999</v>
      </c>
      <c r="Q53" s="99">
        <v>0</v>
      </c>
      <c r="R53" s="99">
        <v>0</v>
      </c>
      <c r="S53" s="99">
        <v>0</v>
      </c>
      <c r="T53" s="99">
        <v>0.47810000000000002</v>
      </c>
      <c r="U53" s="99">
        <v>50.976519999999994</v>
      </c>
      <c r="V53" s="99">
        <v>0</v>
      </c>
      <c r="W53" s="99">
        <v>0</v>
      </c>
      <c r="X53" s="99">
        <v>283.20438000000001</v>
      </c>
      <c r="Y53" s="99">
        <v>0</v>
      </c>
      <c r="Z53" s="99">
        <v>0</v>
      </c>
      <c r="AA53" s="99">
        <v>0</v>
      </c>
      <c r="AB53" s="99">
        <v>78.628349999999998</v>
      </c>
      <c r="AC53" s="99">
        <f t="shared" si="1"/>
        <v>2695.0576499999984</v>
      </c>
    </row>
    <row r="54" spans="1:29" x14ac:dyDescent="0.2">
      <c r="A54" s="58" t="s">
        <v>1812</v>
      </c>
      <c r="B54" s="99">
        <v>0</v>
      </c>
      <c r="C54" s="99">
        <v>38.267009999999999</v>
      </c>
      <c r="D54" s="99">
        <v>133.69627</v>
      </c>
      <c r="E54" s="99">
        <v>71.914670000000001</v>
      </c>
      <c r="F54" s="99">
        <v>0</v>
      </c>
      <c r="G54" s="99">
        <v>22.177849999999999</v>
      </c>
      <c r="H54" s="99">
        <v>64.319819999998771</v>
      </c>
      <c r="I54" s="99">
        <v>36.938989999999997</v>
      </c>
      <c r="J54" s="99">
        <v>0</v>
      </c>
      <c r="K54" s="99">
        <v>0</v>
      </c>
      <c r="L54" s="99">
        <v>88.765609999999995</v>
      </c>
      <c r="M54" s="99">
        <v>11.352180000000001</v>
      </c>
      <c r="N54" s="99">
        <v>0</v>
      </c>
      <c r="O54" s="99">
        <v>4.1125299999999996</v>
      </c>
      <c r="P54" s="99">
        <v>23.54006</v>
      </c>
      <c r="Q54" s="99">
        <v>0</v>
      </c>
      <c r="R54" s="99">
        <v>8.2072400000000005</v>
      </c>
      <c r="S54" s="99">
        <v>0</v>
      </c>
      <c r="T54" s="99">
        <v>4.48E-2</v>
      </c>
      <c r="U54" s="99">
        <v>35.045650000000002</v>
      </c>
      <c r="V54" s="99">
        <v>0</v>
      </c>
      <c r="W54" s="99">
        <v>0</v>
      </c>
      <c r="X54" s="99">
        <v>40.005980000000001</v>
      </c>
      <c r="Y54" s="99">
        <v>0</v>
      </c>
      <c r="Z54" s="99">
        <v>0</v>
      </c>
      <c r="AA54" s="99">
        <v>0</v>
      </c>
      <c r="AB54" s="99">
        <v>17.963079999999998</v>
      </c>
      <c r="AC54" s="99">
        <f t="shared" si="1"/>
        <v>596.3517399999987</v>
      </c>
    </row>
    <row r="55" spans="1:29" x14ac:dyDescent="0.2">
      <c r="A55" s="58" t="s">
        <v>2029</v>
      </c>
      <c r="B55" s="58">
        <v>0</v>
      </c>
      <c r="C55" s="58">
        <v>33</v>
      </c>
      <c r="D55" s="58">
        <v>0</v>
      </c>
      <c r="E55" s="58">
        <v>0</v>
      </c>
      <c r="F55" s="58">
        <v>0</v>
      </c>
      <c r="G55" s="58">
        <v>0</v>
      </c>
      <c r="H55" s="58">
        <v>87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12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f t="shared" si="1"/>
        <v>132</v>
      </c>
    </row>
    <row r="56" spans="1:29" x14ac:dyDescent="0.2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 spans="1:29" x14ac:dyDescent="0.2">
      <c r="A57" s="78" t="s">
        <v>2539</v>
      </c>
      <c r="B57" s="78">
        <f t="shared" ref="B57:AB57" si="8">SUM(B58:B62)</f>
        <v>3781.2945500000005</v>
      </c>
      <c r="C57" s="78">
        <f t="shared" si="8"/>
        <v>32149.956099999999</v>
      </c>
      <c r="D57" s="78">
        <f t="shared" si="8"/>
        <v>48219.89673</v>
      </c>
      <c r="E57" s="78">
        <f t="shared" si="8"/>
        <v>8027.0762699999987</v>
      </c>
      <c r="F57" s="78">
        <f t="shared" si="8"/>
        <v>0</v>
      </c>
      <c r="G57" s="78">
        <f t="shared" si="8"/>
        <v>25971.261940400003</v>
      </c>
      <c r="H57" s="78">
        <f t="shared" si="8"/>
        <v>47839.146700000019</v>
      </c>
      <c r="I57" s="78">
        <f t="shared" si="8"/>
        <v>20263.596100000002</v>
      </c>
      <c r="J57" s="78">
        <f t="shared" si="8"/>
        <v>4140.2376199999999</v>
      </c>
      <c r="K57" s="78">
        <f t="shared" si="8"/>
        <v>0</v>
      </c>
      <c r="L57" s="78">
        <f t="shared" si="8"/>
        <v>19320.09247</v>
      </c>
      <c r="M57" s="78">
        <f t="shared" si="8"/>
        <v>48425.011580000013</v>
      </c>
      <c r="N57" s="78">
        <f t="shared" si="8"/>
        <v>20518.968020000004</v>
      </c>
      <c r="O57" s="78">
        <f t="shared" si="8"/>
        <v>4220.3744399999996</v>
      </c>
      <c r="P57" s="78">
        <f t="shared" si="8"/>
        <v>49120.816119999996</v>
      </c>
      <c r="Q57" s="78">
        <f t="shared" si="8"/>
        <v>1887.65553</v>
      </c>
      <c r="R57" s="78">
        <f t="shared" si="8"/>
        <v>4192.2875800000011</v>
      </c>
      <c r="S57" s="78">
        <f t="shared" si="8"/>
        <v>109.06316000000001</v>
      </c>
      <c r="T57" s="78">
        <f t="shared" si="8"/>
        <v>6712.8841399999992</v>
      </c>
      <c r="U57" s="78">
        <f t="shared" si="8"/>
        <v>38678.66863</v>
      </c>
      <c r="V57" s="78">
        <f t="shared" si="8"/>
        <v>4825.9940299999998</v>
      </c>
      <c r="W57" s="78">
        <f t="shared" si="8"/>
        <v>26821.424060000001</v>
      </c>
      <c r="X57" s="78">
        <f t="shared" si="8"/>
        <v>20430.901059999997</v>
      </c>
      <c r="Y57" s="78">
        <f t="shared" si="8"/>
        <v>159.04523999999998</v>
      </c>
      <c r="Z57" s="78">
        <f t="shared" si="8"/>
        <v>24.23171</v>
      </c>
      <c r="AA57" s="78">
        <f t="shared" si="8"/>
        <v>37973.957280000002</v>
      </c>
      <c r="AB57" s="78">
        <f t="shared" si="8"/>
        <v>31572.102089999989</v>
      </c>
      <c r="AC57" s="78">
        <f t="shared" si="1"/>
        <v>505385.94315040013</v>
      </c>
    </row>
    <row r="58" spans="1:29" x14ac:dyDescent="0.2">
      <c r="A58" s="58" t="s">
        <v>1692</v>
      </c>
      <c r="B58" s="99">
        <v>2127.5440899999999</v>
      </c>
      <c r="C58" s="99">
        <v>273.83231999999998</v>
      </c>
      <c r="D58" s="99">
        <v>1430.6870900000001</v>
      </c>
      <c r="E58" s="99">
        <v>1123.7906699999999</v>
      </c>
      <c r="F58" s="99">
        <v>0</v>
      </c>
      <c r="G58" s="99">
        <v>0</v>
      </c>
      <c r="H58" s="99">
        <v>1401.730760000351</v>
      </c>
      <c r="I58" s="99">
        <v>1554.14752</v>
      </c>
      <c r="J58" s="99">
        <v>234.32185000000001</v>
      </c>
      <c r="K58" s="99">
        <v>0</v>
      </c>
      <c r="L58" s="99">
        <v>580.34879000000001</v>
      </c>
      <c r="M58" s="99">
        <v>121.40115999999998</v>
      </c>
      <c r="N58" s="99">
        <v>0</v>
      </c>
      <c r="O58" s="99">
        <v>240.04669999999999</v>
      </c>
      <c r="P58" s="99">
        <v>10463.765609999999</v>
      </c>
      <c r="Q58" s="99">
        <v>0</v>
      </c>
      <c r="R58" s="99">
        <v>367.36845</v>
      </c>
      <c r="S58" s="99">
        <v>0</v>
      </c>
      <c r="T58" s="99">
        <v>86.333489999999998</v>
      </c>
      <c r="U58" s="99">
        <v>9865.3227000000006</v>
      </c>
      <c r="V58" s="99">
        <v>219.69498000000002</v>
      </c>
      <c r="W58" s="99">
        <v>167.96267</v>
      </c>
      <c r="X58" s="99">
        <v>7915.9492999999993</v>
      </c>
      <c r="Y58" s="99">
        <v>0.29543999999999998</v>
      </c>
      <c r="Z58" s="99">
        <v>0</v>
      </c>
      <c r="AA58" s="99">
        <v>37973.957280000002</v>
      </c>
      <c r="AB58" s="99">
        <v>833.22801000000004</v>
      </c>
      <c r="AC58" s="99">
        <f t="shared" si="1"/>
        <v>76981.728880000373</v>
      </c>
    </row>
    <row r="59" spans="1:29" x14ac:dyDescent="0.2">
      <c r="A59" s="58" t="s">
        <v>1693</v>
      </c>
      <c r="B59" s="99">
        <v>422.41755000000006</v>
      </c>
      <c r="C59" s="99">
        <v>16918.100180000001</v>
      </c>
      <c r="D59" s="99">
        <v>39055.221370000007</v>
      </c>
      <c r="E59" s="99">
        <v>6100.5779599999996</v>
      </c>
      <c r="F59" s="99">
        <v>0</v>
      </c>
      <c r="G59" s="99">
        <v>15282.783200000002</v>
      </c>
      <c r="H59" s="99">
        <v>28031.19394999967</v>
      </c>
      <c r="I59" s="99">
        <v>16185.814170000001</v>
      </c>
      <c r="J59" s="99">
        <v>3002.3105600000004</v>
      </c>
      <c r="K59" s="99">
        <v>0</v>
      </c>
      <c r="L59" s="99">
        <v>10685.45385</v>
      </c>
      <c r="M59" s="99">
        <v>26911.321020000007</v>
      </c>
      <c r="N59" s="99">
        <v>20518.968020000004</v>
      </c>
      <c r="O59" s="99">
        <v>1627.24017</v>
      </c>
      <c r="P59" s="99">
        <v>23143.402580000002</v>
      </c>
      <c r="Q59" s="99">
        <v>1887.65553</v>
      </c>
      <c r="R59" s="99">
        <v>3828.1069300000004</v>
      </c>
      <c r="S59" s="99">
        <v>109.06316000000001</v>
      </c>
      <c r="T59" s="99">
        <v>2253.3829699999997</v>
      </c>
      <c r="U59" s="99">
        <v>14567.627930000001</v>
      </c>
      <c r="V59" s="99">
        <v>4181.5324099999998</v>
      </c>
      <c r="W59" s="99">
        <v>24414.394390000001</v>
      </c>
      <c r="X59" s="99">
        <v>6595.5499599999994</v>
      </c>
      <c r="Y59" s="99">
        <v>150.89084999999997</v>
      </c>
      <c r="Z59" s="99">
        <v>24.23171</v>
      </c>
      <c r="AA59" s="99">
        <v>0</v>
      </c>
      <c r="AB59" s="99">
        <v>19846.20677999999</v>
      </c>
      <c r="AC59" s="99">
        <f t="shared" si="1"/>
        <v>285743.4471999997</v>
      </c>
    </row>
    <row r="60" spans="1:29" x14ac:dyDescent="0.2">
      <c r="A60" s="58" t="s">
        <v>1694</v>
      </c>
      <c r="B60" s="99">
        <v>0.76569000000000009</v>
      </c>
      <c r="C60" s="99">
        <v>1402.7865099999999</v>
      </c>
      <c r="D60" s="99">
        <v>2311.7639399999998</v>
      </c>
      <c r="E60" s="99">
        <v>0</v>
      </c>
      <c r="F60" s="99">
        <v>0</v>
      </c>
      <c r="G60" s="99">
        <v>7105.1025903999998</v>
      </c>
      <c r="H60" s="99">
        <v>2480.1652100000001</v>
      </c>
      <c r="I60" s="99">
        <v>1129.2957699999999</v>
      </c>
      <c r="J60" s="99">
        <v>757.50121000000001</v>
      </c>
      <c r="K60" s="99">
        <v>0</v>
      </c>
      <c r="L60" s="99">
        <v>859.43982000000005</v>
      </c>
      <c r="M60" s="99">
        <v>15685.309190000002</v>
      </c>
      <c r="N60" s="99">
        <v>0</v>
      </c>
      <c r="O60" s="99">
        <v>0</v>
      </c>
      <c r="P60" s="99">
        <v>5535.0712999999996</v>
      </c>
      <c r="Q60" s="99">
        <v>0</v>
      </c>
      <c r="R60" s="99">
        <v>0</v>
      </c>
      <c r="S60" s="99">
        <v>0</v>
      </c>
      <c r="T60" s="99">
        <v>4336.6137699999999</v>
      </c>
      <c r="U60" s="99">
        <v>5879.3807299999999</v>
      </c>
      <c r="V60" s="99">
        <v>424.76664</v>
      </c>
      <c r="W60" s="99">
        <v>868.21400000000006</v>
      </c>
      <c r="X60" s="99">
        <v>3894.7559999999999</v>
      </c>
      <c r="Y60" s="99">
        <v>7.858950000000001</v>
      </c>
      <c r="Z60" s="99">
        <v>0</v>
      </c>
      <c r="AA60" s="99">
        <v>0</v>
      </c>
      <c r="AB60" s="99">
        <v>7217.6192299999984</v>
      </c>
      <c r="AC60" s="99">
        <f t="shared" si="1"/>
        <v>59896.410550400004</v>
      </c>
    </row>
    <row r="61" spans="1:29" x14ac:dyDescent="0.2">
      <c r="A61" s="58" t="s">
        <v>1812</v>
      </c>
      <c r="B61" s="99">
        <v>1230.5672200000001</v>
      </c>
      <c r="C61" s="99">
        <v>2773.2370899999996</v>
      </c>
      <c r="D61" s="99">
        <v>5422.22433</v>
      </c>
      <c r="E61" s="99">
        <v>802.70763999999986</v>
      </c>
      <c r="F61" s="99">
        <v>0</v>
      </c>
      <c r="G61" s="99">
        <v>3583.3761500000005</v>
      </c>
      <c r="H61" s="99">
        <v>9785.056779999999</v>
      </c>
      <c r="I61" s="99">
        <v>1198.3386399999999</v>
      </c>
      <c r="J61" s="99">
        <v>146.10400000000001</v>
      </c>
      <c r="K61" s="99">
        <v>0</v>
      </c>
      <c r="L61" s="99">
        <v>7194.8500100000001</v>
      </c>
      <c r="M61" s="99">
        <v>5706.9802099999997</v>
      </c>
      <c r="N61" s="99">
        <v>0</v>
      </c>
      <c r="O61" s="99">
        <v>2353.0875699999997</v>
      </c>
      <c r="P61" s="99">
        <v>9900.5766300000014</v>
      </c>
      <c r="Q61" s="99">
        <v>0</v>
      </c>
      <c r="R61" s="99">
        <v>-3.1877999999999993</v>
      </c>
      <c r="S61" s="99">
        <v>0</v>
      </c>
      <c r="T61" s="99">
        <v>36.553909999999995</v>
      </c>
      <c r="U61" s="99">
        <v>8364.33727</v>
      </c>
      <c r="V61" s="99">
        <v>0</v>
      </c>
      <c r="W61" s="99">
        <v>1370.8530000000001</v>
      </c>
      <c r="X61" s="99">
        <v>2024.6458</v>
      </c>
      <c r="Y61" s="99">
        <v>0</v>
      </c>
      <c r="Z61" s="99">
        <v>0</v>
      </c>
      <c r="AA61" s="99">
        <v>0</v>
      </c>
      <c r="AB61" s="99">
        <v>3675.0480700000003</v>
      </c>
      <c r="AC61" s="99">
        <f t="shared" si="1"/>
        <v>65565.356520000016</v>
      </c>
    </row>
    <row r="62" spans="1:29" x14ac:dyDescent="0.2">
      <c r="A62" s="58" t="s">
        <v>2029</v>
      </c>
      <c r="B62" s="58">
        <v>0</v>
      </c>
      <c r="C62" s="58">
        <v>10782</v>
      </c>
      <c r="D62" s="58">
        <v>0</v>
      </c>
      <c r="E62" s="58">
        <v>0</v>
      </c>
      <c r="F62" s="58">
        <v>0</v>
      </c>
      <c r="G62" s="58">
        <v>0</v>
      </c>
      <c r="H62" s="58">
        <v>6141</v>
      </c>
      <c r="I62" s="58">
        <v>196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78</v>
      </c>
      <c r="Q62" s="58">
        <v>0</v>
      </c>
      <c r="R62" s="58">
        <v>0</v>
      </c>
      <c r="S62" s="58">
        <v>0</v>
      </c>
      <c r="T62" s="58">
        <v>0</v>
      </c>
      <c r="U62" s="58">
        <v>2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f t="shared" si="1"/>
        <v>17199</v>
      </c>
    </row>
    <row r="63" spans="1:29" x14ac:dyDescent="0.2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 spans="1:29" x14ac:dyDescent="0.2">
      <c r="A64" s="78" t="s">
        <v>2540</v>
      </c>
      <c r="B64" s="78">
        <f t="shared" ref="B64:AB64" si="9">SUM(B65:B68)</f>
        <v>0</v>
      </c>
      <c r="C64" s="78">
        <f t="shared" si="9"/>
        <v>4113.6005299999997</v>
      </c>
      <c r="D64" s="78">
        <f t="shared" si="9"/>
        <v>935.54925999999989</v>
      </c>
      <c r="E64" s="78">
        <f t="shared" si="9"/>
        <v>2077.7312400000001</v>
      </c>
      <c r="F64" s="78">
        <f t="shared" si="9"/>
        <v>0</v>
      </c>
      <c r="G64" s="78">
        <f t="shared" si="9"/>
        <v>47.696349999999995</v>
      </c>
      <c r="H64" s="78">
        <f t="shared" si="9"/>
        <v>2915.1604799999996</v>
      </c>
      <c r="I64" s="78">
        <f t="shared" si="9"/>
        <v>22778.782179999998</v>
      </c>
      <c r="J64" s="78">
        <f t="shared" si="9"/>
        <v>15.955359999999999</v>
      </c>
      <c r="K64" s="78">
        <f t="shared" si="9"/>
        <v>0</v>
      </c>
      <c r="L64" s="78">
        <f t="shared" si="9"/>
        <v>4478.9936799999996</v>
      </c>
      <c r="M64" s="78">
        <f t="shared" si="9"/>
        <v>956.52938000000006</v>
      </c>
      <c r="N64" s="78">
        <f t="shared" si="9"/>
        <v>1.2075799999999999</v>
      </c>
      <c r="O64" s="78">
        <f t="shared" si="9"/>
        <v>0</v>
      </c>
      <c r="P64" s="78">
        <f t="shared" si="9"/>
        <v>13309.862859999999</v>
      </c>
      <c r="Q64" s="78">
        <f t="shared" si="9"/>
        <v>23661.743270000003</v>
      </c>
      <c r="R64" s="78">
        <f t="shared" si="9"/>
        <v>210.54545999999999</v>
      </c>
      <c r="S64" s="78">
        <f t="shared" si="9"/>
        <v>195.29089000000002</v>
      </c>
      <c r="T64" s="78">
        <f t="shared" si="9"/>
        <v>403.97607000000005</v>
      </c>
      <c r="U64" s="78">
        <f t="shared" si="9"/>
        <v>6452.4482799999996</v>
      </c>
      <c r="V64" s="78">
        <f t="shared" si="9"/>
        <v>3514.4278299999996</v>
      </c>
      <c r="W64" s="78">
        <f t="shared" si="9"/>
        <v>43.646010000000004</v>
      </c>
      <c r="X64" s="78">
        <f t="shared" si="9"/>
        <v>508.73145</v>
      </c>
      <c r="Y64" s="78">
        <f t="shared" si="9"/>
        <v>0</v>
      </c>
      <c r="Z64" s="78">
        <f t="shared" si="9"/>
        <v>0</v>
      </c>
      <c r="AA64" s="78">
        <f t="shared" si="9"/>
        <v>778.76388000000009</v>
      </c>
      <c r="AB64" s="78">
        <f t="shared" si="9"/>
        <v>369.60944999999998</v>
      </c>
      <c r="AC64" s="78">
        <f t="shared" si="1"/>
        <v>87770.25149000001</v>
      </c>
    </row>
    <row r="65" spans="1:29" x14ac:dyDescent="0.2">
      <c r="A65" s="58" t="s">
        <v>1692</v>
      </c>
      <c r="B65" s="99">
        <v>0</v>
      </c>
      <c r="C65" s="99">
        <v>2653.27225</v>
      </c>
      <c r="D65" s="99">
        <v>3.70201</v>
      </c>
      <c r="E65" s="99">
        <v>290.88236999999998</v>
      </c>
      <c r="F65" s="99">
        <v>0</v>
      </c>
      <c r="G65" s="99">
        <v>0</v>
      </c>
      <c r="H65" s="99">
        <v>9.3132257461547854E-13</v>
      </c>
      <c r="I65" s="99">
        <v>42.829610000000002</v>
      </c>
      <c r="J65" s="99">
        <v>0</v>
      </c>
      <c r="K65" s="99">
        <v>0</v>
      </c>
      <c r="L65" s="99">
        <v>8.7942499999999999</v>
      </c>
      <c r="M65" s="99">
        <v>0</v>
      </c>
      <c r="N65" s="99">
        <v>0</v>
      </c>
      <c r="O65" s="99">
        <v>0</v>
      </c>
      <c r="P65" s="99">
        <v>362.42354000000006</v>
      </c>
      <c r="Q65" s="99">
        <v>0</v>
      </c>
      <c r="R65" s="99">
        <v>4.5359999999999996</v>
      </c>
      <c r="S65" s="99">
        <v>0</v>
      </c>
      <c r="T65" s="99">
        <v>2.3651999999999997</v>
      </c>
      <c r="U65" s="99">
        <v>0.11551</v>
      </c>
      <c r="V65" s="99">
        <v>2.5468000000000002</v>
      </c>
      <c r="W65" s="99">
        <v>0</v>
      </c>
      <c r="X65" s="99">
        <v>0</v>
      </c>
      <c r="Y65" s="99">
        <v>0</v>
      </c>
      <c r="Z65" s="99">
        <v>0</v>
      </c>
      <c r="AA65" s="99">
        <v>778.76388000000009</v>
      </c>
      <c r="AB65" s="99">
        <v>-6.8572199999999999</v>
      </c>
      <c r="AC65" s="99">
        <f t="shared" si="1"/>
        <v>4143.374200000002</v>
      </c>
    </row>
    <row r="66" spans="1:29" x14ac:dyDescent="0.2">
      <c r="A66" s="58" t="s">
        <v>1693</v>
      </c>
      <c r="B66" s="99">
        <v>0</v>
      </c>
      <c r="C66" s="99">
        <v>528.61073999999996</v>
      </c>
      <c r="D66" s="99">
        <v>927.89612999999997</v>
      </c>
      <c r="E66" s="99">
        <v>1579.07575</v>
      </c>
      <c r="F66" s="99">
        <v>0</v>
      </c>
      <c r="G66" s="99">
        <v>47.696349999999995</v>
      </c>
      <c r="H66" s="99">
        <v>1431.2907699999989</v>
      </c>
      <c r="I66" s="99">
        <v>16835.844099999998</v>
      </c>
      <c r="J66" s="99">
        <v>3.3553600000000001</v>
      </c>
      <c r="K66" s="99">
        <v>0</v>
      </c>
      <c r="L66" s="99">
        <v>4095.6909500000002</v>
      </c>
      <c r="M66" s="99">
        <v>26.459510000000002</v>
      </c>
      <c r="N66" s="99">
        <v>1.2075799999999999</v>
      </c>
      <c r="O66" s="99">
        <v>0</v>
      </c>
      <c r="P66" s="99">
        <v>12767.76649</v>
      </c>
      <c r="Q66" s="99">
        <v>23661.743270000003</v>
      </c>
      <c r="R66" s="99">
        <v>206.00945999999999</v>
      </c>
      <c r="S66" s="99">
        <v>195.29089000000002</v>
      </c>
      <c r="T66" s="99">
        <v>406.84540000000004</v>
      </c>
      <c r="U66" s="99">
        <v>6451.6027100000001</v>
      </c>
      <c r="V66" s="99">
        <v>3403.9125999999997</v>
      </c>
      <c r="W66" s="99">
        <v>43.646010000000004</v>
      </c>
      <c r="X66" s="99">
        <v>13.58783</v>
      </c>
      <c r="Y66" s="99">
        <v>0</v>
      </c>
      <c r="Z66" s="99">
        <v>0</v>
      </c>
      <c r="AA66" s="99">
        <v>0</v>
      </c>
      <c r="AB66" s="99">
        <v>36.818300000000001</v>
      </c>
      <c r="AC66" s="99">
        <f t="shared" si="1"/>
        <v>72664.350200000001</v>
      </c>
    </row>
    <row r="67" spans="1:29" x14ac:dyDescent="0.2">
      <c r="A67" s="58" t="s">
        <v>1694</v>
      </c>
      <c r="B67" s="99">
        <v>0</v>
      </c>
      <c r="C67" s="99">
        <v>341.02409</v>
      </c>
      <c r="D67" s="99">
        <v>3.95112</v>
      </c>
      <c r="E67" s="99">
        <v>0</v>
      </c>
      <c r="F67" s="99">
        <v>0</v>
      </c>
      <c r="G67" s="99">
        <v>0</v>
      </c>
      <c r="H67" s="99">
        <v>504.16353000000004</v>
      </c>
      <c r="I67" s="99">
        <v>5855.5839699999997</v>
      </c>
      <c r="J67" s="99">
        <v>12.6</v>
      </c>
      <c r="K67" s="99">
        <v>0</v>
      </c>
      <c r="L67" s="99">
        <v>0</v>
      </c>
      <c r="M67" s="99">
        <v>870.12232000000006</v>
      </c>
      <c r="N67" s="99">
        <v>0</v>
      </c>
      <c r="O67" s="99">
        <v>0</v>
      </c>
      <c r="P67" s="99">
        <v>122.32425000000001</v>
      </c>
      <c r="Q67" s="99">
        <v>0</v>
      </c>
      <c r="R67" s="99">
        <v>0</v>
      </c>
      <c r="S67" s="99">
        <v>0</v>
      </c>
      <c r="T67" s="99">
        <v>-5.2345299999999995</v>
      </c>
      <c r="U67" s="99">
        <v>0</v>
      </c>
      <c r="V67" s="99">
        <v>107.96843000000001</v>
      </c>
      <c r="W67" s="99">
        <v>0</v>
      </c>
      <c r="X67" s="99">
        <v>249.48362</v>
      </c>
      <c r="Y67" s="99">
        <v>0</v>
      </c>
      <c r="Z67" s="99">
        <v>0</v>
      </c>
      <c r="AA67" s="99">
        <v>0</v>
      </c>
      <c r="AB67" s="99">
        <v>0</v>
      </c>
      <c r="AC67" s="99">
        <f t="shared" si="1"/>
        <v>8061.9868000000006</v>
      </c>
    </row>
    <row r="68" spans="1:29" x14ac:dyDescent="0.2">
      <c r="A68" s="58" t="s">
        <v>1812</v>
      </c>
      <c r="B68" s="99">
        <v>0</v>
      </c>
      <c r="C68" s="99">
        <v>590.69344999999998</v>
      </c>
      <c r="D68" s="99">
        <v>0</v>
      </c>
      <c r="E68" s="99">
        <v>207.77312000000001</v>
      </c>
      <c r="F68" s="99">
        <v>0</v>
      </c>
      <c r="G68" s="99">
        <v>0</v>
      </c>
      <c r="H68" s="99">
        <v>979.7061799999999</v>
      </c>
      <c r="I68" s="99">
        <v>44.524500000000003</v>
      </c>
      <c r="J68" s="99">
        <v>0</v>
      </c>
      <c r="K68" s="99">
        <v>0</v>
      </c>
      <c r="L68" s="99">
        <v>374.50847999999996</v>
      </c>
      <c r="M68" s="99">
        <v>59.94755</v>
      </c>
      <c r="N68" s="99">
        <v>0</v>
      </c>
      <c r="O68" s="99">
        <v>0</v>
      </c>
      <c r="P68" s="99">
        <v>57.348579999999998</v>
      </c>
      <c r="Q68" s="99">
        <v>0</v>
      </c>
      <c r="R68" s="99">
        <v>0</v>
      </c>
      <c r="S68" s="99">
        <v>0</v>
      </c>
      <c r="T68" s="99">
        <v>0</v>
      </c>
      <c r="U68" s="99">
        <v>0.73005999999999993</v>
      </c>
      <c r="V68" s="99">
        <v>0</v>
      </c>
      <c r="W68" s="99">
        <v>0</v>
      </c>
      <c r="X68" s="99">
        <v>245.66</v>
      </c>
      <c r="Y68" s="99">
        <v>0</v>
      </c>
      <c r="Z68" s="99">
        <v>0</v>
      </c>
      <c r="AA68" s="99">
        <v>0</v>
      </c>
      <c r="AB68" s="99">
        <v>339.64837</v>
      </c>
      <c r="AC68" s="99">
        <f t="shared" si="1"/>
        <v>2900.540289999999</v>
      </c>
    </row>
    <row r="69" spans="1:29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 spans="1:29" x14ac:dyDescent="0.2">
      <c r="A70" s="102" t="s">
        <v>1814</v>
      </c>
      <c r="B70" s="78">
        <f t="shared" ref="B70:AB70" si="10">SUM(B71:B75)</f>
        <v>4358.1387599999998</v>
      </c>
      <c r="C70" s="78">
        <f t="shared" si="10"/>
        <v>80954.121350000001</v>
      </c>
      <c r="D70" s="78">
        <f t="shared" si="10"/>
        <v>139332.78701</v>
      </c>
      <c r="E70" s="78">
        <f t="shared" si="10"/>
        <v>1656.01593</v>
      </c>
      <c r="F70" s="78">
        <f t="shared" si="10"/>
        <v>0</v>
      </c>
      <c r="G70" s="78">
        <f t="shared" si="10"/>
        <v>0</v>
      </c>
      <c r="H70" s="78">
        <f t="shared" si="10"/>
        <v>2408.2837799999897</v>
      </c>
      <c r="I70" s="78">
        <f t="shared" si="10"/>
        <v>58561.74538</v>
      </c>
      <c r="J70" s="78">
        <f t="shared" si="10"/>
        <v>1753.7357600000003</v>
      </c>
      <c r="K70" s="78">
        <f t="shared" si="10"/>
        <v>0</v>
      </c>
      <c r="L70" s="78">
        <f t="shared" si="10"/>
        <v>0</v>
      </c>
      <c r="M70" s="78">
        <f t="shared" si="10"/>
        <v>21681.772219999995</v>
      </c>
      <c r="N70" s="78">
        <f t="shared" si="10"/>
        <v>116.48533999999999</v>
      </c>
      <c r="O70" s="78">
        <f t="shared" si="10"/>
        <v>134.66553999999996</v>
      </c>
      <c r="P70" s="78">
        <f t="shared" si="10"/>
        <v>50250.36189</v>
      </c>
      <c r="Q70" s="78">
        <f t="shared" si="10"/>
        <v>0</v>
      </c>
      <c r="R70" s="78">
        <f t="shared" si="10"/>
        <v>1289.4213300000001</v>
      </c>
      <c r="S70" s="78">
        <f t="shared" si="10"/>
        <v>0</v>
      </c>
      <c r="T70" s="78">
        <f t="shared" si="10"/>
        <v>730.64558999999986</v>
      </c>
      <c r="U70" s="78">
        <f t="shared" si="10"/>
        <v>234621.90213999996</v>
      </c>
      <c r="V70" s="78">
        <f t="shared" si="10"/>
        <v>295.95120000000003</v>
      </c>
      <c r="W70" s="78">
        <f t="shared" si="10"/>
        <v>182.64357000000001</v>
      </c>
      <c r="X70" s="78">
        <f t="shared" si="10"/>
        <v>8732.0008500000022</v>
      </c>
      <c r="Y70" s="78">
        <f t="shared" si="10"/>
        <v>0</v>
      </c>
      <c r="Z70" s="78">
        <f t="shared" si="10"/>
        <v>0</v>
      </c>
      <c r="AA70" s="78">
        <f t="shared" si="10"/>
        <v>0.55879000000000001</v>
      </c>
      <c r="AB70" s="78">
        <f t="shared" si="10"/>
        <v>246944.80934000004</v>
      </c>
      <c r="AC70" s="78">
        <f t="shared" si="1"/>
        <v>854006.04576999985</v>
      </c>
    </row>
    <row r="71" spans="1:29" x14ac:dyDescent="0.2">
      <c r="A71" s="58" t="s">
        <v>1692</v>
      </c>
      <c r="B71" s="99">
        <v>21.052</v>
      </c>
      <c r="C71" s="99">
        <v>28398.88982</v>
      </c>
      <c r="D71" s="99">
        <v>15941.825049999999</v>
      </c>
      <c r="E71" s="99">
        <v>231.84223</v>
      </c>
      <c r="F71" s="99">
        <v>0</v>
      </c>
      <c r="G71" s="99">
        <v>0</v>
      </c>
      <c r="H71" s="99">
        <v>0.48236999999899399</v>
      </c>
      <c r="I71" s="99">
        <v>2490.5030500000003</v>
      </c>
      <c r="J71" s="99">
        <v>1211.5377900000003</v>
      </c>
      <c r="K71" s="99">
        <v>0</v>
      </c>
      <c r="L71" s="99">
        <v>0</v>
      </c>
      <c r="M71" s="99">
        <v>89.227860000000007</v>
      </c>
      <c r="N71" s="99">
        <v>0</v>
      </c>
      <c r="O71" s="99">
        <v>18.105559999999997</v>
      </c>
      <c r="P71" s="99">
        <v>14783.1803</v>
      </c>
      <c r="Q71" s="99">
        <v>0</v>
      </c>
      <c r="R71" s="99">
        <v>79.551040000000015</v>
      </c>
      <c r="S71" s="99">
        <v>0</v>
      </c>
      <c r="T71" s="99">
        <v>304.67644999999999</v>
      </c>
      <c r="U71" s="99">
        <v>55146.927499999998</v>
      </c>
      <c r="V71" s="99">
        <v>83.250990000000002</v>
      </c>
      <c r="W71" s="99">
        <v>0</v>
      </c>
      <c r="X71" s="99">
        <v>40.273360000000224</v>
      </c>
      <c r="Y71" s="99">
        <v>0</v>
      </c>
      <c r="Z71" s="99">
        <v>0</v>
      </c>
      <c r="AA71" s="99">
        <v>0.55879000000000001</v>
      </c>
      <c r="AB71" s="99">
        <v>91170.949800000017</v>
      </c>
      <c r="AC71" s="99">
        <f t="shared" si="1"/>
        <v>210012.83396000002</v>
      </c>
    </row>
    <row r="72" spans="1:29" x14ac:dyDescent="0.2">
      <c r="A72" s="58" t="s">
        <v>1693</v>
      </c>
      <c r="B72" s="99">
        <v>4305.6802600000001</v>
      </c>
      <c r="C72" s="99">
        <v>21101.681350000003</v>
      </c>
      <c r="D72" s="99">
        <v>70637.846470000004</v>
      </c>
      <c r="E72" s="99">
        <v>1258.5721100000001</v>
      </c>
      <c r="F72" s="99">
        <v>0</v>
      </c>
      <c r="G72" s="99">
        <v>0</v>
      </c>
      <c r="H72" s="99">
        <v>2258.7799299999911</v>
      </c>
      <c r="I72" s="99">
        <v>38758.440450000002</v>
      </c>
      <c r="J72" s="99">
        <v>207.50246000000001</v>
      </c>
      <c r="K72" s="99">
        <v>0</v>
      </c>
      <c r="L72" s="99">
        <v>0</v>
      </c>
      <c r="M72" s="99">
        <v>20475.936549999995</v>
      </c>
      <c r="N72" s="99">
        <v>116.48533999999999</v>
      </c>
      <c r="O72" s="99">
        <v>110.02354999999999</v>
      </c>
      <c r="P72" s="99">
        <v>12970.5471</v>
      </c>
      <c r="Q72" s="99">
        <v>0</v>
      </c>
      <c r="R72" s="99">
        <v>1131.68308</v>
      </c>
      <c r="S72" s="99">
        <v>0</v>
      </c>
      <c r="T72" s="99">
        <v>414.18768999999998</v>
      </c>
      <c r="U72" s="99">
        <v>129313.96333999994</v>
      </c>
      <c r="V72" s="99">
        <v>210.41944000000001</v>
      </c>
      <c r="W72" s="99">
        <v>182.64357000000001</v>
      </c>
      <c r="X72" s="99">
        <v>60.581389999999999</v>
      </c>
      <c r="Y72" s="99">
        <v>0</v>
      </c>
      <c r="Z72" s="99">
        <v>0</v>
      </c>
      <c r="AA72" s="99">
        <v>0</v>
      </c>
      <c r="AB72" s="99">
        <v>75894.935589999979</v>
      </c>
      <c r="AC72" s="99">
        <f t="shared" si="1"/>
        <v>379409.90966999996</v>
      </c>
    </row>
    <row r="73" spans="1:29" x14ac:dyDescent="0.2">
      <c r="A73" s="58" t="s">
        <v>1694</v>
      </c>
      <c r="B73" s="99">
        <v>0</v>
      </c>
      <c r="C73" s="99">
        <v>1498.7508400000002</v>
      </c>
      <c r="D73" s="99">
        <v>1825.73504</v>
      </c>
      <c r="E73" s="99">
        <v>0</v>
      </c>
      <c r="F73" s="99">
        <v>0</v>
      </c>
      <c r="G73" s="99">
        <v>0</v>
      </c>
      <c r="H73" s="99">
        <v>94.073830000000001</v>
      </c>
      <c r="I73" s="99">
        <v>2117.36402</v>
      </c>
      <c r="J73" s="99">
        <v>299.15694000000002</v>
      </c>
      <c r="K73" s="99">
        <v>0</v>
      </c>
      <c r="L73" s="99">
        <v>0</v>
      </c>
      <c r="M73" s="99">
        <v>988.92491000000007</v>
      </c>
      <c r="N73" s="99">
        <v>0</v>
      </c>
      <c r="O73" s="99">
        <v>0</v>
      </c>
      <c r="P73" s="99">
        <v>398.03613999999999</v>
      </c>
      <c r="Q73" s="99">
        <v>0</v>
      </c>
      <c r="R73" s="99">
        <v>0</v>
      </c>
      <c r="S73" s="99">
        <v>0</v>
      </c>
      <c r="T73" s="99">
        <v>11.55545</v>
      </c>
      <c r="U73" s="99">
        <v>638.64206000000001</v>
      </c>
      <c r="V73" s="99">
        <v>2.2141100000000002</v>
      </c>
      <c r="W73" s="99">
        <v>0</v>
      </c>
      <c r="X73" s="99">
        <v>8630.9738100000013</v>
      </c>
      <c r="Y73" s="99">
        <v>0</v>
      </c>
      <c r="Z73" s="99">
        <v>0</v>
      </c>
      <c r="AA73" s="99">
        <v>0</v>
      </c>
      <c r="AB73" s="99">
        <v>38040.34305000001</v>
      </c>
      <c r="AC73" s="99">
        <f t="shared" si="1"/>
        <v>54545.770200000014</v>
      </c>
    </row>
    <row r="74" spans="1:29" x14ac:dyDescent="0.2">
      <c r="A74" s="58" t="s">
        <v>1812</v>
      </c>
      <c r="B74" s="99">
        <v>31.406500000000001</v>
      </c>
      <c r="C74" s="99">
        <v>29954.799340000001</v>
      </c>
      <c r="D74" s="99">
        <v>50927.380449999997</v>
      </c>
      <c r="E74" s="99">
        <v>165.60158999999999</v>
      </c>
      <c r="F74" s="99">
        <v>0</v>
      </c>
      <c r="G74" s="99">
        <v>0</v>
      </c>
      <c r="H74" s="99">
        <v>48.94765000000011</v>
      </c>
      <c r="I74" s="99">
        <v>15195.43786</v>
      </c>
      <c r="J74" s="99">
        <v>35.53857</v>
      </c>
      <c r="K74" s="99">
        <v>0</v>
      </c>
      <c r="L74" s="99">
        <v>0</v>
      </c>
      <c r="M74" s="99">
        <v>127.68289999999999</v>
      </c>
      <c r="N74" s="99">
        <v>0</v>
      </c>
      <c r="O74" s="99">
        <v>6.5364300000000002</v>
      </c>
      <c r="P74" s="99">
        <v>22094.59835</v>
      </c>
      <c r="Q74" s="99">
        <v>0</v>
      </c>
      <c r="R74" s="99">
        <v>78.187210000000007</v>
      </c>
      <c r="S74" s="99">
        <v>0</v>
      </c>
      <c r="T74" s="99">
        <v>0.22600000000000001</v>
      </c>
      <c r="U74" s="99">
        <v>49522.36924</v>
      </c>
      <c r="V74" s="99">
        <v>6.6659999999999997E-2</v>
      </c>
      <c r="W74" s="99">
        <v>0</v>
      </c>
      <c r="X74" s="99">
        <v>0.17229</v>
      </c>
      <c r="Y74" s="99">
        <v>0</v>
      </c>
      <c r="Z74" s="99">
        <v>0</v>
      </c>
      <c r="AA74" s="99">
        <v>0</v>
      </c>
      <c r="AB74" s="99">
        <v>41838.580899999994</v>
      </c>
      <c r="AC74" s="99">
        <f t="shared" si="1"/>
        <v>210027.53194000002</v>
      </c>
    </row>
    <row r="75" spans="1:29" x14ac:dyDescent="0.2">
      <c r="A75" s="58" t="s">
        <v>2029</v>
      </c>
      <c r="B75" s="99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6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4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f>SUM(B75:AB75)</f>
        <v>10</v>
      </c>
    </row>
    <row r="76" spans="1:29" x14ac:dyDescent="0.2">
      <c r="A76" s="5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</row>
    <row r="77" spans="1:29" s="4" customFormat="1" x14ac:dyDescent="0.2">
      <c r="A77" s="102" t="s">
        <v>2030</v>
      </c>
      <c r="B77" s="78">
        <f t="shared" ref="B77:AB77" si="11">SUM(B78:B82)</f>
        <v>139384.150158476</v>
      </c>
      <c r="C77" s="78">
        <f t="shared" si="11"/>
        <v>790003.95019999996</v>
      </c>
      <c r="D77" s="78">
        <f t="shared" si="11"/>
        <v>1137585.3314499999</v>
      </c>
      <c r="E77" s="78">
        <f t="shared" si="11"/>
        <v>186865.76935999998</v>
      </c>
      <c r="F77" s="78">
        <f t="shared" si="11"/>
        <v>924.30399999999997</v>
      </c>
      <c r="G77" s="78">
        <f t="shared" si="11"/>
        <v>223215.26834789998</v>
      </c>
      <c r="H77" s="78">
        <f t="shared" si="11"/>
        <v>1120236.286149998</v>
      </c>
      <c r="I77" s="78">
        <f t="shared" si="11"/>
        <v>458281.11819999997</v>
      </c>
      <c r="J77" s="78">
        <f t="shared" si="11"/>
        <v>112869.82190000001</v>
      </c>
      <c r="K77" s="78">
        <f t="shared" si="11"/>
        <v>4552.0680000000002</v>
      </c>
      <c r="L77" s="78">
        <f t="shared" si="11"/>
        <v>616507.21071000001</v>
      </c>
      <c r="M77" s="78">
        <f t="shared" si="11"/>
        <v>409358.62842999998</v>
      </c>
      <c r="N77" s="78">
        <f t="shared" si="11"/>
        <v>289331.06225000008</v>
      </c>
      <c r="O77" s="78">
        <f t="shared" si="11"/>
        <v>74543.116649999996</v>
      </c>
      <c r="P77" s="78">
        <f t="shared" si="11"/>
        <v>624650.20464999997</v>
      </c>
      <c r="Q77" s="78">
        <f t="shared" si="11"/>
        <v>217919.12906000001</v>
      </c>
      <c r="R77" s="78">
        <f t="shared" si="11"/>
        <v>156521.89283000003</v>
      </c>
      <c r="S77" s="78">
        <f t="shared" si="11"/>
        <v>42047.858309999989</v>
      </c>
      <c r="T77" s="78">
        <f t="shared" si="11"/>
        <v>105492.69248</v>
      </c>
      <c r="U77" s="78">
        <f t="shared" si="11"/>
        <v>848880.58107000019</v>
      </c>
      <c r="V77" s="78">
        <f t="shared" si="11"/>
        <v>151206.83523999999</v>
      </c>
      <c r="W77" s="78">
        <f t="shared" si="11"/>
        <v>265652.75628999993</v>
      </c>
      <c r="X77" s="78">
        <f t="shared" si="11"/>
        <v>151949.91486999998</v>
      </c>
      <c r="Y77" s="78">
        <f t="shared" si="11"/>
        <v>3620.27801</v>
      </c>
      <c r="Z77" s="78">
        <f t="shared" si="11"/>
        <v>4371.3566600100003</v>
      </c>
      <c r="AA77" s="78">
        <f t="shared" si="11"/>
        <v>290518.26181</v>
      </c>
      <c r="AB77" s="78">
        <f t="shared" si="11"/>
        <v>602928.33438999986</v>
      </c>
      <c r="AC77" s="78">
        <f t="shared" ref="AC77:AC82" si="12">SUM(B77:AB77)</f>
        <v>9029418.1814763825</v>
      </c>
    </row>
    <row r="78" spans="1:29" x14ac:dyDescent="0.2">
      <c r="A78" s="58" t="s">
        <v>1692</v>
      </c>
      <c r="B78" s="99">
        <f>+B10+B17+B24+B31+B38+B45+B51+B58+B65+B71</f>
        <v>9136.6066099999989</v>
      </c>
      <c r="C78" s="99">
        <f t="shared" ref="C78:AB82" si="13">+C10+C17+C24+C31+C38+C45+C51+C58+C65+C71</f>
        <v>33011.642759999995</v>
      </c>
      <c r="D78" s="99">
        <f t="shared" si="13"/>
        <v>30527.674579999999</v>
      </c>
      <c r="E78" s="99">
        <f t="shared" si="13"/>
        <v>26161.207689999996</v>
      </c>
      <c r="F78" s="99">
        <f t="shared" si="13"/>
        <v>17.102</v>
      </c>
      <c r="G78" s="99">
        <f t="shared" si="13"/>
        <v>0</v>
      </c>
      <c r="H78" s="99">
        <f t="shared" si="13"/>
        <v>12509.364210017642</v>
      </c>
      <c r="I78" s="99">
        <f t="shared" si="13"/>
        <v>11620.041140000001</v>
      </c>
      <c r="J78" s="99">
        <f t="shared" si="13"/>
        <v>13172.09649</v>
      </c>
      <c r="K78" s="99">
        <f t="shared" si="13"/>
        <v>4128.0290000000005</v>
      </c>
      <c r="L78" s="99">
        <f t="shared" si="13"/>
        <v>8441.7219900000018</v>
      </c>
      <c r="M78" s="99">
        <f t="shared" si="13"/>
        <v>6939.8051800000003</v>
      </c>
      <c r="N78" s="99">
        <f t="shared" si="13"/>
        <v>0</v>
      </c>
      <c r="O78" s="99">
        <f t="shared" si="13"/>
        <v>7033.0226999999995</v>
      </c>
      <c r="P78" s="99">
        <f t="shared" si="13"/>
        <v>84028.871500000008</v>
      </c>
      <c r="Q78" s="99">
        <f t="shared" si="13"/>
        <v>0</v>
      </c>
      <c r="R78" s="99">
        <f t="shared" si="13"/>
        <v>1624.1117000000002</v>
      </c>
      <c r="S78" s="99">
        <f t="shared" si="13"/>
        <v>0</v>
      </c>
      <c r="T78" s="99">
        <f t="shared" si="13"/>
        <v>4997.0466300000007</v>
      </c>
      <c r="U78" s="99">
        <f t="shared" si="13"/>
        <v>84245.2454</v>
      </c>
      <c r="V78" s="99">
        <f t="shared" si="13"/>
        <v>2474.5852300000001</v>
      </c>
      <c r="W78" s="99">
        <f t="shared" si="13"/>
        <v>36516.580310000005</v>
      </c>
      <c r="X78" s="99">
        <f t="shared" si="13"/>
        <v>17951.658949999997</v>
      </c>
      <c r="Y78" s="99">
        <f t="shared" si="13"/>
        <v>482.1930999999999</v>
      </c>
      <c r="Z78" s="99">
        <f t="shared" si="13"/>
        <v>0</v>
      </c>
      <c r="AA78" s="99">
        <f t="shared" si="13"/>
        <v>290518.26181</v>
      </c>
      <c r="AB78" s="99">
        <f t="shared" si="13"/>
        <v>98273.267750000014</v>
      </c>
      <c r="AC78" s="99">
        <f t="shared" si="12"/>
        <v>783810.13673001772</v>
      </c>
    </row>
    <row r="79" spans="1:29" x14ac:dyDescent="0.2">
      <c r="A79" s="58" t="s">
        <v>1693</v>
      </c>
      <c r="B79" s="99">
        <f t="shared" ref="B79:Q82" si="14">+B11+B18+B25+B32+B39+B46+B52+B59+B66+B72</f>
        <v>44793.643988475997</v>
      </c>
      <c r="C79" s="99">
        <f t="shared" si="14"/>
        <v>552029.44512000005</v>
      </c>
      <c r="D79" s="99">
        <f t="shared" si="14"/>
        <v>870928.22007000004</v>
      </c>
      <c r="E79" s="99">
        <f t="shared" si="14"/>
        <v>142017.98473</v>
      </c>
      <c r="F79" s="99">
        <f t="shared" si="14"/>
        <v>907.202</v>
      </c>
      <c r="G79" s="99">
        <f t="shared" si="14"/>
        <v>167210.01992629998</v>
      </c>
      <c r="H79" s="99">
        <f t="shared" si="14"/>
        <v>922984.56769998034</v>
      </c>
      <c r="I79" s="99">
        <f t="shared" si="14"/>
        <v>366121.93602999998</v>
      </c>
      <c r="J79" s="99">
        <f t="shared" si="14"/>
        <v>69257.162780000013</v>
      </c>
      <c r="K79" s="99">
        <f t="shared" si="14"/>
        <v>0</v>
      </c>
      <c r="L79" s="99">
        <f t="shared" si="14"/>
        <v>540540.79657000001</v>
      </c>
      <c r="M79" s="99">
        <f t="shared" si="14"/>
        <v>140195.88029</v>
      </c>
      <c r="N79" s="99">
        <f t="shared" si="14"/>
        <v>289331.06225000008</v>
      </c>
      <c r="O79" s="99">
        <f t="shared" si="14"/>
        <v>56425.032429999999</v>
      </c>
      <c r="P79" s="99">
        <f t="shared" si="14"/>
        <v>411282.86620000005</v>
      </c>
      <c r="Q79" s="99">
        <f t="shared" si="14"/>
        <v>217919.12906000001</v>
      </c>
      <c r="R79" s="99">
        <f t="shared" si="13"/>
        <v>152361.42597000001</v>
      </c>
      <c r="S79" s="99">
        <f t="shared" si="13"/>
        <v>42047.858309999989</v>
      </c>
      <c r="T79" s="99">
        <f t="shared" si="13"/>
        <v>77204.326920000007</v>
      </c>
      <c r="U79" s="99">
        <f t="shared" si="13"/>
        <v>656243.02349000017</v>
      </c>
      <c r="V79" s="99">
        <f t="shared" si="13"/>
        <v>130775.02620999998</v>
      </c>
      <c r="W79" s="99">
        <f t="shared" si="13"/>
        <v>216555.29668999999</v>
      </c>
      <c r="X79" s="99">
        <f t="shared" si="13"/>
        <v>45030.906879999988</v>
      </c>
      <c r="Y79" s="99">
        <f t="shared" si="13"/>
        <v>2126.85232</v>
      </c>
      <c r="Z79" s="99">
        <f t="shared" si="13"/>
        <v>4371.3566600100003</v>
      </c>
      <c r="AA79" s="99">
        <f t="shared" si="13"/>
        <v>0</v>
      </c>
      <c r="AB79" s="99">
        <f t="shared" si="13"/>
        <v>316881.26460999984</v>
      </c>
      <c r="AC79" s="99">
        <f t="shared" si="12"/>
        <v>6435542.2872047666</v>
      </c>
    </row>
    <row r="80" spans="1:29" x14ac:dyDescent="0.2">
      <c r="A80" s="58" t="s">
        <v>1694</v>
      </c>
      <c r="B80" s="99">
        <f t="shared" si="14"/>
        <v>70036.755210000003</v>
      </c>
      <c r="C80" s="99">
        <f t="shared" si="13"/>
        <v>95762.234570000015</v>
      </c>
      <c r="D80" s="99">
        <f t="shared" si="13"/>
        <v>125211.32850999998</v>
      </c>
      <c r="E80" s="99">
        <f t="shared" si="13"/>
        <v>0</v>
      </c>
      <c r="F80" s="99">
        <f t="shared" si="13"/>
        <v>0</v>
      </c>
      <c r="G80" s="99">
        <f t="shared" si="13"/>
        <v>25519.683571600006</v>
      </c>
      <c r="H80" s="99">
        <f t="shared" si="13"/>
        <v>51734.23688000007</v>
      </c>
      <c r="I80" s="99">
        <f t="shared" si="13"/>
        <v>54113.958859999999</v>
      </c>
      <c r="J80" s="99">
        <f t="shared" si="13"/>
        <v>29551.542519999999</v>
      </c>
      <c r="K80" s="99">
        <f t="shared" si="13"/>
        <v>0</v>
      </c>
      <c r="L80" s="99">
        <f t="shared" si="13"/>
        <v>1121.85339</v>
      </c>
      <c r="M80" s="99">
        <f t="shared" si="13"/>
        <v>220310.92369</v>
      </c>
      <c r="N80" s="99">
        <f t="shared" si="13"/>
        <v>0</v>
      </c>
      <c r="O80" s="99">
        <f t="shared" si="13"/>
        <v>0</v>
      </c>
      <c r="P80" s="99">
        <f t="shared" si="13"/>
        <v>63917.41715999999</v>
      </c>
      <c r="Q80" s="99">
        <f t="shared" si="13"/>
        <v>0</v>
      </c>
      <c r="R80" s="99">
        <f t="shared" si="13"/>
        <v>0</v>
      </c>
      <c r="S80" s="99">
        <f t="shared" si="13"/>
        <v>0</v>
      </c>
      <c r="T80" s="99">
        <f t="shared" si="13"/>
        <v>22613.028699999995</v>
      </c>
      <c r="U80" s="99">
        <f t="shared" si="13"/>
        <v>14823.903370000002</v>
      </c>
      <c r="V80" s="99">
        <f t="shared" si="13"/>
        <v>13097.30105</v>
      </c>
      <c r="W80" s="99">
        <f t="shared" si="13"/>
        <v>10016.07368</v>
      </c>
      <c r="X80" s="99">
        <f t="shared" si="13"/>
        <v>70513.51857</v>
      </c>
      <c r="Y80" s="99">
        <f t="shared" si="13"/>
        <v>1011.2325900000001</v>
      </c>
      <c r="Z80" s="99">
        <f t="shared" si="13"/>
        <v>0</v>
      </c>
      <c r="AA80" s="99">
        <f t="shared" si="13"/>
        <v>0</v>
      </c>
      <c r="AB80" s="99">
        <f t="shared" si="13"/>
        <v>110488.5965</v>
      </c>
      <c r="AC80" s="99">
        <f t="shared" si="12"/>
        <v>979843.58882160007</v>
      </c>
    </row>
    <row r="81" spans="1:29" x14ac:dyDescent="0.2">
      <c r="A81" s="58" t="s">
        <v>1812</v>
      </c>
      <c r="B81" s="99">
        <f t="shared" si="14"/>
        <v>15417.14435</v>
      </c>
      <c r="C81" s="99">
        <f t="shared" si="13"/>
        <v>59898.62775</v>
      </c>
      <c r="D81" s="99">
        <f t="shared" si="13"/>
        <v>110918.10828999999</v>
      </c>
      <c r="E81" s="99">
        <f t="shared" si="13"/>
        <v>18686.576940000003</v>
      </c>
      <c r="F81" s="99">
        <f t="shared" si="13"/>
        <v>0</v>
      </c>
      <c r="G81" s="99">
        <f t="shared" si="13"/>
        <v>30485.564849999999</v>
      </c>
      <c r="H81" s="99">
        <f t="shared" si="13"/>
        <v>88471.117359999829</v>
      </c>
      <c r="I81" s="99">
        <f t="shared" si="13"/>
        <v>24420.18217</v>
      </c>
      <c r="J81" s="99">
        <f t="shared" si="13"/>
        <v>889.02011000000027</v>
      </c>
      <c r="K81" s="99">
        <f t="shared" si="13"/>
        <v>424.03899999999999</v>
      </c>
      <c r="L81" s="99">
        <f t="shared" si="13"/>
        <v>66402.838760000013</v>
      </c>
      <c r="M81" s="99">
        <f t="shared" si="13"/>
        <v>41912.019269999997</v>
      </c>
      <c r="N81" s="99">
        <f t="shared" si="13"/>
        <v>0</v>
      </c>
      <c r="O81" s="99">
        <f t="shared" si="13"/>
        <v>11085.061519999999</v>
      </c>
      <c r="P81" s="99">
        <f t="shared" si="13"/>
        <v>61672.049790000005</v>
      </c>
      <c r="Q81" s="99">
        <f t="shared" si="13"/>
        <v>0</v>
      </c>
      <c r="R81" s="99">
        <f t="shared" si="13"/>
        <v>2536.3551599999996</v>
      </c>
      <c r="S81" s="99">
        <f t="shared" si="13"/>
        <v>0</v>
      </c>
      <c r="T81" s="99">
        <f t="shared" si="13"/>
        <v>678.29022999999995</v>
      </c>
      <c r="U81" s="99">
        <f t="shared" si="13"/>
        <v>93563.408810000008</v>
      </c>
      <c r="V81" s="99">
        <f t="shared" si="13"/>
        <v>4848.9227500000015</v>
      </c>
      <c r="W81" s="99">
        <f t="shared" si="13"/>
        <v>2564.8056100000003</v>
      </c>
      <c r="X81" s="99">
        <f t="shared" si="13"/>
        <v>18453.830470000001</v>
      </c>
      <c r="Y81" s="99">
        <f t="shared" si="13"/>
        <v>0</v>
      </c>
      <c r="Z81" s="99">
        <f t="shared" si="13"/>
        <v>0</v>
      </c>
      <c r="AA81" s="99">
        <f t="shared" si="13"/>
        <v>0</v>
      </c>
      <c r="AB81" s="99">
        <f t="shared" si="13"/>
        <v>76595.205529999992</v>
      </c>
      <c r="AC81" s="99">
        <f t="shared" si="12"/>
        <v>729923.16872000007</v>
      </c>
    </row>
    <row r="82" spans="1:29" ht="13.5" thickBot="1" x14ac:dyDescent="0.25">
      <c r="A82" s="72" t="s">
        <v>2029</v>
      </c>
      <c r="B82" s="104">
        <f t="shared" si="14"/>
        <v>0</v>
      </c>
      <c r="C82" s="104">
        <f t="shared" si="14"/>
        <v>49302</v>
      </c>
      <c r="D82" s="104">
        <f t="shared" si="14"/>
        <v>0</v>
      </c>
      <c r="E82" s="104">
        <f t="shared" si="14"/>
        <v>0</v>
      </c>
      <c r="F82" s="104">
        <f t="shared" si="14"/>
        <v>0</v>
      </c>
      <c r="G82" s="104">
        <f t="shared" si="14"/>
        <v>0</v>
      </c>
      <c r="H82" s="104">
        <f t="shared" si="14"/>
        <v>44537</v>
      </c>
      <c r="I82" s="104">
        <f t="shared" si="14"/>
        <v>2005</v>
      </c>
      <c r="J82" s="104">
        <f t="shared" si="14"/>
        <v>0</v>
      </c>
      <c r="K82" s="104">
        <f t="shared" si="14"/>
        <v>0</v>
      </c>
      <c r="L82" s="104">
        <f t="shared" si="14"/>
        <v>0</v>
      </c>
      <c r="M82" s="104">
        <f t="shared" si="14"/>
        <v>0</v>
      </c>
      <c r="N82" s="104">
        <f t="shared" si="14"/>
        <v>0</v>
      </c>
      <c r="O82" s="104">
        <f t="shared" si="14"/>
        <v>0</v>
      </c>
      <c r="P82" s="104">
        <f t="shared" si="14"/>
        <v>3749</v>
      </c>
      <c r="Q82" s="104">
        <f t="shared" si="14"/>
        <v>0</v>
      </c>
      <c r="R82" s="104">
        <f t="shared" si="13"/>
        <v>0</v>
      </c>
      <c r="S82" s="104">
        <f t="shared" si="13"/>
        <v>0</v>
      </c>
      <c r="T82" s="104">
        <f t="shared" si="13"/>
        <v>0</v>
      </c>
      <c r="U82" s="104">
        <f t="shared" si="13"/>
        <v>5</v>
      </c>
      <c r="V82" s="104">
        <f t="shared" si="13"/>
        <v>11</v>
      </c>
      <c r="W82" s="104">
        <f t="shared" si="13"/>
        <v>0</v>
      </c>
      <c r="X82" s="104">
        <f t="shared" si="13"/>
        <v>0</v>
      </c>
      <c r="Y82" s="104">
        <f t="shared" si="13"/>
        <v>0</v>
      </c>
      <c r="Z82" s="104">
        <f t="shared" si="13"/>
        <v>0</v>
      </c>
      <c r="AA82" s="104">
        <f t="shared" si="13"/>
        <v>0</v>
      </c>
      <c r="AB82" s="104">
        <f t="shared" si="13"/>
        <v>690</v>
      </c>
      <c r="AC82" s="104">
        <f t="shared" si="12"/>
        <v>100299</v>
      </c>
    </row>
    <row r="83" spans="1:29" x14ac:dyDescent="0.2">
      <c r="A83" s="54"/>
    </row>
  </sheetData>
  <mergeCells count="2">
    <mergeCell ref="A5:K6"/>
    <mergeCell ref="L5:Y6"/>
  </mergeCells>
  <phoneticPr fontId="2" type="noConversion"/>
  <conditionalFormatting sqref="C8:Y8">
    <cfRule type="expression" dxfId="49" priority="1" stopIfTrue="1">
      <formula>$AX8=1</formula>
    </cfRule>
  </conditionalFormatting>
  <conditionalFormatting sqref="Z8">
    <cfRule type="expression" dxfId="48" priority="2" stopIfTrue="1">
      <formula>$AX9=1</formula>
    </cfRule>
  </conditionalFormatting>
  <conditionalFormatting sqref="AB8:AC8">
    <cfRule type="expression" dxfId="47" priority="3" stopIfTrue="1">
      <formula>$AV9=1</formula>
    </cfRule>
  </conditionalFormatting>
  <conditionalFormatting sqref="AA8">
    <cfRule type="expression" dxfId="46" priority="5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9685039370078741" top="0.39" bottom="0.73" header="0.28999999999999998" footer="0.51181102362204722"/>
  <pageSetup paperSize="5" scale="47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D68"/>
  <sheetViews>
    <sheetView showGridLines="0" workbookViewId="0">
      <selection activeCell="F4" sqref="F4"/>
    </sheetView>
  </sheetViews>
  <sheetFormatPr defaultRowHeight="12.75" x14ac:dyDescent="0.2"/>
  <cols>
    <col min="1" max="1" width="27.7109375" style="92" customWidth="1"/>
    <col min="2" max="16384" width="9.140625" style="92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x14ac:dyDescent="0.2">
      <c r="A3" s="19" t="s">
        <v>233</v>
      </c>
      <c r="AD3" s="361" t="s">
        <v>234</v>
      </c>
    </row>
    <row r="4" spans="1:30" x14ac:dyDescent="0.2">
      <c r="AD4" s="362"/>
    </row>
    <row r="5" spans="1:30" ht="12.75" customHeight="1" x14ac:dyDescent="0.2">
      <c r="A5" s="818" t="s">
        <v>3430</v>
      </c>
      <c r="B5" s="818"/>
      <c r="C5" s="818"/>
      <c r="D5" s="818"/>
      <c r="E5" s="818"/>
      <c r="F5" s="818"/>
      <c r="G5" s="818"/>
      <c r="H5" s="818"/>
      <c r="I5" s="818"/>
      <c r="J5" s="818"/>
      <c r="K5" s="818"/>
      <c r="L5" s="818"/>
      <c r="M5" s="818"/>
      <c r="N5" s="818"/>
      <c r="O5" s="818"/>
      <c r="P5" s="817" t="s">
        <v>3431</v>
      </c>
      <c r="Q5" s="817"/>
      <c r="R5" s="817"/>
      <c r="S5" s="817"/>
      <c r="T5" s="817"/>
      <c r="U5" s="817"/>
      <c r="V5" s="817"/>
      <c r="W5" s="817"/>
      <c r="X5" s="817"/>
      <c r="Y5" s="817"/>
      <c r="Z5" s="817"/>
      <c r="AA5" s="817"/>
      <c r="AB5" s="817"/>
      <c r="AC5" s="817"/>
      <c r="AD5" s="362"/>
    </row>
    <row r="6" spans="1:30" ht="12.75" customHeight="1" x14ac:dyDescent="0.2">
      <c r="A6" s="818"/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8"/>
      <c r="M6" s="818"/>
      <c r="N6" s="818"/>
      <c r="O6" s="818"/>
      <c r="P6" s="817"/>
      <c r="Q6" s="817"/>
      <c r="R6" s="817"/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362"/>
    </row>
    <row r="7" spans="1:30" ht="13.5" thickBot="1" x14ac:dyDescent="0.25">
      <c r="AD7" s="14" t="s">
        <v>1896</v>
      </c>
    </row>
    <row r="8" spans="1:30" s="601" customFormat="1" ht="69" thickBot="1" x14ac:dyDescent="0.25">
      <c r="A8" s="645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2612</v>
      </c>
      <c r="G8" s="602" t="s">
        <v>2227</v>
      </c>
      <c r="H8" s="602" t="s">
        <v>2228</v>
      </c>
      <c r="I8" s="602" t="s">
        <v>1607</v>
      </c>
      <c r="J8" s="602" t="s">
        <v>2230</v>
      </c>
      <c r="K8" s="602" t="s">
        <v>2613</v>
      </c>
      <c r="L8" s="602" t="s">
        <v>1608</v>
      </c>
      <c r="M8" s="602" t="s">
        <v>2614</v>
      </c>
      <c r="N8" s="602" t="s">
        <v>2615</v>
      </c>
      <c r="O8" s="602" t="s">
        <v>2231</v>
      </c>
      <c r="P8" s="602" t="s">
        <v>2232</v>
      </c>
      <c r="Q8" s="602" t="s">
        <v>2233</v>
      </c>
      <c r="R8" s="602" t="s">
        <v>1609</v>
      </c>
      <c r="S8" s="602" t="s">
        <v>2234</v>
      </c>
      <c r="T8" s="602" t="s">
        <v>2235</v>
      </c>
      <c r="U8" s="602" t="s">
        <v>2236</v>
      </c>
      <c r="V8" s="602" t="s">
        <v>2616</v>
      </c>
      <c r="W8" s="602" t="s">
        <v>2238</v>
      </c>
      <c r="X8" s="602" t="s">
        <v>1878</v>
      </c>
      <c r="Y8" s="603" t="s">
        <v>1879</v>
      </c>
      <c r="Z8" s="602" t="s">
        <v>1880</v>
      </c>
      <c r="AA8" s="602" t="s">
        <v>2617</v>
      </c>
      <c r="AB8" s="73" t="s">
        <v>599</v>
      </c>
      <c r="AC8" s="73" t="s">
        <v>2618</v>
      </c>
    </row>
    <row r="9" spans="1:30" x14ac:dyDescent="0.2">
      <c r="A9" s="96" t="s">
        <v>1680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</row>
    <row r="10" spans="1:30" s="94" customFormat="1" x14ac:dyDescent="0.2">
      <c r="A10" s="106" t="s">
        <v>1817</v>
      </c>
      <c r="B10" s="99">
        <v>13558.197880000002</v>
      </c>
      <c r="C10" s="99">
        <v>139313.34004999997</v>
      </c>
      <c r="D10" s="99">
        <v>205159</v>
      </c>
      <c r="E10" s="99">
        <v>33146.12384</v>
      </c>
      <c r="F10" s="99">
        <v>0</v>
      </c>
      <c r="G10" s="99">
        <v>67215.8478779</v>
      </c>
      <c r="H10" s="99">
        <v>243345.29315000001</v>
      </c>
      <c r="I10" s="99">
        <v>81110.46819</v>
      </c>
      <c r="J10" s="99">
        <v>26949.486699999998</v>
      </c>
      <c r="K10" s="99">
        <v>0</v>
      </c>
      <c r="L10" s="99">
        <v>92589.570070000002</v>
      </c>
      <c r="M10" s="99">
        <v>96984.619189999983</v>
      </c>
      <c r="N10" s="99">
        <v>49539.305730000007</v>
      </c>
      <c r="O10" s="99">
        <v>23498.634890000001</v>
      </c>
      <c r="P10" s="99">
        <v>121877.21124999998</v>
      </c>
      <c r="Q10" s="99">
        <v>25307.422269999999</v>
      </c>
      <c r="R10" s="99">
        <v>10479.529809999998</v>
      </c>
      <c r="S10" s="99">
        <v>2458.5143399999997</v>
      </c>
      <c r="T10" s="99">
        <v>24092.854629999998</v>
      </c>
      <c r="U10" s="99">
        <v>162190.34941000005</v>
      </c>
      <c r="V10" s="99">
        <v>9275.7983099999983</v>
      </c>
      <c r="W10" s="99">
        <v>41578.176719999996</v>
      </c>
      <c r="X10" s="99">
        <v>40342.432569999997</v>
      </c>
      <c r="Y10" s="99">
        <v>610.53122999999994</v>
      </c>
      <c r="Z10" s="99">
        <v>373.85240000000005</v>
      </c>
      <c r="AA10" s="99">
        <v>58467.084179999998</v>
      </c>
      <c r="AB10" s="99">
        <v>91532.300519999975</v>
      </c>
      <c r="AC10" s="99">
        <f>SUM(B10:AB10)</f>
        <v>1660995.9452079001</v>
      </c>
    </row>
    <row r="11" spans="1:30" s="94" customFormat="1" x14ac:dyDescent="0.2">
      <c r="A11" s="106" t="s">
        <v>1820</v>
      </c>
      <c r="B11" s="99">
        <v>13708.448890000001</v>
      </c>
      <c r="C11" s="99">
        <v>89303.707670000003</v>
      </c>
      <c r="D11" s="99">
        <v>144540.98862999998</v>
      </c>
      <c r="E11" s="99">
        <v>28003.872269999996</v>
      </c>
      <c r="F11" s="99">
        <v>0</v>
      </c>
      <c r="G11" s="99">
        <v>19189.302799999998</v>
      </c>
      <c r="H11" s="99">
        <v>113416.52244</v>
      </c>
      <c r="I11" s="99">
        <v>36439.447370000002</v>
      </c>
      <c r="J11" s="99">
        <v>15134.602739999998</v>
      </c>
      <c r="K11" s="99">
        <v>0</v>
      </c>
      <c r="L11" s="99">
        <v>73367.751100000009</v>
      </c>
      <c r="M11" s="99">
        <v>72887.856050000017</v>
      </c>
      <c r="N11" s="99">
        <v>30094.589470000003</v>
      </c>
      <c r="O11" s="99">
        <v>20533.591880000004</v>
      </c>
      <c r="P11" s="99">
        <v>88572.052909999999</v>
      </c>
      <c r="Q11" s="99">
        <v>18815.217669999998</v>
      </c>
      <c r="R11" s="99">
        <v>8337.0287499999995</v>
      </c>
      <c r="S11" s="99">
        <v>1877.0357900000001</v>
      </c>
      <c r="T11" s="99">
        <v>15021.813539999999</v>
      </c>
      <c r="U11" s="99">
        <v>139585.52191000001</v>
      </c>
      <c r="V11" s="99">
        <v>8240.5822799999987</v>
      </c>
      <c r="W11" s="99">
        <v>33561.776810000003</v>
      </c>
      <c r="X11" s="99">
        <v>17120.470079999999</v>
      </c>
      <c r="Y11" s="99">
        <v>460.35975000000002</v>
      </c>
      <c r="Z11" s="99">
        <v>318.90931</v>
      </c>
      <c r="AA11" s="99">
        <v>44372.38379</v>
      </c>
      <c r="AB11" s="99">
        <v>65628.374849999993</v>
      </c>
      <c r="AC11" s="99">
        <v>1098532.20875</v>
      </c>
    </row>
    <row r="12" spans="1:30" s="105" customFormat="1" x14ac:dyDescent="0.2">
      <c r="A12" s="107" t="s">
        <v>1818</v>
      </c>
      <c r="B12" s="188">
        <v>-1.1081930749929425</v>
      </c>
      <c r="C12" s="188">
        <v>35.897231637724971</v>
      </c>
      <c r="D12" s="188">
        <v>29.964011531025399</v>
      </c>
      <c r="E12" s="188">
        <v>15.513885107116055</v>
      </c>
      <c r="F12" s="188" t="s">
        <v>2877</v>
      </c>
      <c r="G12" s="188">
        <v>71.451222582421252</v>
      </c>
      <c r="H12" s="188">
        <v>53.392760972742906</v>
      </c>
      <c r="I12" s="188">
        <v>55.0742978272038</v>
      </c>
      <c r="J12" s="188">
        <v>43.840849703456506</v>
      </c>
      <c r="K12" s="188" t="s">
        <v>2877</v>
      </c>
      <c r="L12" s="188">
        <v>20.760242169250624</v>
      </c>
      <c r="M12" s="188">
        <v>24.845963557162236</v>
      </c>
      <c r="N12" s="188">
        <v>39.251087542441425</v>
      </c>
      <c r="O12" s="188">
        <v>12.617937271163743</v>
      </c>
      <c r="P12" s="188">
        <v>27.326813600684506</v>
      </c>
      <c r="Q12" s="188">
        <v>25.653361811155339</v>
      </c>
      <c r="R12" s="188">
        <v>20.444629662253895</v>
      </c>
      <c r="S12" s="188">
        <v>23.651623280749288</v>
      </c>
      <c r="T12" s="188">
        <v>37.650337534950708</v>
      </c>
      <c r="U12" s="188">
        <v>13.937221038261303</v>
      </c>
      <c r="V12" s="188">
        <v>11.160398225605659</v>
      </c>
      <c r="W12" s="188">
        <v>19.280306503060132</v>
      </c>
      <c r="X12" s="188">
        <v>57.56212754326728</v>
      </c>
      <c r="Y12" s="188">
        <v>24.596854775143921</v>
      </c>
      <c r="Z12" s="188">
        <v>14.696465770983425</v>
      </c>
      <c r="AA12" s="188">
        <v>24.107069110214688</v>
      </c>
      <c r="AB12" s="188">
        <v>28.30031095344307</v>
      </c>
      <c r="AC12" s="188">
        <v>33.911663178119234</v>
      </c>
    </row>
    <row r="13" spans="1:30" x14ac:dyDescent="0.2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9"/>
      <c r="Z13" s="99"/>
      <c r="AA13" s="99"/>
      <c r="AB13" s="99"/>
      <c r="AC13" s="99"/>
    </row>
    <row r="14" spans="1:30" s="93" customFormat="1" x14ac:dyDescent="0.2">
      <c r="A14" s="78" t="s">
        <v>2538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99"/>
      <c r="Z14" s="99"/>
      <c r="AA14" s="99"/>
      <c r="AB14" s="99"/>
      <c r="AC14" s="99"/>
    </row>
    <row r="15" spans="1:30" s="94" customFormat="1" x14ac:dyDescent="0.2">
      <c r="A15" s="106" t="s">
        <v>1817</v>
      </c>
      <c r="B15" s="99">
        <v>14413.765377164997</v>
      </c>
      <c r="C15" s="99">
        <v>24000.868309999998</v>
      </c>
      <c r="D15" s="99">
        <v>51825.757579999998</v>
      </c>
      <c r="E15" s="99">
        <v>3897.3108400000001</v>
      </c>
      <c r="F15" s="99">
        <v>0</v>
      </c>
      <c r="G15" s="99">
        <v>11892.342990000001</v>
      </c>
      <c r="H15" s="99">
        <v>34036.779370000084</v>
      </c>
      <c r="I15" s="99">
        <v>15209.200280000001</v>
      </c>
      <c r="J15" s="99">
        <v>1403.4551500000002</v>
      </c>
      <c r="K15" s="99">
        <v>0</v>
      </c>
      <c r="L15" s="99">
        <v>35610.267509999998</v>
      </c>
      <c r="M15" s="99">
        <v>25595.766419999993</v>
      </c>
      <c r="N15" s="99">
        <v>7781.3117899999997</v>
      </c>
      <c r="O15" s="99">
        <v>4164.0840199999993</v>
      </c>
      <c r="P15" s="99">
        <v>21379.129390000002</v>
      </c>
      <c r="Q15" s="99">
        <v>5678.1893499999996</v>
      </c>
      <c r="R15" s="99">
        <v>1236.6513500000001</v>
      </c>
      <c r="S15" s="99">
        <v>245.09745999999998</v>
      </c>
      <c r="T15" s="99">
        <v>2327.9259900000002</v>
      </c>
      <c r="U15" s="99">
        <v>36813.472109999988</v>
      </c>
      <c r="V15" s="99">
        <v>881.77181000000007</v>
      </c>
      <c r="W15" s="99">
        <v>15620.210950000001</v>
      </c>
      <c r="X15" s="99">
        <v>8664.7223800000011</v>
      </c>
      <c r="Y15" s="99">
        <v>20.868780000000001</v>
      </c>
      <c r="Z15" s="99">
        <v>12.40113</v>
      </c>
      <c r="AA15" s="99">
        <v>16799.500100000001</v>
      </c>
      <c r="AB15" s="99">
        <v>12538.112150000003</v>
      </c>
      <c r="AC15" s="99">
        <f>SUM(B15:AB15)</f>
        <v>352048.96258716506</v>
      </c>
    </row>
    <row r="16" spans="1:30" s="94" customFormat="1" x14ac:dyDescent="0.2">
      <c r="A16" s="106" t="s">
        <v>1820</v>
      </c>
      <c r="B16" s="99">
        <v>10903.8364</v>
      </c>
      <c r="C16" s="99">
        <v>9790.3423999999995</v>
      </c>
      <c r="D16" s="99">
        <v>21130.137810000004</v>
      </c>
      <c r="E16" s="99">
        <v>3201.2224299999998</v>
      </c>
      <c r="F16" s="99">
        <v>0</v>
      </c>
      <c r="G16" s="99">
        <v>748.66059999999993</v>
      </c>
      <c r="H16" s="99">
        <v>6784.0277500000002</v>
      </c>
      <c r="I16" s="99">
        <v>8312.5011699999995</v>
      </c>
      <c r="J16" s="99">
        <v>594.60826000000009</v>
      </c>
      <c r="K16" s="99">
        <v>0</v>
      </c>
      <c r="L16" s="99">
        <v>17200.12355</v>
      </c>
      <c r="M16" s="99">
        <v>17063.022659999995</v>
      </c>
      <c r="N16" s="99">
        <v>4007.08257</v>
      </c>
      <c r="O16" s="99">
        <v>2736.0187400000004</v>
      </c>
      <c r="P16" s="99">
        <v>14956.93543</v>
      </c>
      <c r="Q16" s="99">
        <v>1958.4549399999999</v>
      </c>
      <c r="R16" s="99">
        <v>727.70788000000005</v>
      </c>
      <c r="S16" s="99">
        <v>94.138279999999995</v>
      </c>
      <c r="T16" s="99">
        <v>1543.6349399999999</v>
      </c>
      <c r="U16" s="99">
        <v>20471.13234</v>
      </c>
      <c r="V16" s="99">
        <v>337.93314000000004</v>
      </c>
      <c r="W16" s="99">
        <v>8720.8178900000003</v>
      </c>
      <c r="X16" s="99">
        <v>5593.4071399999993</v>
      </c>
      <c r="Y16" s="99">
        <v>15.08365</v>
      </c>
      <c r="Z16" s="99">
        <v>8.6785899999999998</v>
      </c>
      <c r="AA16" s="99">
        <v>5376.8068299999995</v>
      </c>
      <c r="AB16" s="99">
        <v>6718.1905299999999</v>
      </c>
      <c r="AC16" s="99">
        <v>168994.50591999997</v>
      </c>
    </row>
    <row r="17" spans="1:29" s="105" customFormat="1" x14ac:dyDescent="0.2">
      <c r="A17" s="107" t="s">
        <v>1818</v>
      </c>
      <c r="B17" s="188">
        <v>24.351228740864624</v>
      </c>
      <c r="C17" s="188">
        <v>59.208382490391656</v>
      </c>
      <c r="D17" s="188">
        <v>59.228501817107436</v>
      </c>
      <c r="E17" s="188">
        <v>17.860736250639949</v>
      </c>
      <c r="F17" s="188" t="s">
        <v>2877</v>
      </c>
      <c r="G17" s="188">
        <v>93.704683756350363</v>
      </c>
      <c r="H17" s="188">
        <v>80.068537988704591</v>
      </c>
      <c r="I17" s="188">
        <v>45.345573620127254</v>
      </c>
      <c r="J17" s="188">
        <v>57.632542799818012</v>
      </c>
      <c r="K17" s="188" t="s">
        <v>2877</v>
      </c>
      <c r="L17" s="188">
        <v>51.698976860620604</v>
      </c>
      <c r="M17" s="188">
        <v>33.336543317306926</v>
      </c>
      <c r="N17" s="188">
        <v>48.503765455721442</v>
      </c>
      <c r="O17" s="188">
        <v>34.294823859005589</v>
      </c>
      <c r="P17" s="188">
        <v>30.039548584255993</v>
      </c>
      <c r="Q17" s="188">
        <v>65.509164642422505</v>
      </c>
      <c r="R17" s="188">
        <v>41.154968213150781</v>
      </c>
      <c r="S17" s="188">
        <v>61.591490993011519</v>
      </c>
      <c r="T17" s="188">
        <v>33.690549157020243</v>
      </c>
      <c r="U17" s="188">
        <v>44.392280416170706</v>
      </c>
      <c r="V17" s="188">
        <v>61.675669808496146</v>
      </c>
      <c r="W17" s="188">
        <v>44.169653547476578</v>
      </c>
      <c r="X17" s="188">
        <v>35.446204798081496</v>
      </c>
      <c r="Y17" s="188">
        <v>27.721457603175654</v>
      </c>
      <c r="Z17" s="188">
        <v>30.017748382607074</v>
      </c>
      <c r="AA17" s="188">
        <v>67.994245078756848</v>
      </c>
      <c r="AB17" s="188">
        <v>46.41784624649415</v>
      </c>
      <c r="AC17" s="188">
        <v>51.996874333024621</v>
      </c>
    </row>
    <row r="18" spans="1:29" x14ac:dyDescent="0.2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9"/>
      <c r="Z18" s="99"/>
      <c r="AA18" s="99"/>
      <c r="AB18" s="99"/>
      <c r="AC18" s="99"/>
    </row>
    <row r="19" spans="1:29" x14ac:dyDescent="0.2">
      <c r="A19" s="102" t="s">
        <v>1683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9"/>
      <c r="Z19" s="99"/>
      <c r="AA19" s="99"/>
      <c r="AB19" s="99"/>
      <c r="AC19" s="99"/>
    </row>
    <row r="20" spans="1:29" s="94" customFormat="1" x14ac:dyDescent="0.2">
      <c r="A20" s="106" t="s">
        <v>1817</v>
      </c>
      <c r="B20" s="99">
        <v>3279.1524899999999</v>
      </c>
      <c r="C20" s="99">
        <v>129329.28409</v>
      </c>
      <c r="D20" s="99">
        <v>145359.20206000001</v>
      </c>
      <c r="E20" s="99">
        <v>53392.916739999993</v>
      </c>
      <c r="F20" s="99">
        <v>0</v>
      </c>
      <c r="G20" s="99">
        <v>52315.343679999998</v>
      </c>
      <c r="H20" s="99">
        <v>179230.869089999</v>
      </c>
      <c r="I20" s="99">
        <v>67894.444399999993</v>
      </c>
      <c r="J20" s="99">
        <v>21245.453010000001</v>
      </c>
      <c r="K20" s="99">
        <v>0</v>
      </c>
      <c r="L20" s="99">
        <v>183035.16640000002</v>
      </c>
      <c r="M20" s="99">
        <v>19612.189480000001</v>
      </c>
      <c r="N20" s="99">
        <v>67926.101779999997</v>
      </c>
      <c r="O20" s="99">
        <v>14166.534159999999</v>
      </c>
      <c r="P20" s="99">
        <v>119669.40933999998</v>
      </c>
      <c r="Q20" s="99">
        <v>64816.683199999999</v>
      </c>
      <c r="R20" s="99">
        <v>52761.62197</v>
      </c>
      <c r="S20" s="99">
        <v>32817.94384</v>
      </c>
      <c r="T20" s="99">
        <v>28574.992719999998</v>
      </c>
      <c r="U20" s="99">
        <v>87359.865320000084</v>
      </c>
      <c r="V20" s="99">
        <v>53615.262470000001</v>
      </c>
      <c r="W20" s="99">
        <v>50845.611960000002</v>
      </c>
      <c r="X20" s="99">
        <v>6383.3025099999995</v>
      </c>
      <c r="Y20" s="99">
        <v>1085.8054399999996</v>
      </c>
      <c r="Z20" s="99">
        <v>1893.4180500100001</v>
      </c>
      <c r="AA20" s="99">
        <v>59948.528100000003</v>
      </c>
      <c r="AB20" s="99">
        <v>47401.664189999981</v>
      </c>
      <c r="AC20" s="99">
        <f>SUM(B20:AB20)</f>
        <v>1543960.7664900091</v>
      </c>
    </row>
    <row r="21" spans="1:29" s="94" customFormat="1" x14ac:dyDescent="0.2">
      <c r="A21" s="106" t="s">
        <v>1820</v>
      </c>
      <c r="B21" s="99">
        <v>0</v>
      </c>
      <c r="C21" s="99">
        <v>41548.408000000003</v>
      </c>
      <c r="D21" s="99">
        <v>14442.29243</v>
      </c>
      <c r="E21" s="99">
        <v>21118.083770000001</v>
      </c>
      <c r="F21" s="99">
        <v>0</v>
      </c>
      <c r="G21" s="99">
        <v>5238.0526600000003</v>
      </c>
      <c r="H21" s="99">
        <v>14.91832</v>
      </c>
      <c r="I21" s="99">
        <v>3607.81032</v>
      </c>
      <c r="J21" s="99">
        <v>4.2277299999999958</v>
      </c>
      <c r="K21" s="99">
        <v>0</v>
      </c>
      <c r="L21" s="99">
        <v>36138.951730000001</v>
      </c>
      <c r="M21" s="99">
        <v>8750.3602699999992</v>
      </c>
      <c r="N21" s="99">
        <v>13593.35592</v>
      </c>
      <c r="O21" s="99">
        <v>7083.4629800000002</v>
      </c>
      <c r="P21" s="99">
        <v>25742.400229999999</v>
      </c>
      <c r="Q21" s="99">
        <v>11936.163689999999</v>
      </c>
      <c r="R21" s="99">
        <v>18632.218350000003</v>
      </c>
      <c r="S21" s="99">
        <v>3287.7880299999997</v>
      </c>
      <c r="T21" s="99">
        <v>387.05950999999999</v>
      </c>
      <c r="U21" s="99">
        <v>16892.961759999998</v>
      </c>
      <c r="V21" s="99">
        <v>34829.459889999998</v>
      </c>
      <c r="W21" s="99">
        <v>7487.8396500000008</v>
      </c>
      <c r="X21" s="99">
        <v>41.103340000000003</v>
      </c>
      <c r="Y21" s="99">
        <v>434.56556</v>
      </c>
      <c r="Z21" s="99">
        <v>499.61184000000003</v>
      </c>
      <c r="AA21" s="99">
        <v>2568.8881299999998</v>
      </c>
      <c r="AB21" s="99">
        <v>16086.405040000001</v>
      </c>
      <c r="AC21" s="99">
        <v>290366.38915</v>
      </c>
    </row>
    <row r="22" spans="1:29" s="105" customFormat="1" x14ac:dyDescent="0.2">
      <c r="A22" s="107" t="s">
        <v>1818</v>
      </c>
      <c r="B22" s="188">
        <v>100</v>
      </c>
      <c r="C22" s="188">
        <v>67.873936446530905</v>
      </c>
      <c r="D22" s="188">
        <v>90.064411316705872</v>
      </c>
      <c r="E22" s="188">
        <v>60.447780231157303</v>
      </c>
      <c r="F22" s="188" t="s">
        <v>2877</v>
      </c>
      <c r="G22" s="188">
        <v>89.987540381957785</v>
      </c>
      <c r="H22" s="188">
        <v>99.991676478457236</v>
      </c>
      <c r="I22" s="188">
        <v>94.686147958226769</v>
      </c>
      <c r="J22" s="188">
        <v>99.980100541993579</v>
      </c>
      <c r="K22" s="188" t="s">
        <v>2877</v>
      </c>
      <c r="L22" s="188">
        <v>80.255733124517221</v>
      </c>
      <c r="M22" s="188">
        <v>55.383052570834138</v>
      </c>
      <c r="N22" s="188">
        <v>79.988022919339087</v>
      </c>
      <c r="O22" s="188">
        <v>49.998617163536345</v>
      </c>
      <c r="P22" s="188">
        <v>78.488737955694504</v>
      </c>
      <c r="Q22" s="188">
        <v>81.584735440458317</v>
      </c>
      <c r="R22" s="188">
        <v>64.686039484164851</v>
      </c>
      <c r="S22" s="188">
        <v>89.981736680307506</v>
      </c>
      <c r="T22" s="188">
        <v>98.645460687277478</v>
      </c>
      <c r="U22" s="188">
        <v>80.662788686634428</v>
      </c>
      <c r="V22" s="188">
        <v>35.038162110110818</v>
      </c>
      <c r="W22" s="188">
        <v>85.273380806409321</v>
      </c>
      <c r="X22" s="188">
        <v>99.356080337167043</v>
      </c>
      <c r="Y22" s="188">
        <v>59.977584934553278</v>
      </c>
      <c r="Z22" s="188">
        <v>73.613231372894049</v>
      </c>
      <c r="AA22" s="188">
        <v>95.714843697722088</v>
      </c>
      <c r="AB22" s="188">
        <v>66.063628113306521</v>
      </c>
      <c r="AC22" s="188">
        <v>81.193408831876638</v>
      </c>
    </row>
    <row r="23" spans="1:29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9"/>
      <c r="Z23" s="99"/>
      <c r="AA23" s="99"/>
      <c r="AB23" s="99"/>
      <c r="AC23" s="99"/>
    </row>
    <row r="24" spans="1:29" s="93" customFormat="1" x14ac:dyDescent="0.2">
      <c r="A24" s="102" t="s">
        <v>392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99"/>
      <c r="Z24" s="99"/>
      <c r="AA24" s="99"/>
      <c r="AB24" s="99"/>
      <c r="AC24" s="99"/>
    </row>
    <row r="25" spans="1:29" s="94" customFormat="1" x14ac:dyDescent="0.2">
      <c r="A25" s="106" t="s">
        <v>1817</v>
      </c>
      <c r="B25" s="99">
        <v>6988.0131700000002</v>
      </c>
      <c r="C25" s="99">
        <v>316480.17556</v>
      </c>
      <c r="D25" s="99">
        <v>432150.44975999999</v>
      </c>
      <c r="E25" s="99">
        <v>56778.310729999997</v>
      </c>
      <c r="F25" s="99">
        <v>0</v>
      </c>
      <c r="G25" s="99">
        <v>47718.451912000004</v>
      </c>
      <c r="H25" s="99">
        <v>502272.63794999896</v>
      </c>
      <c r="I25" s="99">
        <v>164255.01725</v>
      </c>
      <c r="J25" s="99">
        <v>41846.702590000001</v>
      </c>
      <c r="K25" s="99">
        <v>0</v>
      </c>
      <c r="L25" s="99">
        <v>226958.25781000001</v>
      </c>
      <c r="M25" s="99">
        <v>110418.42038000004</v>
      </c>
      <c r="N25" s="99">
        <v>93886.226319999987</v>
      </c>
      <c r="O25" s="99">
        <v>23627.54119</v>
      </c>
      <c r="P25" s="99">
        <v>192010.96241000001</v>
      </c>
      <c r="Q25" s="99">
        <v>82312.811010000005</v>
      </c>
      <c r="R25" s="99">
        <v>74645.910860000004</v>
      </c>
      <c r="S25" s="99">
        <v>5106.0439000000006</v>
      </c>
      <c r="T25" s="99">
        <v>30825.929159999996</v>
      </c>
      <c r="U25" s="99">
        <v>193221.84788999998</v>
      </c>
      <c r="V25" s="99">
        <v>64959.720450000008</v>
      </c>
      <c r="W25" s="99">
        <v>85803.616439999998</v>
      </c>
      <c r="X25" s="99">
        <v>35265.792689999995</v>
      </c>
      <c r="Y25" s="99">
        <v>1251.9034299999998</v>
      </c>
      <c r="Z25" s="99">
        <v>1813.7853600000001</v>
      </c>
      <c r="AA25" s="99">
        <v>90156.956170000005</v>
      </c>
      <c r="AB25" s="99">
        <v>133186.70169999992</v>
      </c>
      <c r="AC25" s="99">
        <f>SUM(B25:AB25)</f>
        <v>3013942.1860919991</v>
      </c>
    </row>
    <row r="26" spans="1:29" s="94" customFormat="1" x14ac:dyDescent="0.2">
      <c r="A26" s="106" t="s">
        <v>1820</v>
      </c>
      <c r="B26" s="99">
        <v>67.985219999999998</v>
      </c>
      <c r="C26" s="99">
        <v>98337.327310000008</v>
      </c>
      <c r="D26" s="99">
        <v>35736.905519999993</v>
      </c>
      <c r="E26" s="99">
        <v>18753.390440000003</v>
      </c>
      <c r="F26" s="99">
        <v>0</v>
      </c>
      <c r="G26" s="99">
        <v>5206.6396199999999</v>
      </c>
      <c r="H26" s="99">
        <v>8642.0534399999997</v>
      </c>
      <c r="I26" s="99">
        <v>1972.7333500000002</v>
      </c>
      <c r="J26" s="99">
        <v>1924.0549900000003</v>
      </c>
      <c r="K26" s="99">
        <v>0</v>
      </c>
      <c r="L26" s="99">
        <v>43452.075210000003</v>
      </c>
      <c r="M26" s="99">
        <v>38513.740429999998</v>
      </c>
      <c r="N26" s="99">
        <v>19751.871789999997</v>
      </c>
      <c r="O26" s="99">
        <v>11912.75467</v>
      </c>
      <c r="P26" s="99">
        <v>41519.148280000001</v>
      </c>
      <c r="Q26" s="99">
        <v>14805.49007</v>
      </c>
      <c r="R26" s="99">
        <v>24382.404920000001</v>
      </c>
      <c r="S26" s="99">
        <v>612.23781999999994</v>
      </c>
      <c r="T26" s="99">
        <v>2692.8687500000001</v>
      </c>
      <c r="U26" s="99">
        <v>34422.036789999998</v>
      </c>
      <c r="V26" s="99">
        <v>40874.613849999994</v>
      </c>
      <c r="W26" s="99">
        <v>13424.301389999999</v>
      </c>
      <c r="X26" s="99">
        <v>1167.51091</v>
      </c>
      <c r="Y26" s="99">
        <v>500.74925000000002</v>
      </c>
      <c r="Z26" s="99">
        <v>354.75718000000001</v>
      </c>
      <c r="AA26" s="99">
        <v>93.143410000000003</v>
      </c>
      <c r="AB26" s="99">
        <v>35378.578980000006</v>
      </c>
      <c r="AC26" s="99">
        <v>494499.37359000003</v>
      </c>
    </row>
    <row r="27" spans="1:29" s="105" customFormat="1" x14ac:dyDescent="0.2">
      <c r="A27" s="107" t="s">
        <v>1818</v>
      </c>
      <c r="B27" s="188">
        <v>99.027116601727869</v>
      </c>
      <c r="C27" s="188">
        <v>68.927808152281344</v>
      </c>
      <c r="D27" s="188">
        <v>91.730448148359699</v>
      </c>
      <c r="E27" s="188">
        <v>66.970855245802056</v>
      </c>
      <c r="F27" s="188" t="s">
        <v>2877</v>
      </c>
      <c r="G27" s="188">
        <v>89.088833750093514</v>
      </c>
      <c r="H27" s="188">
        <v>98.27940986885686</v>
      </c>
      <c r="I27" s="188">
        <v>98.798981374798771</v>
      </c>
      <c r="J27" s="188">
        <v>95.40213476590678</v>
      </c>
      <c r="K27" s="188" t="s">
        <v>2877</v>
      </c>
      <c r="L27" s="188">
        <v>80.854596070094843</v>
      </c>
      <c r="M27" s="188">
        <v>65.12018529385162</v>
      </c>
      <c r="N27" s="188">
        <v>78.961906805500831</v>
      </c>
      <c r="O27" s="188">
        <v>49.581064850531739</v>
      </c>
      <c r="P27" s="188">
        <v>78.376678206870096</v>
      </c>
      <c r="Q27" s="188">
        <v>82.013140010245408</v>
      </c>
      <c r="R27" s="188">
        <v>67.335913462520779</v>
      </c>
      <c r="S27" s="188">
        <v>88.009546490581485</v>
      </c>
      <c r="T27" s="188">
        <v>91.264273864956863</v>
      </c>
      <c r="U27" s="188">
        <v>82.18522534284206</v>
      </c>
      <c r="V27" s="188">
        <v>37.076986220312484</v>
      </c>
      <c r="W27" s="188">
        <v>84.354620531190292</v>
      </c>
      <c r="X27" s="188">
        <v>96.689395527663663</v>
      </c>
      <c r="Y27" s="188">
        <v>60.000968285548986</v>
      </c>
      <c r="Z27" s="188">
        <v>80.441060567387098</v>
      </c>
      <c r="AA27" s="188">
        <v>99.896687494834708</v>
      </c>
      <c r="AB27" s="188">
        <v>73.436853283078165</v>
      </c>
      <c r="AC27" s="188">
        <v>83.592937652490676</v>
      </c>
    </row>
    <row r="28" spans="1:29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9"/>
      <c r="Z28" s="99"/>
      <c r="AA28" s="99"/>
      <c r="AB28" s="99"/>
      <c r="AC28" s="99"/>
    </row>
    <row r="29" spans="1:29" x14ac:dyDescent="0.2">
      <c r="A29" s="102" t="s">
        <v>391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9"/>
      <c r="Z29" s="99"/>
      <c r="AA29" s="99"/>
      <c r="AB29" s="99"/>
      <c r="AC29" s="99"/>
    </row>
    <row r="30" spans="1:29" s="94" customFormat="1" x14ac:dyDescent="0.2">
      <c r="A30" s="106" t="s">
        <v>1817</v>
      </c>
      <c r="B30" s="99">
        <v>24615.199639999999</v>
      </c>
      <c r="C30" s="99">
        <v>42904.889070000034</v>
      </c>
      <c r="D30" s="99">
        <v>66498</v>
      </c>
      <c r="E30" s="99">
        <v>22295.645120000001</v>
      </c>
      <c r="F30" s="99">
        <v>0</v>
      </c>
      <c r="G30" s="99">
        <v>12792.333640799996</v>
      </c>
      <c r="H30" s="99">
        <v>80193.868260000017</v>
      </c>
      <c r="I30" s="99">
        <v>19527.674130000029</v>
      </c>
      <c r="J30" s="99">
        <v>11974.635080000007</v>
      </c>
      <c r="K30" s="99">
        <v>0</v>
      </c>
      <c r="L30" s="99">
        <v>34550.62029000005</v>
      </c>
      <c r="M30" s="99">
        <v>38210.618510000015</v>
      </c>
      <c r="N30" s="99">
        <v>20553.949730000008</v>
      </c>
      <c r="O30" s="99">
        <v>3238.2950600000004</v>
      </c>
      <c r="P30" s="99">
        <v>44326.635889999947</v>
      </c>
      <c r="Q30" s="99">
        <v>10463.292790000021</v>
      </c>
      <c r="R30" s="99">
        <v>9291.1812199999986</v>
      </c>
      <c r="S30" s="99">
        <v>731.7146300000004</v>
      </c>
      <c r="T30" s="99">
        <v>7202.3906600000009</v>
      </c>
      <c r="U30" s="99">
        <v>52962.840649999998</v>
      </c>
      <c r="V30" s="99">
        <v>5881.0483700000041</v>
      </c>
      <c r="W30" s="99">
        <v>39326.198969999998</v>
      </c>
      <c r="X30" s="99">
        <v>10265.498729999999</v>
      </c>
      <c r="Y30" s="99">
        <v>142.28546000000028</v>
      </c>
      <c r="Z30" s="99">
        <v>190.45019000000025</v>
      </c>
      <c r="AA30" s="99">
        <v>19845.807459999996</v>
      </c>
      <c r="AB30" s="99">
        <v>28569.168680000032</v>
      </c>
      <c r="AC30" s="99">
        <f>SUM(B30:AB30)</f>
        <v>606554.24223080021</v>
      </c>
    </row>
    <row r="31" spans="1:29" s="94" customFormat="1" x14ac:dyDescent="0.2">
      <c r="A31" s="106" t="s">
        <v>1820</v>
      </c>
      <c r="B31" s="99">
        <v>19861.077270000005</v>
      </c>
      <c r="C31" s="99">
        <v>24280.25321999997</v>
      </c>
      <c r="D31" s="99">
        <v>11781.164840000005</v>
      </c>
      <c r="E31" s="99">
        <v>7995.5573899999981</v>
      </c>
      <c r="F31" s="99">
        <v>0</v>
      </c>
      <c r="G31" s="99">
        <v>2304.5002999999997</v>
      </c>
      <c r="H31" s="99">
        <v>13571.219440000004</v>
      </c>
      <c r="I31" s="99">
        <v>7747.9089300000014</v>
      </c>
      <c r="J31" s="99">
        <v>6114.5545200000006</v>
      </c>
      <c r="K31" s="99">
        <v>0</v>
      </c>
      <c r="L31" s="99">
        <v>16785.006659999992</v>
      </c>
      <c r="M31" s="99">
        <v>18951.839319999992</v>
      </c>
      <c r="N31" s="99">
        <v>4566.3632800000014</v>
      </c>
      <c r="O31" s="99">
        <v>2361.063860000002</v>
      </c>
      <c r="P31" s="99">
        <v>29521.47585000001</v>
      </c>
      <c r="Q31" s="99">
        <v>3690.2994500000023</v>
      </c>
      <c r="R31" s="99">
        <v>5605.2635700000064</v>
      </c>
      <c r="S31" s="99">
        <v>194.14269000000002</v>
      </c>
      <c r="T31" s="99">
        <v>5510.4439299999995</v>
      </c>
      <c r="U31" s="99">
        <v>24686.864809999999</v>
      </c>
      <c r="V31" s="99">
        <v>3973.7878799999889</v>
      </c>
      <c r="W31" s="99">
        <v>33345.086479999998</v>
      </c>
      <c r="X31" s="99">
        <v>5717.9367399999992</v>
      </c>
      <c r="Y31" s="99">
        <v>59.255560000000003</v>
      </c>
      <c r="Z31" s="99">
        <v>85.434819999999945</v>
      </c>
      <c r="AA31" s="99">
        <v>9093.9942300000002</v>
      </c>
      <c r="AB31" s="99">
        <v>11188.118999999999</v>
      </c>
      <c r="AC31" s="99">
        <v>268992.61403999996</v>
      </c>
    </row>
    <row r="32" spans="1:29" s="105" customFormat="1" x14ac:dyDescent="0.2">
      <c r="A32" s="107" t="s">
        <v>1818</v>
      </c>
      <c r="B32" s="188">
        <v>19.3137672638433</v>
      </c>
      <c r="C32" s="188">
        <v>43.409122488613512</v>
      </c>
      <c r="D32" s="188">
        <v>81.953310636924598</v>
      </c>
      <c r="E32" s="188">
        <v>64.138479299584418</v>
      </c>
      <c r="F32" s="188" t="s">
        <v>2877</v>
      </c>
      <c r="G32" s="188">
        <v>81.985301785359923</v>
      </c>
      <c r="H32" s="188">
        <v>83.076986140635896</v>
      </c>
      <c r="I32" s="188">
        <v>60.323442113891979</v>
      </c>
      <c r="J32" s="188">
        <v>48.937445866617615</v>
      </c>
      <c r="K32" s="188" t="s">
        <v>2877</v>
      </c>
      <c r="L32" s="188">
        <v>51.419087359024751</v>
      </c>
      <c r="M32" s="188">
        <v>50.401642111498013</v>
      </c>
      <c r="N32" s="188">
        <v>77.783524140204278</v>
      </c>
      <c r="O32" s="188">
        <v>27.089291857178644</v>
      </c>
      <c r="P32" s="188">
        <v>33.400143599302488</v>
      </c>
      <c r="Q32" s="188">
        <v>64.730993158034394</v>
      </c>
      <c r="R32" s="188">
        <v>39.671141512833316</v>
      </c>
      <c r="S32" s="188">
        <v>73.467430875340028</v>
      </c>
      <c r="T32" s="188">
        <v>23.491460125824407</v>
      </c>
      <c r="U32" s="188">
        <v>53.388329426775186</v>
      </c>
      <c r="V32" s="188">
        <v>32.430620699010063</v>
      </c>
      <c r="W32" s="188">
        <v>15.208976831355333</v>
      </c>
      <c r="X32" s="188">
        <v>44.299474478625747</v>
      </c>
      <c r="Y32" s="188">
        <v>58.354451677634614</v>
      </c>
      <c r="Z32" s="188">
        <v>55.140596079216387</v>
      </c>
      <c r="AA32" s="188">
        <v>54.176748674351991</v>
      </c>
      <c r="AB32" s="188">
        <v>60.838485973054269</v>
      </c>
      <c r="AC32" s="188">
        <v>55.563224041270288</v>
      </c>
    </row>
    <row r="33" spans="1:29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9"/>
      <c r="Z33" s="99"/>
      <c r="AA33" s="99"/>
      <c r="AB33" s="99"/>
      <c r="AC33" s="99"/>
    </row>
    <row r="34" spans="1:29" s="93" customFormat="1" x14ac:dyDescent="0.2">
      <c r="A34" s="102" t="s">
        <v>389</v>
      </c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99"/>
      <c r="Z34" s="99"/>
      <c r="AA34" s="99"/>
      <c r="AB34" s="99"/>
      <c r="AC34" s="99"/>
    </row>
    <row r="35" spans="1:29" s="94" customFormat="1" x14ac:dyDescent="0.2">
      <c r="A35" s="106" t="s">
        <v>1817</v>
      </c>
      <c r="B35" s="99">
        <v>67904.582151310999</v>
      </c>
      <c r="C35" s="99">
        <v>17015.023850000001</v>
      </c>
      <c r="D35" s="99">
        <v>43336</v>
      </c>
      <c r="E35" s="99">
        <v>4875.4920000000002</v>
      </c>
      <c r="F35" s="99">
        <v>0</v>
      </c>
      <c r="G35" s="99">
        <v>4513.3275267999998</v>
      </c>
      <c r="H35" s="99">
        <v>21973.290829999998</v>
      </c>
      <c r="I35" s="99">
        <v>7249.9970999999996</v>
      </c>
      <c r="J35" s="99">
        <v>3540.1606300000003</v>
      </c>
      <c r="K35" s="99">
        <v>0</v>
      </c>
      <c r="L35" s="99">
        <v>18019.09679</v>
      </c>
      <c r="M35" s="99">
        <v>44646.728739999991</v>
      </c>
      <c r="N35" s="99">
        <v>28342.002700000001</v>
      </c>
      <c r="O35" s="99">
        <v>1167.2194200000001</v>
      </c>
      <c r="P35" s="99">
        <v>10166.502339999997</v>
      </c>
      <c r="Q35" s="99">
        <v>3791.3316400000003</v>
      </c>
      <c r="R35" s="99">
        <v>2290.4961800000001</v>
      </c>
      <c r="S35" s="99">
        <v>384.19009</v>
      </c>
      <c r="T35" s="99">
        <v>4605.3880200000003</v>
      </c>
      <c r="U35" s="99">
        <v>30884.442179999998</v>
      </c>
      <c r="V35" s="99">
        <v>7957.2261299999991</v>
      </c>
      <c r="W35" s="99">
        <v>4489.1109299999998</v>
      </c>
      <c r="X35" s="99">
        <v>19672.15393</v>
      </c>
      <c r="Y35" s="99">
        <v>349.83843000000002</v>
      </c>
      <c r="Z35" s="99">
        <v>63.217820000000003</v>
      </c>
      <c r="AA35" s="99">
        <v>6547.1058499999999</v>
      </c>
      <c r="AB35" s="99">
        <v>10182.712389999995</v>
      </c>
      <c r="AC35" s="99">
        <f>SUM(B35:AB35)</f>
        <v>363966.63766811107</v>
      </c>
    </row>
    <row r="36" spans="1:29" s="94" customFormat="1" x14ac:dyDescent="0.2">
      <c r="A36" s="106" t="s">
        <v>1820</v>
      </c>
      <c r="B36" s="99">
        <v>8552.4570299999996</v>
      </c>
      <c r="C36" s="99">
        <v>2874.0451100000005</v>
      </c>
      <c r="D36" s="99">
        <v>3641.7971900000002</v>
      </c>
      <c r="E36" s="99">
        <v>1368.2222300000001</v>
      </c>
      <c r="F36" s="99">
        <v>0</v>
      </c>
      <c r="G36" s="99">
        <v>174.30494999999999</v>
      </c>
      <c r="H36" s="99">
        <v>557.0814499999999</v>
      </c>
      <c r="I36" s="99">
        <v>345.79926</v>
      </c>
      <c r="J36" s="99">
        <v>262.29303000000004</v>
      </c>
      <c r="K36" s="99">
        <v>0</v>
      </c>
      <c r="L36" s="99">
        <v>3647.14221</v>
      </c>
      <c r="M36" s="99">
        <v>3240.7424900000001</v>
      </c>
      <c r="N36" s="99">
        <v>2907.1191600000002</v>
      </c>
      <c r="O36" s="99">
        <v>404.66823999999997</v>
      </c>
      <c r="P36" s="99">
        <v>2749.7941700000001</v>
      </c>
      <c r="Q36" s="99">
        <v>875.56009999999992</v>
      </c>
      <c r="R36" s="99">
        <v>664.35976999999991</v>
      </c>
      <c r="S36" s="99">
        <v>202.14823000000001</v>
      </c>
      <c r="T36" s="99">
        <v>2125.1562599999997</v>
      </c>
      <c r="U36" s="99">
        <v>771.46564999999998</v>
      </c>
      <c r="V36" s="99">
        <v>324.34154000000001</v>
      </c>
      <c r="W36" s="99">
        <v>861.02172999999993</v>
      </c>
      <c r="X36" s="99">
        <v>4987.0750800000005</v>
      </c>
      <c r="Y36" s="99">
        <v>17.68965</v>
      </c>
      <c r="Z36" s="99">
        <v>44.251580000000004</v>
      </c>
      <c r="AA36" s="99">
        <v>1179.0497</v>
      </c>
      <c r="AB36" s="99">
        <v>1794.9561999999999</v>
      </c>
      <c r="AC36" s="99">
        <v>44572.542009999997</v>
      </c>
    </row>
    <row r="37" spans="1:29" s="105" customFormat="1" x14ac:dyDescent="0.2">
      <c r="A37" s="107" t="s">
        <v>1818</v>
      </c>
      <c r="B37" s="188">
        <v>87.405184217255538</v>
      </c>
      <c r="C37" s="188">
        <v>83.108780009144681</v>
      </c>
      <c r="D37" s="188">
        <v>91.595363226118025</v>
      </c>
      <c r="E37" s="188">
        <v>71.936735205390548</v>
      </c>
      <c r="F37" s="188" t="s">
        <v>2877</v>
      </c>
      <c r="G37" s="188">
        <v>96.137994662142674</v>
      </c>
      <c r="H37" s="188">
        <v>97.464733642721271</v>
      </c>
      <c r="I37" s="188">
        <v>95.23035312662401</v>
      </c>
      <c r="J37" s="188">
        <v>92.590928564730135</v>
      </c>
      <c r="K37" s="188" t="s">
        <v>2877</v>
      </c>
      <c r="L37" s="188">
        <v>79.759572566234056</v>
      </c>
      <c r="M37" s="188">
        <v>92.741366318521472</v>
      </c>
      <c r="N37" s="188">
        <v>89.742717934325796</v>
      </c>
      <c r="O37" s="188">
        <v>65.330576833617116</v>
      </c>
      <c r="P37" s="188">
        <v>72.952407051725515</v>
      </c>
      <c r="Q37" s="188">
        <v>76.906264522931593</v>
      </c>
      <c r="R37" s="188">
        <v>70.99494093022237</v>
      </c>
      <c r="S37" s="188">
        <v>47.383278418243421</v>
      </c>
      <c r="T37" s="188">
        <v>53.855000908262241</v>
      </c>
      <c r="U37" s="188">
        <v>97.502089739863976</v>
      </c>
      <c r="V37" s="188">
        <v>95.923937127070175</v>
      </c>
      <c r="W37" s="188">
        <v>80.819771588936874</v>
      </c>
      <c r="X37" s="188">
        <v>74.649064369129817</v>
      </c>
      <c r="Y37" s="188">
        <v>94.943480051634111</v>
      </c>
      <c r="Z37" s="188">
        <v>30.001414158223106</v>
      </c>
      <c r="AA37" s="188">
        <v>81.99128398084477</v>
      </c>
      <c r="AB37" s="188">
        <v>82.372514009501543</v>
      </c>
      <c r="AC37" s="188">
        <v>87.753499086778547</v>
      </c>
    </row>
    <row r="38" spans="1:29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9"/>
      <c r="Z38" s="99"/>
      <c r="AA38" s="99"/>
      <c r="AB38" s="99"/>
      <c r="AC38" s="99"/>
    </row>
    <row r="39" spans="1:29" x14ac:dyDescent="0.2">
      <c r="A39" s="102" t="s">
        <v>1687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9"/>
      <c r="Z39" s="99"/>
      <c r="AA39" s="99"/>
      <c r="AB39" s="99"/>
      <c r="AC39" s="99"/>
    </row>
    <row r="40" spans="1:29" s="94" customFormat="1" x14ac:dyDescent="0.2">
      <c r="A40" s="106" t="s">
        <v>1817</v>
      </c>
      <c r="B40" s="99">
        <v>485.80614000000003</v>
      </c>
      <c r="C40" s="99">
        <v>347.7</v>
      </c>
      <c r="D40" s="99">
        <v>72.957059999999998</v>
      </c>
      <c r="E40" s="99">
        <v>0</v>
      </c>
      <c r="F40" s="99">
        <v>924.30399999999997</v>
      </c>
      <c r="G40" s="99">
        <v>0</v>
      </c>
      <c r="H40" s="99">
        <v>0</v>
      </c>
      <c r="I40" s="99">
        <v>0</v>
      </c>
      <c r="J40" s="99">
        <v>0</v>
      </c>
      <c r="K40" s="99">
        <v>4552.0680000000002</v>
      </c>
      <c r="L40" s="99">
        <v>0</v>
      </c>
      <c r="M40" s="99">
        <v>2376.7070600000002</v>
      </c>
      <c r="N40" s="99">
        <v>9.5310000000000006</v>
      </c>
      <c r="O40" s="99">
        <v>0</v>
      </c>
      <c r="P40" s="99">
        <v>254.56057999999999</v>
      </c>
      <c r="Q40" s="99">
        <v>0</v>
      </c>
      <c r="R40" s="99">
        <v>0</v>
      </c>
      <c r="S40" s="99">
        <v>0</v>
      </c>
      <c r="T40" s="99">
        <v>0</v>
      </c>
      <c r="U40" s="99">
        <v>3394.5419899999997</v>
      </c>
      <c r="V40" s="99">
        <v>0</v>
      </c>
      <c r="W40" s="99">
        <v>0</v>
      </c>
      <c r="X40" s="99">
        <v>660.13810999999998</v>
      </c>
      <c r="Y40" s="99">
        <v>0</v>
      </c>
      <c r="Z40" s="99">
        <v>0</v>
      </c>
      <c r="AA40" s="99">
        <v>0</v>
      </c>
      <c r="AB40" s="99">
        <v>0</v>
      </c>
      <c r="AC40" s="99">
        <f>SUM(B40:AB40)</f>
        <v>13078.31394</v>
      </c>
    </row>
    <row r="41" spans="1:29" s="94" customFormat="1" x14ac:dyDescent="0.2">
      <c r="A41" s="106" t="s">
        <v>1820</v>
      </c>
      <c r="B41" s="99">
        <v>9.7161399999999993</v>
      </c>
      <c r="C41" s="99">
        <v>347.7</v>
      </c>
      <c r="D41" s="99">
        <v>65.489080000000001</v>
      </c>
      <c r="E41" s="99">
        <v>0</v>
      </c>
      <c r="F41" s="99">
        <v>747.92700000000002</v>
      </c>
      <c r="G41" s="99">
        <v>0</v>
      </c>
      <c r="H41" s="99">
        <v>0</v>
      </c>
      <c r="I41" s="99">
        <v>0</v>
      </c>
      <c r="J41" s="99">
        <v>0</v>
      </c>
      <c r="K41" s="99">
        <v>125.004</v>
      </c>
      <c r="L41" s="99">
        <v>0</v>
      </c>
      <c r="M41" s="99">
        <v>2210.8774500000004</v>
      </c>
      <c r="N41" s="99">
        <v>0</v>
      </c>
      <c r="O41" s="99">
        <v>0</v>
      </c>
      <c r="P41" s="99">
        <v>241.83264000000003</v>
      </c>
      <c r="Q41" s="99">
        <v>0</v>
      </c>
      <c r="R41" s="99">
        <v>0</v>
      </c>
      <c r="S41" s="99">
        <v>0</v>
      </c>
      <c r="T41" s="99">
        <v>0</v>
      </c>
      <c r="U41" s="99">
        <v>4805.8320400000002</v>
      </c>
      <c r="V41" s="99">
        <v>0</v>
      </c>
      <c r="W41" s="99">
        <v>0</v>
      </c>
      <c r="X41" s="99">
        <v>531.35278000000005</v>
      </c>
      <c r="Y41" s="99">
        <v>0</v>
      </c>
      <c r="Z41" s="99">
        <v>0</v>
      </c>
      <c r="AA41" s="99">
        <v>0</v>
      </c>
      <c r="AB41" s="99">
        <v>0</v>
      </c>
      <c r="AC41" s="99">
        <v>9085.7311300000001</v>
      </c>
    </row>
    <row r="42" spans="1:29" s="105" customFormat="1" x14ac:dyDescent="0.2">
      <c r="A42" s="107" t="s">
        <v>1818</v>
      </c>
      <c r="B42" s="188">
        <v>97.999996459493076</v>
      </c>
      <c r="C42" s="188">
        <v>0</v>
      </c>
      <c r="D42" s="188">
        <v>10.236130677414904</v>
      </c>
      <c r="E42" s="99" t="s">
        <v>2877</v>
      </c>
      <c r="F42" s="99">
        <v>19.082141806159008</v>
      </c>
      <c r="G42" s="99" t="s">
        <v>2877</v>
      </c>
      <c r="H42" s="99" t="s">
        <v>2877</v>
      </c>
      <c r="I42" s="99" t="s">
        <v>2877</v>
      </c>
      <c r="J42" s="99" t="s">
        <v>2877</v>
      </c>
      <c r="K42" s="188">
        <v>97.25390745480955</v>
      </c>
      <c r="L42" s="99" t="s">
        <v>2877</v>
      </c>
      <c r="M42" s="188">
        <v>6.9772843608248367</v>
      </c>
      <c r="N42" s="99">
        <v>100</v>
      </c>
      <c r="O42" s="99" t="s">
        <v>2877</v>
      </c>
      <c r="P42" s="99">
        <v>4.9999650377917755</v>
      </c>
      <c r="Q42" s="99" t="s">
        <v>2877</v>
      </c>
      <c r="R42" s="188" t="s">
        <v>2877</v>
      </c>
      <c r="S42" s="99" t="s">
        <v>2877</v>
      </c>
      <c r="T42" s="99" t="s">
        <v>2877</v>
      </c>
      <c r="U42" s="99">
        <v>-41.575271543481499</v>
      </c>
      <c r="V42" s="99" t="s">
        <v>2877</v>
      </c>
      <c r="W42" s="99" t="s">
        <v>2877</v>
      </c>
      <c r="X42" s="99">
        <v>19.508846413972364</v>
      </c>
      <c r="Y42" s="188" t="s">
        <v>2877</v>
      </c>
      <c r="Z42" s="188" t="s">
        <v>2877</v>
      </c>
      <c r="AA42" s="188" t="s">
        <v>2877</v>
      </c>
      <c r="AB42" s="188" t="s">
        <v>2877</v>
      </c>
      <c r="AC42" s="188">
        <v>30.52826861564083</v>
      </c>
    </row>
    <row r="43" spans="1:29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9"/>
      <c r="Z43" s="99"/>
      <c r="AA43" s="99"/>
      <c r="AB43" s="99"/>
      <c r="AC43" s="99"/>
    </row>
    <row r="44" spans="1:29" s="93" customFormat="1" x14ac:dyDescent="0.2">
      <c r="A44" s="102" t="s">
        <v>1688</v>
      </c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99"/>
      <c r="Z44" s="99"/>
      <c r="AA44" s="99"/>
      <c r="AB44" s="99"/>
      <c r="AC44" s="99"/>
    </row>
    <row r="45" spans="1:29" s="94" customFormat="1" x14ac:dyDescent="0.2">
      <c r="A45" s="106" t="s">
        <v>1817</v>
      </c>
      <c r="B45" s="99">
        <v>0</v>
      </c>
      <c r="C45" s="99">
        <v>3393.9950400000002</v>
      </c>
      <c r="D45" s="99">
        <v>4696.0022099999987</v>
      </c>
      <c r="E45" s="99">
        <v>719.14665000000002</v>
      </c>
      <c r="F45" s="99">
        <v>0</v>
      </c>
      <c r="G45" s="99">
        <v>748.66242999999997</v>
      </c>
      <c r="H45" s="99">
        <v>6021.9877500000093</v>
      </c>
      <c r="I45" s="99">
        <v>1430.98252</v>
      </c>
      <c r="J45" s="99">
        <v>0</v>
      </c>
      <c r="K45" s="99">
        <v>0</v>
      </c>
      <c r="L45" s="99">
        <v>1945.1456900000003</v>
      </c>
      <c r="M45" s="99">
        <v>450.26546999999999</v>
      </c>
      <c r="N45" s="99">
        <v>655.97226000000001</v>
      </c>
      <c r="O45" s="99">
        <v>325.76793000000004</v>
      </c>
      <c r="P45" s="99">
        <v>2284.6765599999999</v>
      </c>
      <c r="Q45" s="99">
        <v>0</v>
      </c>
      <c r="R45" s="99">
        <v>124.24707000000001</v>
      </c>
      <c r="S45" s="99">
        <v>0</v>
      </c>
      <c r="T45" s="99">
        <v>15.705500000000001</v>
      </c>
      <c r="U45" s="99">
        <v>2300.8855199999998</v>
      </c>
      <c r="V45" s="99">
        <v>0</v>
      </c>
      <c r="W45" s="99">
        <v>942.11668000000009</v>
      </c>
      <c r="X45" s="99">
        <v>1024.2405899999999</v>
      </c>
      <c r="Y45" s="99">
        <v>0</v>
      </c>
      <c r="Z45" s="99">
        <v>0</v>
      </c>
      <c r="AA45" s="99">
        <v>0</v>
      </c>
      <c r="AB45" s="99">
        <v>630.99759999999981</v>
      </c>
      <c r="AC45" s="99">
        <f>SUM(B45:AB45)</f>
        <v>27710.797470000009</v>
      </c>
    </row>
    <row r="46" spans="1:29" s="94" customFormat="1" x14ac:dyDescent="0.2">
      <c r="A46" s="106" t="s">
        <v>1820</v>
      </c>
      <c r="B46" s="99">
        <v>0</v>
      </c>
      <c r="C46" s="99">
        <v>689.53836999999999</v>
      </c>
      <c r="D46" s="99">
        <v>0</v>
      </c>
      <c r="E46" s="99">
        <v>0</v>
      </c>
      <c r="F46" s="99">
        <v>0</v>
      </c>
      <c r="G46" s="99">
        <v>0</v>
      </c>
      <c r="H46" s="99">
        <v>2.3999999999999998E-4</v>
      </c>
      <c r="I46" s="99">
        <v>-3.0407800000000003</v>
      </c>
      <c r="J46" s="99">
        <v>0</v>
      </c>
      <c r="K46" s="99">
        <v>0</v>
      </c>
      <c r="L46" s="99">
        <v>0</v>
      </c>
      <c r="M46" s="99">
        <v>0.15987000000000001</v>
      </c>
      <c r="N46" s="99">
        <v>0</v>
      </c>
      <c r="O46" s="99">
        <v>-0.10714</v>
      </c>
      <c r="P46" s="99">
        <v>413.17237</v>
      </c>
      <c r="Q46" s="99">
        <v>0</v>
      </c>
      <c r="R46" s="99">
        <v>0</v>
      </c>
      <c r="S46" s="99">
        <v>0</v>
      </c>
      <c r="T46" s="99">
        <v>0</v>
      </c>
      <c r="U46" s="99">
        <v>24.878220000000002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1124.60115</v>
      </c>
    </row>
    <row r="47" spans="1:29" s="105" customFormat="1" x14ac:dyDescent="0.2">
      <c r="A47" s="107" t="s">
        <v>1818</v>
      </c>
      <c r="B47" s="188" t="s">
        <v>2877</v>
      </c>
      <c r="C47" s="188">
        <v>79.683577557614825</v>
      </c>
      <c r="D47" s="188">
        <v>100</v>
      </c>
      <c r="E47" s="188">
        <v>100</v>
      </c>
      <c r="F47" s="99" t="s">
        <v>2877</v>
      </c>
      <c r="G47" s="188">
        <v>100</v>
      </c>
      <c r="H47" s="188">
        <v>99.999996014604974</v>
      </c>
      <c r="I47" s="99">
        <v>100.21249595697368</v>
      </c>
      <c r="J47" s="188" t="s">
        <v>2877</v>
      </c>
      <c r="K47" s="188" t="s">
        <v>2877</v>
      </c>
      <c r="L47" s="188">
        <v>100</v>
      </c>
      <c r="M47" s="188">
        <v>99.96449427934148</v>
      </c>
      <c r="N47" s="99">
        <v>100</v>
      </c>
      <c r="O47" s="188">
        <v>100.0328884430091</v>
      </c>
      <c r="P47" s="99">
        <v>81.915498358332172</v>
      </c>
      <c r="Q47" s="188" t="s">
        <v>2877</v>
      </c>
      <c r="R47" s="188">
        <v>100</v>
      </c>
      <c r="S47" s="188" t="s">
        <v>2877</v>
      </c>
      <c r="T47" s="99">
        <v>100</v>
      </c>
      <c r="U47" s="188">
        <v>98.918754549770043</v>
      </c>
      <c r="V47" s="99" t="s">
        <v>2877</v>
      </c>
      <c r="W47" s="99">
        <v>100</v>
      </c>
      <c r="X47" s="188">
        <v>100</v>
      </c>
      <c r="Y47" s="188" t="s">
        <v>2877</v>
      </c>
      <c r="Z47" s="188" t="s">
        <v>2877</v>
      </c>
      <c r="AA47" s="188" t="s">
        <v>2877</v>
      </c>
      <c r="AB47" s="188">
        <v>100</v>
      </c>
      <c r="AC47" s="188">
        <v>95.941649996837867</v>
      </c>
    </row>
    <row r="48" spans="1:29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9"/>
      <c r="Z48" s="99"/>
      <c r="AA48" s="99"/>
      <c r="AB48" s="99"/>
      <c r="AC48" s="99"/>
    </row>
    <row r="49" spans="1:29" x14ac:dyDescent="0.2">
      <c r="A49" s="78" t="s">
        <v>2539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9"/>
      <c r="Z49" s="99"/>
      <c r="AA49" s="99"/>
      <c r="AB49" s="99"/>
      <c r="AC49" s="99"/>
    </row>
    <row r="50" spans="1:29" s="94" customFormat="1" x14ac:dyDescent="0.2">
      <c r="A50" s="106" t="s">
        <v>1817</v>
      </c>
      <c r="B50" s="99">
        <v>3781.2945499999996</v>
      </c>
      <c r="C50" s="99">
        <v>32149.761439999998</v>
      </c>
      <c r="D50" s="99">
        <v>48219.896730000008</v>
      </c>
      <c r="E50" s="99">
        <v>8027.0762699999996</v>
      </c>
      <c r="F50" s="99">
        <v>0</v>
      </c>
      <c r="G50" s="99">
        <v>25971.2619404</v>
      </c>
      <c r="H50" s="99">
        <v>47838.755140000023</v>
      </c>
      <c r="I50" s="99">
        <v>20264.088259999997</v>
      </c>
      <c r="J50" s="99">
        <v>4140.2376199999999</v>
      </c>
      <c r="K50" s="99">
        <v>0</v>
      </c>
      <c r="L50" s="99">
        <v>19320.09247</v>
      </c>
      <c r="M50" s="99">
        <v>48425.011580000006</v>
      </c>
      <c r="N50" s="99">
        <v>20518.968020000004</v>
      </c>
      <c r="O50" s="99">
        <v>4220.3744400000005</v>
      </c>
      <c r="P50" s="99">
        <v>49120.654799999997</v>
      </c>
      <c r="Q50" s="99">
        <v>1887.65553</v>
      </c>
      <c r="R50" s="99">
        <v>4192.2875800000002</v>
      </c>
      <c r="S50" s="99">
        <v>109.06316000000001</v>
      </c>
      <c r="T50" s="99">
        <v>6712.884140000001</v>
      </c>
      <c r="U50" s="99">
        <v>38678.411479999995</v>
      </c>
      <c r="V50" s="99">
        <v>4825.9940299999998</v>
      </c>
      <c r="W50" s="99">
        <v>26821.424060000001</v>
      </c>
      <c r="X50" s="99">
        <v>20430.90106</v>
      </c>
      <c r="Y50" s="99">
        <v>159.04523999999998</v>
      </c>
      <c r="Z50" s="99">
        <v>24.23171</v>
      </c>
      <c r="AA50" s="99">
        <v>37973.957280000002</v>
      </c>
      <c r="AB50" s="99">
        <v>31572.102089999989</v>
      </c>
      <c r="AC50" s="99">
        <f>SUM(B50:AB50)</f>
        <v>505385.43062040006</v>
      </c>
    </row>
    <row r="51" spans="1:29" s="94" customFormat="1" x14ac:dyDescent="0.2">
      <c r="A51" s="106" t="s">
        <v>1820</v>
      </c>
      <c r="B51" s="99">
        <v>4071.4940399999996</v>
      </c>
      <c r="C51" s="99">
        <v>22635.644970000001</v>
      </c>
      <c r="D51" s="99">
        <v>34695.62672</v>
      </c>
      <c r="E51" s="99">
        <v>6657.084530000001</v>
      </c>
      <c r="F51" s="99">
        <v>0</v>
      </c>
      <c r="G51" s="99">
        <v>4177.7908100000004</v>
      </c>
      <c r="H51" s="99">
        <v>29037.348979999999</v>
      </c>
      <c r="I51" s="99">
        <v>14604.963760000002</v>
      </c>
      <c r="J51" s="99">
        <v>2090.9656799999998</v>
      </c>
      <c r="K51" s="99">
        <v>0</v>
      </c>
      <c r="L51" s="99">
        <v>16018.788200000001</v>
      </c>
      <c r="M51" s="99">
        <v>26176.676720000003</v>
      </c>
      <c r="N51" s="99">
        <v>10653.83885</v>
      </c>
      <c r="O51" s="99">
        <v>3878.0868300000002</v>
      </c>
      <c r="P51" s="99">
        <v>46443.956939999996</v>
      </c>
      <c r="Q51" s="99">
        <v>1403.3217999999997</v>
      </c>
      <c r="R51" s="99">
        <v>1883.2030400000001</v>
      </c>
      <c r="S51" s="99">
        <v>62.53519</v>
      </c>
      <c r="T51" s="99">
        <v>4140.81574</v>
      </c>
      <c r="U51" s="99">
        <v>35051.363890000001</v>
      </c>
      <c r="V51" s="99">
        <v>2087.2144000000003</v>
      </c>
      <c r="W51" s="99">
        <v>23632.002140000001</v>
      </c>
      <c r="X51" s="99">
        <v>15944.063259999999</v>
      </c>
      <c r="Y51" s="99">
        <v>128.27888999999999</v>
      </c>
      <c r="Z51" s="99">
        <v>16.962139999999998</v>
      </c>
      <c r="AA51" s="99">
        <v>29299.47191</v>
      </c>
      <c r="AB51" s="99">
        <v>28133.640010000003</v>
      </c>
      <c r="AC51" s="99">
        <v>362925.13944000006</v>
      </c>
    </row>
    <row r="52" spans="1:29" s="105" customFormat="1" x14ac:dyDescent="0.2">
      <c r="A52" s="107" t="s">
        <v>1818</v>
      </c>
      <c r="B52" s="188">
        <v>-7.6746068353759949</v>
      </c>
      <c r="C52" s="188">
        <v>29.593116850200797</v>
      </c>
      <c r="D52" s="188">
        <v>28.047073774809402</v>
      </c>
      <c r="E52" s="188">
        <v>17.067132464159315</v>
      </c>
      <c r="F52" s="188" t="s">
        <v>2877</v>
      </c>
      <c r="G52" s="188">
        <v>83.913793563103027</v>
      </c>
      <c r="H52" s="188">
        <v>39.301620840629624</v>
      </c>
      <c r="I52" s="188">
        <v>27.926864645426662</v>
      </c>
      <c r="J52" s="188">
        <v>49.496481315485461</v>
      </c>
      <c r="K52" s="188" t="s">
        <v>2877</v>
      </c>
      <c r="L52" s="188">
        <v>17.087414437204291</v>
      </c>
      <c r="M52" s="188">
        <v>45.943891666902104</v>
      </c>
      <c r="N52" s="188">
        <v>48.078096132243992</v>
      </c>
      <c r="O52" s="188">
        <v>8.1103611744933293</v>
      </c>
      <c r="P52" s="188">
        <v>5.449230819292743</v>
      </c>
      <c r="Q52" s="188">
        <v>25.657950950404619</v>
      </c>
      <c r="R52" s="188">
        <v>55.079345010010016</v>
      </c>
      <c r="S52" s="188">
        <v>42.66149082788359</v>
      </c>
      <c r="T52" s="188">
        <v>38.315399854346374</v>
      </c>
      <c r="U52" s="188">
        <v>9.3774471370818429</v>
      </c>
      <c r="V52" s="188">
        <v>56.750580563813912</v>
      </c>
      <c r="W52" s="188">
        <v>11.89132207471612</v>
      </c>
      <c r="X52" s="188">
        <v>21.961037287701501</v>
      </c>
      <c r="Y52" s="188">
        <v>19.344401630630376</v>
      </c>
      <c r="Z52" s="188">
        <v>30.000235228962385</v>
      </c>
      <c r="AA52" s="188">
        <v>22.843248350544311</v>
      </c>
      <c r="AB52" s="188">
        <v>10.89082402621861</v>
      </c>
      <c r="AC52" s="188">
        <v>28.188444412716624</v>
      </c>
    </row>
    <row r="53" spans="1:29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9"/>
      <c r="Z53" s="99"/>
      <c r="AA53" s="99"/>
      <c r="AB53" s="99"/>
      <c r="AC53" s="99"/>
    </row>
    <row r="54" spans="1:29" x14ac:dyDescent="0.2">
      <c r="A54" s="78" t="s">
        <v>2540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9"/>
      <c r="Z54" s="99"/>
      <c r="AA54" s="99"/>
      <c r="AB54" s="99"/>
      <c r="AC54" s="99"/>
    </row>
    <row r="55" spans="1:29" s="94" customFormat="1" x14ac:dyDescent="0.2">
      <c r="A55" s="106" t="s">
        <v>1817</v>
      </c>
      <c r="B55" s="99">
        <v>0</v>
      </c>
      <c r="C55" s="99">
        <v>4113.6005299999997</v>
      </c>
      <c r="D55" s="99">
        <v>935.54926</v>
      </c>
      <c r="E55" s="99">
        <v>2077.7312400000001</v>
      </c>
      <c r="F55" s="99">
        <v>0</v>
      </c>
      <c r="G55" s="99">
        <v>47.696349999999995</v>
      </c>
      <c r="H55" s="99">
        <v>2915.16048</v>
      </c>
      <c r="I55" s="99">
        <v>22778.782179999995</v>
      </c>
      <c r="J55" s="99">
        <v>15.955360000000001</v>
      </c>
      <c r="K55" s="99">
        <v>0</v>
      </c>
      <c r="L55" s="99">
        <v>4478.9936799999996</v>
      </c>
      <c r="M55" s="99">
        <v>956.52938000000017</v>
      </c>
      <c r="N55" s="99">
        <v>1.2075799999999999</v>
      </c>
      <c r="O55" s="99">
        <v>0</v>
      </c>
      <c r="P55" s="99">
        <v>13309.862859999997</v>
      </c>
      <c r="Q55" s="99">
        <v>23661.743270000003</v>
      </c>
      <c r="R55" s="99">
        <v>210.54545999999999</v>
      </c>
      <c r="S55" s="99">
        <v>195.29089000000002</v>
      </c>
      <c r="T55" s="99">
        <v>403.97607000000005</v>
      </c>
      <c r="U55" s="99">
        <v>6452.4483100000016</v>
      </c>
      <c r="V55" s="99">
        <v>3514.4278300000001</v>
      </c>
      <c r="W55" s="99">
        <v>43.646010000000004</v>
      </c>
      <c r="X55" s="99">
        <v>508.73145</v>
      </c>
      <c r="Y55" s="99">
        <v>0</v>
      </c>
      <c r="Z55" s="99">
        <v>0</v>
      </c>
      <c r="AA55" s="99">
        <v>778.76388000000009</v>
      </c>
      <c r="AB55" s="99">
        <v>369.60945000000004</v>
      </c>
      <c r="AC55" s="99">
        <f>SUM(B55:AB55)</f>
        <v>87770.25152000002</v>
      </c>
    </row>
    <row r="56" spans="1:29" s="94" customFormat="1" x14ac:dyDescent="0.2">
      <c r="A56" s="106" t="s">
        <v>1820</v>
      </c>
      <c r="B56" s="99">
        <v>0</v>
      </c>
      <c r="C56" s="99">
        <v>3822.0889400000005</v>
      </c>
      <c r="D56" s="99">
        <v>935.12641999999994</v>
      </c>
      <c r="E56" s="99">
        <v>2077.7312400000001</v>
      </c>
      <c r="F56" s="99">
        <v>0</v>
      </c>
      <c r="G56" s="99">
        <v>47.696359999999999</v>
      </c>
      <c r="H56" s="99">
        <v>2915.0020799999998</v>
      </c>
      <c r="I56" s="99">
        <v>19327.097969999999</v>
      </c>
      <c r="J56" s="99">
        <v>15.955360000000001</v>
      </c>
      <c r="K56" s="99">
        <v>0</v>
      </c>
      <c r="L56" s="99">
        <v>4082.8834200000001</v>
      </c>
      <c r="M56" s="99">
        <v>882.90193999999997</v>
      </c>
      <c r="N56" s="99">
        <v>1.2075799999999999</v>
      </c>
      <c r="O56" s="99">
        <v>0</v>
      </c>
      <c r="P56" s="99">
        <v>12305.571909999999</v>
      </c>
      <c r="Q56" s="99">
        <v>21185.112649999999</v>
      </c>
      <c r="R56" s="99">
        <v>210.54545999999999</v>
      </c>
      <c r="S56" s="99">
        <v>195.29080000000002</v>
      </c>
      <c r="T56" s="99">
        <v>403.97606999999994</v>
      </c>
      <c r="U56" s="99">
        <v>6404.9330399999999</v>
      </c>
      <c r="V56" s="99">
        <v>2665.62646</v>
      </c>
      <c r="W56" s="99">
        <v>43.646000000000001</v>
      </c>
      <c r="X56" s="99">
        <v>508.73145</v>
      </c>
      <c r="Y56" s="99">
        <v>0</v>
      </c>
      <c r="Z56" s="99">
        <v>0</v>
      </c>
      <c r="AA56" s="99">
        <v>549.40760000000012</v>
      </c>
      <c r="AB56" s="99">
        <v>369.60945000000004</v>
      </c>
      <c r="AC56" s="99">
        <v>78950.142200000017</v>
      </c>
    </row>
    <row r="57" spans="1:29" s="105" customFormat="1" x14ac:dyDescent="0.2">
      <c r="A57" s="107" t="s">
        <v>1818</v>
      </c>
      <c r="B57" s="99" t="s">
        <v>2877</v>
      </c>
      <c r="C57" s="188">
        <v>7.0865313215038697</v>
      </c>
      <c r="D57" s="188">
        <v>4.5196978724569209E-2</v>
      </c>
      <c r="E57" s="188">
        <v>0</v>
      </c>
      <c r="F57" s="99" t="s">
        <v>2877</v>
      </c>
      <c r="G57" s="188">
        <v>-2.0965964907533045E-5</v>
      </c>
      <c r="H57" s="188">
        <v>5.4336631237624387E-3</v>
      </c>
      <c r="I57" s="99">
        <v>15.153067370873805</v>
      </c>
      <c r="J57" s="188">
        <v>0</v>
      </c>
      <c r="K57" s="188" t="s">
        <v>2877</v>
      </c>
      <c r="L57" s="99">
        <v>8.8437333986146527</v>
      </c>
      <c r="M57" s="188">
        <v>7.6973526939653629</v>
      </c>
      <c r="N57" s="188">
        <v>0</v>
      </c>
      <c r="O57" s="188" t="s">
        <v>2877</v>
      </c>
      <c r="P57" s="99">
        <v>7.5454642963916978</v>
      </c>
      <c r="Q57" s="188">
        <v>10.466813842664109</v>
      </c>
      <c r="R57" s="188">
        <v>0</v>
      </c>
      <c r="S57" s="188">
        <v>4.6085099002900499E-5</v>
      </c>
      <c r="T57" s="188">
        <v>2.8141973291045686E-14</v>
      </c>
      <c r="U57" s="99">
        <v>0.73639133112252209</v>
      </c>
      <c r="V57" s="99">
        <v>24.151907822787759</v>
      </c>
      <c r="W57" s="188">
        <v>2.2911601777972683E-5</v>
      </c>
      <c r="X57" s="188">
        <v>0</v>
      </c>
      <c r="Y57" s="188" t="s">
        <v>2877</v>
      </c>
      <c r="Z57" s="188" t="s">
        <v>2877</v>
      </c>
      <c r="AA57" s="188">
        <v>29.451324835455893</v>
      </c>
      <c r="AB57" s="188">
        <v>0</v>
      </c>
      <c r="AC57" s="188">
        <v>10.049087438230918</v>
      </c>
    </row>
    <row r="58" spans="1:29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9"/>
      <c r="Z58" s="99"/>
      <c r="AA58" s="99"/>
      <c r="AB58" s="99"/>
      <c r="AC58" s="99"/>
    </row>
    <row r="59" spans="1:29" x14ac:dyDescent="0.2">
      <c r="A59" s="102" t="s">
        <v>388</v>
      </c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9"/>
      <c r="Z59" s="99"/>
      <c r="AA59" s="99"/>
      <c r="AB59" s="99"/>
      <c r="AC59" s="99"/>
    </row>
    <row r="60" spans="1:29" s="94" customFormat="1" x14ac:dyDescent="0.2">
      <c r="A60" s="106" t="s">
        <v>1817</v>
      </c>
      <c r="B60" s="99">
        <v>4358.1387599999998</v>
      </c>
      <c r="C60" s="99">
        <v>80954.121350000016</v>
      </c>
      <c r="D60" s="99">
        <v>139332.78701</v>
      </c>
      <c r="E60" s="99">
        <v>1656.0159300000003</v>
      </c>
      <c r="F60" s="99">
        <v>0</v>
      </c>
      <c r="G60" s="99">
        <v>0</v>
      </c>
      <c r="H60" s="99">
        <v>2407.9129699999899</v>
      </c>
      <c r="I60" s="99">
        <v>58561.74538</v>
      </c>
      <c r="J60" s="99">
        <v>1753.73576</v>
      </c>
      <c r="K60" s="99">
        <v>0</v>
      </c>
      <c r="L60" s="99">
        <v>0</v>
      </c>
      <c r="M60" s="99">
        <v>21681.772219999992</v>
      </c>
      <c r="N60" s="99">
        <v>116.48533999999999</v>
      </c>
      <c r="O60" s="99">
        <v>134.66553999999999</v>
      </c>
      <c r="P60" s="99">
        <v>50250.364959999999</v>
      </c>
      <c r="Q60" s="99">
        <v>0</v>
      </c>
      <c r="R60" s="99">
        <v>1289.4213299999999</v>
      </c>
      <c r="S60" s="99">
        <v>0</v>
      </c>
      <c r="T60" s="99">
        <v>730.64559000000008</v>
      </c>
      <c r="U60" s="99">
        <v>234622.29087</v>
      </c>
      <c r="V60" s="99">
        <v>295.95119999999997</v>
      </c>
      <c r="W60" s="99">
        <v>182.64357000000001</v>
      </c>
      <c r="X60" s="99">
        <v>8732.0008500000004</v>
      </c>
      <c r="Y60" s="99">
        <v>0</v>
      </c>
      <c r="Z60" s="99">
        <v>0</v>
      </c>
      <c r="AA60" s="99">
        <v>0.55879000000000001</v>
      </c>
      <c r="AB60" s="99">
        <v>246944.80933999998</v>
      </c>
      <c r="AC60" s="99">
        <f>SUM(B60:AB60)</f>
        <v>854006.06675999984</v>
      </c>
    </row>
    <row r="61" spans="1:29" s="94" customFormat="1" x14ac:dyDescent="0.2">
      <c r="A61" s="106" t="s">
        <v>1820</v>
      </c>
      <c r="B61" s="99">
        <v>9.1492399999999989</v>
      </c>
      <c r="C61" s="99">
        <v>38195.567659999993</v>
      </c>
      <c r="D61" s="99">
        <v>4037.4137299999998</v>
      </c>
      <c r="E61" s="99">
        <v>279.80660999999998</v>
      </c>
      <c r="F61" s="99">
        <v>0</v>
      </c>
      <c r="G61" s="99">
        <v>0</v>
      </c>
      <c r="H61" s="99">
        <v>1098.6815100000001</v>
      </c>
      <c r="I61" s="99">
        <v>8875.4033400000008</v>
      </c>
      <c r="J61" s="99">
        <v>928.21621000000005</v>
      </c>
      <c r="K61" s="99">
        <v>0</v>
      </c>
      <c r="L61" s="99">
        <v>0</v>
      </c>
      <c r="M61" s="99">
        <v>21187.049930000001</v>
      </c>
      <c r="N61" s="99">
        <v>0.81535000000000002</v>
      </c>
      <c r="O61" s="99">
        <v>99.847279999999998</v>
      </c>
      <c r="P61" s="99">
        <v>32215.204600000001</v>
      </c>
      <c r="Q61" s="99">
        <v>0</v>
      </c>
      <c r="R61" s="99">
        <v>981.66723000000002</v>
      </c>
      <c r="S61" s="99">
        <v>0</v>
      </c>
      <c r="T61" s="99">
        <v>513.65404999999998</v>
      </c>
      <c r="U61" s="99">
        <v>46719.513690000007</v>
      </c>
      <c r="V61" s="99">
        <v>286.97139000000004</v>
      </c>
      <c r="W61" s="99">
        <v>182.64357000000001</v>
      </c>
      <c r="X61" s="99">
        <v>8659.6181500000002</v>
      </c>
      <c r="Y61" s="99">
        <v>0</v>
      </c>
      <c r="Z61" s="99">
        <v>0</v>
      </c>
      <c r="AA61" s="99">
        <v>0</v>
      </c>
      <c r="AB61" s="99">
        <v>2188.5854899999999</v>
      </c>
      <c r="AC61" s="99">
        <v>166459.80902999997</v>
      </c>
    </row>
    <row r="62" spans="1:29" s="105" customFormat="1" x14ac:dyDescent="0.2">
      <c r="A62" s="107" t="s">
        <v>1818</v>
      </c>
      <c r="B62" s="188">
        <v>99.790065426920933</v>
      </c>
      <c r="C62" s="188">
        <v>52.818254311150049</v>
      </c>
      <c r="D62" s="188">
        <v>97.10232328180571</v>
      </c>
      <c r="E62" s="188">
        <v>83.103628115461433</v>
      </c>
      <c r="F62" s="99" t="s">
        <v>2877</v>
      </c>
      <c r="G62" s="188" t="s">
        <v>2877</v>
      </c>
      <c r="H62" s="188">
        <v>54.372042358324734</v>
      </c>
      <c r="I62" s="188">
        <v>84.844366774916651</v>
      </c>
      <c r="J62" s="99">
        <v>47.072060046263751</v>
      </c>
      <c r="K62" s="188" t="s">
        <v>2877</v>
      </c>
      <c r="L62" s="188" t="s">
        <v>2877</v>
      </c>
      <c r="M62" s="188">
        <v>2.2817428620693758</v>
      </c>
      <c r="N62" s="99">
        <v>99.300040674646269</v>
      </c>
      <c r="O62" s="188">
        <v>25.855359879000968</v>
      </c>
      <c r="P62" s="99">
        <v>35.890605718697252</v>
      </c>
      <c r="Q62" s="188" t="s">
        <v>2877</v>
      </c>
      <c r="R62" s="188">
        <v>23.867613544131451</v>
      </c>
      <c r="S62" s="99" t="s">
        <v>2877</v>
      </c>
      <c r="T62" s="188">
        <v>29.69860394285006</v>
      </c>
      <c r="U62" s="188">
        <v>80.087350815321102</v>
      </c>
      <c r="V62" s="99">
        <v>3.0342198308369523</v>
      </c>
      <c r="W62" s="188">
        <v>0</v>
      </c>
      <c r="X62" s="188">
        <v>0.82893601642285808</v>
      </c>
      <c r="Y62" s="188" t="s">
        <v>2877</v>
      </c>
      <c r="Z62" s="188" t="s">
        <v>2877</v>
      </c>
      <c r="AA62" s="188">
        <v>100</v>
      </c>
      <c r="AB62" s="188">
        <v>99.113734969425209</v>
      </c>
      <c r="AC62" s="188">
        <v>80.508357550487986</v>
      </c>
    </row>
    <row r="63" spans="1:29" x14ac:dyDescent="0.2">
      <c r="A63" s="98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</row>
    <row r="64" spans="1:29" s="93" customFormat="1" x14ac:dyDescent="0.2">
      <c r="A64" s="102" t="s">
        <v>387</v>
      </c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99"/>
      <c r="Z64" s="99"/>
      <c r="AA64" s="99"/>
      <c r="AB64" s="99"/>
      <c r="AC64" s="99"/>
    </row>
    <row r="65" spans="1:29" s="94" customFormat="1" x14ac:dyDescent="0.2">
      <c r="A65" s="106" t="s">
        <v>1817</v>
      </c>
      <c r="B65" s="99">
        <v>139384.150158476</v>
      </c>
      <c r="C65" s="99">
        <v>790002.75928999996</v>
      </c>
      <c r="D65" s="99">
        <v>1137586.0183600001</v>
      </c>
      <c r="E65" s="99">
        <v>186865.76935999998</v>
      </c>
      <c r="F65" s="99">
        <v>924.30399999999997</v>
      </c>
      <c r="G65" s="99">
        <v>223215.26834790001</v>
      </c>
      <c r="H65" s="99">
        <v>1120236.5549899982</v>
      </c>
      <c r="I65" s="99">
        <v>458282.39968999999</v>
      </c>
      <c r="J65" s="99">
        <v>112869.82190000001</v>
      </c>
      <c r="K65" s="99">
        <v>4552.0680000000002</v>
      </c>
      <c r="L65" s="99">
        <v>616507.21071000013</v>
      </c>
      <c r="M65" s="99">
        <v>409358.62842999998</v>
      </c>
      <c r="N65" s="99">
        <v>289331.06225000008</v>
      </c>
      <c r="O65" s="99">
        <v>74543.116649999996</v>
      </c>
      <c r="P65" s="99">
        <v>624649.97037999996</v>
      </c>
      <c r="Q65" s="99">
        <v>217919.12906000004</v>
      </c>
      <c r="R65" s="99">
        <v>156521.89283000003</v>
      </c>
      <c r="S65" s="99">
        <v>42047.858309999989</v>
      </c>
      <c r="T65" s="99">
        <v>105492.69248</v>
      </c>
      <c r="U65" s="99">
        <v>848881.39573000022</v>
      </c>
      <c r="V65" s="99">
        <v>151207.20060000001</v>
      </c>
      <c r="W65" s="99">
        <v>265652.75629000005</v>
      </c>
      <c r="X65" s="99">
        <v>151949.91487000001</v>
      </c>
      <c r="Y65" s="99">
        <v>3620.2780099999995</v>
      </c>
      <c r="Z65" s="99">
        <v>4371.3566600100003</v>
      </c>
      <c r="AA65" s="99">
        <v>290518.26181</v>
      </c>
      <c r="AB65" s="99">
        <v>602928.17810999986</v>
      </c>
      <c r="AC65" s="99">
        <f>SUM(B65:AB65)</f>
        <v>9029420.0172763839</v>
      </c>
    </row>
    <row r="66" spans="1:29" s="94" customFormat="1" x14ac:dyDescent="0.2">
      <c r="A66" s="106" t="s">
        <v>1820</v>
      </c>
      <c r="B66" s="99">
        <v>57184.164229999995</v>
      </c>
      <c r="C66" s="99">
        <v>331824.62365000002</v>
      </c>
      <c r="D66" s="99">
        <v>271006.94237</v>
      </c>
      <c r="E66" s="99">
        <v>89454.970910000004</v>
      </c>
      <c r="F66" s="99">
        <v>747.92700000000002</v>
      </c>
      <c r="G66" s="99">
        <v>37086.948099999994</v>
      </c>
      <c r="H66" s="99">
        <v>176036.85565000001</v>
      </c>
      <c r="I66" s="99">
        <v>101230.62469000001</v>
      </c>
      <c r="J66" s="99">
        <v>27069.478520000001</v>
      </c>
      <c r="K66" s="99">
        <v>125.004</v>
      </c>
      <c r="L66" s="99">
        <v>210692.72208000001</v>
      </c>
      <c r="M66" s="99">
        <v>209865.22713000004</v>
      </c>
      <c r="N66" s="99">
        <v>85576.243970000025</v>
      </c>
      <c r="O66" s="99">
        <v>49009.387340000008</v>
      </c>
      <c r="P66" s="99">
        <v>294681.54533000005</v>
      </c>
      <c r="Q66" s="99">
        <v>74669.620370000004</v>
      </c>
      <c r="R66" s="99">
        <v>61424.398970000009</v>
      </c>
      <c r="S66" s="99">
        <v>6525.3168299999988</v>
      </c>
      <c r="T66" s="99">
        <v>32339.422790000004</v>
      </c>
      <c r="U66" s="99">
        <v>329836.50414000003</v>
      </c>
      <c r="V66" s="99">
        <v>93620.530829999974</v>
      </c>
      <c r="W66" s="99">
        <v>121259.13565999999</v>
      </c>
      <c r="X66" s="99">
        <v>60271.268930000006</v>
      </c>
      <c r="Y66" s="99">
        <v>1615.9823100000001</v>
      </c>
      <c r="Z66" s="99">
        <v>1328.6054600000002</v>
      </c>
      <c r="AA66" s="99">
        <v>92533.145600000018</v>
      </c>
      <c r="AB66" s="99">
        <v>167486.45954999997</v>
      </c>
      <c r="AC66" s="99">
        <v>2984503.0564099997</v>
      </c>
    </row>
    <row r="67" spans="1:29" s="105" customFormat="1" ht="13.5" thickBot="1" x14ac:dyDescent="0.25">
      <c r="A67" s="108" t="s">
        <v>1818</v>
      </c>
      <c r="B67" s="190">
        <v>58.973696675710151</v>
      </c>
      <c r="C67" s="190">
        <v>57.997029789083122</v>
      </c>
      <c r="D67" s="190">
        <v>76.177015364455954</v>
      </c>
      <c r="E67" s="190">
        <v>52.128754658289758</v>
      </c>
      <c r="F67" s="190">
        <v>19.082141806159008</v>
      </c>
      <c r="G67" s="190">
        <v>83.385120393199614</v>
      </c>
      <c r="H67" s="190">
        <v>84.285742608035875</v>
      </c>
      <c r="I67" s="190">
        <v>77.910863529021341</v>
      </c>
      <c r="J67" s="190">
        <v>76.017080505378203</v>
      </c>
      <c r="K67" s="190">
        <v>97.25390745480955</v>
      </c>
      <c r="L67" s="190">
        <v>65.824775700943405</v>
      </c>
      <c r="M67" s="190">
        <v>48.733161449438747</v>
      </c>
      <c r="N67" s="190">
        <v>70.422724990358347</v>
      </c>
      <c r="O67" s="190">
        <v>34.253637971548365</v>
      </c>
      <c r="P67" s="190">
        <v>52.824532249519947</v>
      </c>
      <c r="Q67" s="190">
        <v>65.735169421753199</v>
      </c>
      <c r="R67" s="190">
        <v>60.756672527137368</v>
      </c>
      <c r="S67" s="190">
        <v>84.481214757974669</v>
      </c>
      <c r="T67" s="190">
        <v>69.344395303844266</v>
      </c>
      <c r="U67" s="190">
        <v>61.144571456139019</v>
      </c>
      <c r="V67" s="190">
        <v>38.084608101659434</v>
      </c>
      <c r="W67" s="190">
        <v>54.354271586165162</v>
      </c>
      <c r="X67" s="190">
        <v>60.334779403091609</v>
      </c>
      <c r="Y67" s="190">
        <v>55.363032741234143</v>
      </c>
      <c r="Z67" s="190">
        <v>69.606564658648537</v>
      </c>
      <c r="AA67" s="190">
        <v>68.148940096400196</v>
      </c>
      <c r="AB67" s="190">
        <v>72.221159064912158</v>
      </c>
      <c r="AC67" s="190">
        <v>66.946901897357534</v>
      </c>
    </row>
    <row r="68" spans="1:29" x14ac:dyDescent="0.2">
      <c r="A68" s="54" t="s">
        <v>2524</v>
      </c>
    </row>
  </sheetData>
  <mergeCells count="2">
    <mergeCell ref="P5:AC6"/>
    <mergeCell ref="A5:O6"/>
  </mergeCells>
  <phoneticPr fontId="2" type="noConversion"/>
  <conditionalFormatting sqref="Z8 C8:X8">
    <cfRule type="expression" dxfId="45" priority="1" stopIfTrue="1">
      <formula>$AW8=1</formula>
    </cfRule>
  </conditionalFormatting>
  <conditionalFormatting sqref="Y8">
    <cfRule type="expression" dxfId="44" priority="2" stopIfTrue="1">
      <formula>$AW9=1</formula>
    </cfRule>
  </conditionalFormatting>
  <conditionalFormatting sqref="AB8:AC8">
    <cfRule type="expression" dxfId="43" priority="3" stopIfTrue="1">
      <formula>$AX8=1</formula>
    </cfRule>
  </conditionalFormatting>
  <conditionalFormatting sqref="AA8">
    <cfRule type="expression" dxfId="42" priority="4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9685039370078741" top="0.98425196850393704" bottom="0.98425196850393704" header="0.51181102362204722" footer="0.51181102362204722"/>
  <pageSetup paperSize="8" scale="74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C68"/>
  <sheetViews>
    <sheetView showGridLines="0" workbookViewId="0">
      <selection activeCell="G24" sqref="G24"/>
    </sheetView>
  </sheetViews>
  <sheetFormatPr defaultRowHeight="12.75" x14ac:dyDescent="0.2"/>
  <cols>
    <col min="1" max="1" width="27.7109375" style="92" customWidth="1"/>
    <col min="2" max="25" width="9.140625" style="92"/>
    <col min="26" max="26" width="10.140625" style="92" customWidth="1"/>
    <col min="27" max="16384" width="9.140625" style="92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19" t="s">
        <v>235</v>
      </c>
      <c r="AC3" s="140" t="s">
        <v>236</v>
      </c>
    </row>
    <row r="4" spans="1:29" x14ac:dyDescent="0.2">
      <c r="AC4" s="362"/>
    </row>
    <row r="5" spans="1:29" x14ac:dyDescent="0.2">
      <c r="A5" s="818" t="s">
        <v>1568</v>
      </c>
      <c r="B5" s="818"/>
      <c r="C5" s="818"/>
      <c r="D5" s="818"/>
      <c r="E5" s="818"/>
      <c r="F5" s="818"/>
      <c r="G5" s="818"/>
      <c r="H5" s="818"/>
      <c r="I5" s="818"/>
      <c r="J5" s="818"/>
      <c r="K5" s="817" t="s">
        <v>549</v>
      </c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AC5" s="362"/>
    </row>
    <row r="6" spans="1:29" x14ac:dyDescent="0.2">
      <c r="A6" s="818"/>
      <c r="B6" s="818"/>
      <c r="C6" s="818"/>
      <c r="D6" s="818"/>
      <c r="E6" s="818"/>
      <c r="F6" s="818"/>
      <c r="G6" s="818"/>
      <c r="H6" s="818"/>
      <c r="I6" s="818"/>
      <c r="J6" s="818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7"/>
      <c r="AC6" s="362"/>
    </row>
    <row r="7" spans="1:29" ht="13.5" thickBot="1" x14ac:dyDescent="0.25">
      <c r="AC7" s="31" t="s">
        <v>1896</v>
      </c>
    </row>
    <row r="8" spans="1:29" s="611" customFormat="1" ht="69" thickBot="1" x14ac:dyDescent="0.25">
      <c r="A8" s="610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2227</v>
      </c>
      <c r="G8" s="602" t="s">
        <v>2228</v>
      </c>
      <c r="H8" s="602" t="s">
        <v>1607</v>
      </c>
      <c r="I8" s="602" t="s">
        <v>2230</v>
      </c>
      <c r="J8" s="602" t="s">
        <v>2613</v>
      </c>
      <c r="K8" s="602" t="s">
        <v>1608</v>
      </c>
      <c r="L8" s="602" t="s">
        <v>2614</v>
      </c>
      <c r="M8" s="602" t="s">
        <v>2615</v>
      </c>
      <c r="N8" s="602" t="s">
        <v>2231</v>
      </c>
      <c r="O8" s="602" t="s">
        <v>2232</v>
      </c>
      <c r="P8" s="602" t="s">
        <v>2233</v>
      </c>
      <c r="Q8" s="602" t="s">
        <v>1609</v>
      </c>
      <c r="R8" s="602" t="s">
        <v>2234</v>
      </c>
      <c r="S8" s="602" t="s">
        <v>2235</v>
      </c>
      <c r="T8" s="602" t="s">
        <v>2236</v>
      </c>
      <c r="U8" s="602" t="s">
        <v>2616</v>
      </c>
      <c r="V8" s="602" t="s">
        <v>2238</v>
      </c>
      <c r="W8" s="602" t="s">
        <v>1878</v>
      </c>
      <c r="X8" s="602" t="s">
        <v>1879</v>
      </c>
      <c r="Y8" s="603" t="s">
        <v>1880</v>
      </c>
      <c r="Z8" s="602" t="s">
        <v>2617</v>
      </c>
      <c r="AA8" s="604" t="s">
        <v>599</v>
      </c>
      <c r="AB8" s="363" t="s">
        <v>2618</v>
      </c>
    </row>
    <row r="9" spans="1:29" x14ac:dyDescent="0.2">
      <c r="A9" s="96" t="s">
        <v>1680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</row>
    <row r="10" spans="1:29" s="94" customFormat="1" x14ac:dyDescent="0.2">
      <c r="A10" s="106" t="s">
        <v>1819</v>
      </c>
      <c r="B10" s="99">
        <v>2524.2655</v>
      </c>
      <c r="C10" s="99">
        <v>76922.61927000001</v>
      </c>
      <c r="D10" s="99">
        <v>84928.914080000002</v>
      </c>
      <c r="E10" s="99">
        <v>3372.5898299999999</v>
      </c>
      <c r="F10" s="99">
        <v>18268.335429999999</v>
      </c>
      <c r="G10" s="99">
        <v>98568.075269993904</v>
      </c>
      <c r="H10" s="99">
        <v>26180.918899999997</v>
      </c>
      <c r="I10" s="99">
        <v>2211.1123499999999</v>
      </c>
      <c r="J10" s="99">
        <v>0</v>
      </c>
      <c r="K10" s="99">
        <v>30723.853789999997</v>
      </c>
      <c r="L10" s="99">
        <v>29747.886349999997</v>
      </c>
      <c r="M10" s="99">
        <v>13550.90847</v>
      </c>
      <c r="N10" s="99">
        <v>5015.4599900000003</v>
      </c>
      <c r="O10" s="99">
        <v>25559.58641</v>
      </c>
      <c r="P10" s="99">
        <v>13704.419550000001</v>
      </c>
      <c r="Q10" s="99">
        <v>2531.0726400000003</v>
      </c>
      <c r="R10" s="99">
        <v>309.08596</v>
      </c>
      <c r="S10" s="99">
        <v>6885.8222999999998</v>
      </c>
      <c r="T10" s="99">
        <v>37023.860280000001</v>
      </c>
      <c r="U10" s="99">
        <v>2740.9331699999998</v>
      </c>
      <c r="V10" s="99">
        <v>13581.576150000001</v>
      </c>
      <c r="W10" s="99">
        <v>16262.377530000002</v>
      </c>
      <c r="X10" s="99">
        <v>2.601</v>
      </c>
      <c r="Y10" s="99">
        <v>160.03097</v>
      </c>
      <c r="Z10" s="99">
        <v>40690.308290000008</v>
      </c>
      <c r="AA10" s="99">
        <v>32373.579219999996</v>
      </c>
      <c r="AB10" s="99">
        <v>583840.19269999396</v>
      </c>
    </row>
    <row r="11" spans="1:29" s="94" customFormat="1" x14ac:dyDescent="0.2">
      <c r="A11" s="106" t="s">
        <v>1820</v>
      </c>
      <c r="B11" s="99">
        <v>1975.1808900000001</v>
      </c>
      <c r="C11" s="99">
        <v>66519.882030000008</v>
      </c>
      <c r="D11" s="99">
        <v>55954.252240000002</v>
      </c>
      <c r="E11" s="99">
        <v>1221.8332600000001</v>
      </c>
      <c r="F11" s="99">
        <v>1983.8920900000001</v>
      </c>
      <c r="G11" s="99">
        <v>43109.567560000003</v>
      </c>
      <c r="H11" s="99">
        <v>15693.55155</v>
      </c>
      <c r="I11" s="99">
        <v>598.92971999999997</v>
      </c>
      <c r="J11" s="99">
        <v>0</v>
      </c>
      <c r="K11" s="99">
        <v>18487.663630000003</v>
      </c>
      <c r="L11" s="99">
        <v>18990.51773</v>
      </c>
      <c r="M11" s="99">
        <v>7978.5535999999993</v>
      </c>
      <c r="N11" s="99">
        <v>2953.1227100000001</v>
      </c>
      <c r="O11" s="99">
        <v>17784.690719999999</v>
      </c>
      <c r="P11" s="99">
        <v>9773.6592200000014</v>
      </c>
      <c r="Q11" s="99">
        <v>1870.4090200000001</v>
      </c>
      <c r="R11" s="99">
        <v>216.16775000000001</v>
      </c>
      <c r="S11" s="99">
        <v>4648.6968100000004</v>
      </c>
      <c r="T11" s="99">
        <v>26678.55689</v>
      </c>
      <c r="U11" s="99">
        <v>2570.3610400000002</v>
      </c>
      <c r="V11" s="99">
        <v>9612.8144600000014</v>
      </c>
      <c r="W11" s="99">
        <v>4237.4090099999994</v>
      </c>
      <c r="X11" s="99">
        <v>1.7273099999999999</v>
      </c>
      <c r="Y11" s="99">
        <v>88.91297999999999</v>
      </c>
      <c r="Z11" s="99">
        <v>29215.662929999999</v>
      </c>
      <c r="AA11" s="99">
        <v>20308.567679999996</v>
      </c>
      <c r="AB11" s="99">
        <v>362474.58283000003</v>
      </c>
    </row>
    <row r="12" spans="1:29" s="105" customFormat="1" x14ac:dyDescent="0.2">
      <c r="A12" s="107" t="s">
        <v>1821</v>
      </c>
      <c r="B12" s="188">
        <v>21.752252684988957</v>
      </c>
      <c r="C12" s="188">
        <v>13.523638870754226</v>
      </c>
      <c r="D12" s="188">
        <v>34.116369146916099</v>
      </c>
      <c r="E12" s="188">
        <v>63.771661494928942</v>
      </c>
      <c r="F12" s="188">
        <v>89.140268977423744</v>
      </c>
      <c r="G12" s="188">
        <v>56.264168249287692</v>
      </c>
      <c r="H12" s="188">
        <v>40.057292832452866</v>
      </c>
      <c r="I12" s="188">
        <v>72.9127414081876</v>
      </c>
      <c r="J12" s="188" t="s">
        <v>2877</v>
      </c>
      <c r="K12" s="188">
        <v>39.826352005302901</v>
      </c>
      <c r="L12" s="188">
        <v>36.161791441024512</v>
      </c>
      <c r="M12" s="188">
        <v>41.121633153500305</v>
      </c>
      <c r="N12" s="188">
        <v>41.119603867082191</v>
      </c>
      <c r="O12" s="188">
        <v>30.418706959038001</v>
      </c>
      <c r="P12" s="188">
        <v>28.682428436015002</v>
      </c>
      <c r="Q12" s="188">
        <v>26.102120087711121</v>
      </c>
      <c r="R12" s="188">
        <v>30.062255173285767</v>
      </c>
      <c r="S12" s="188">
        <v>32.488864692311324</v>
      </c>
      <c r="T12" s="188">
        <v>27.942260239104382</v>
      </c>
      <c r="U12" s="188">
        <v>6.2231407852968399</v>
      </c>
      <c r="V12" s="188">
        <v>29.221657679252488</v>
      </c>
      <c r="W12" s="188">
        <v>73.943483957477653</v>
      </c>
      <c r="X12" s="188">
        <v>33.590542099192625</v>
      </c>
      <c r="Y12" s="188">
        <v>44.440141805051866</v>
      </c>
      <c r="Z12" s="188">
        <v>28.199946970713913</v>
      </c>
      <c r="AA12" s="188">
        <v>37.268080424503644</v>
      </c>
      <c r="AB12" s="188">
        <v>37.915445465698276</v>
      </c>
    </row>
    <row r="13" spans="1:29" x14ac:dyDescent="0.2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9"/>
      <c r="Y13" s="99"/>
      <c r="Z13" s="99"/>
      <c r="AA13" s="99"/>
      <c r="AB13" s="99"/>
    </row>
    <row r="14" spans="1:29" s="93" customFormat="1" x14ac:dyDescent="0.2">
      <c r="A14" s="78" t="s">
        <v>2538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99"/>
      <c r="Y14" s="99"/>
      <c r="Z14" s="99"/>
      <c r="AA14" s="99"/>
      <c r="AB14" s="99"/>
    </row>
    <row r="15" spans="1:29" s="94" customFormat="1" x14ac:dyDescent="0.2">
      <c r="A15" s="106" t="s">
        <v>1819</v>
      </c>
      <c r="B15" s="99">
        <v>5100.4180099999994</v>
      </c>
      <c r="C15" s="99">
        <v>7549.3826600000002</v>
      </c>
      <c r="D15" s="99">
        <v>16754.272830000002</v>
      </c>
      <c r="E15" s="99">
        <v>654.33306000000005</v>
      </c>
      <c r="F15" s="99">
        <v>3023.2828399999999</v>
      </c>
      <c r="G15" s="99">
        <v>9864.0381199999501</v>
      </c>
      <c r="H15" s="99">
        <v>8943.3248599999988</v>
      </c>
      <c r="I15" s="99">
        <v>29.067310000000003</v>
      </c>
      <c r="J15" s="99">
        <v>0</v>
      </c>
      <c r="K15" s="99">
        <v>11830.556590000002</v>
      </c>
      <c r="L15" s="99">
        <v>7157.8207899999998</v>
      </c>
      <c r="M15" s="99">
        <v>1875.63672</v>
      </c>
      <c r="N15" s="99">
        <v>1690.66392</v>
      </c>
      <c r="O15" s="99">
        <v>9108.2187300000005</v>
      </c>
      <c r="P15" s="99">
        <v>830.80336999999986</v>
      </c>
      <c r="Q15" s="99">
        <v>192.51101</v>
      </c>
      <c r="R15" s="99">
        <v>6.9596</v>
      </c>
      <c r="S15" s="99">
        <v>738.02099999999996</v>
      </c>
      <c r="T15" s="99">
        <v>14333.223410000001</v>
      </c>
      <c r="U15" s="99">
        <v>208.20408</v>
      </c>
      <c r="V15" s="99">
        <v>1510.7232300000001</v>
      </c>
      <c r="W15" s="99">
        <v>4959.1882700000006</v>
      </c>
      <c r="X15" s="99">
        <v>0</v>
      </c>
      <c r="Y15" s="99">
        <v>-35.799169999999997</v>
      </c>
      <c r="Z15" s="99">
        <v>5216.2880200000009</v>
      </c>
      <c r="AA15" s="99">
        <v>4558.7456400000001</v>
      </c>
      <c r="AB15" s="99">
        <v>116099.88489999995</v>
      </c>
    </row>
    <row r="16" spans="1:29" s="94" customFormat="1" x14ac:dyDescent="0.2">
      <c r="A16" s="106" t="s">
        <v>1820</v>
      </c>
      <c r="B16" s="99">
        <v>2722.7808799999998</v>
      </c>
      <c r="C16" s="99">
        <v>5999.1577600000001</v>
      </c>
      <c r="D16" s="99">
        <v>8726.4246999999996</v>
      </c>
      <c r="E16" s="99">
        <v>512.48873000000003</v>
      </c>
      <c r="F16" s="99">
        <v>32.302660000000003</v>
      </c>
      <c r="G16" s="99">
        <v>2259.3335300000003</v>
      </c>
      <c r="H16" s="99">
        <v>5287.5184800000006</v>
      </c>
      <c r="I16" s="99">
        <v>-11.649790000000001</v>
      </c>
      <c r="J16" s="99">
        <v>0</v>
      </c>
      <c r="K16" s="99">
        <v>5638.9262900000003</v>
      </c>
      <c r="L16" s="99">
        <v>4887.4752600000002</v>
      </c>
      <c r="M16" s="99">
        <v>1239.28728</v>
      </c>
      <c r="N16" s="99">
        <v>1377.3308499999998</v>
      </c>
      <c r="O16" s="99">
        <v>6658.1991500000004</v>
      </c>
      <c r="P16" s="99">
        <v>395.51271999999994</v>
      </c>
      <c r="Q16" s="99">
        <v>159.38022000000001</v>
      </c>
      <c r="R16" s="99">
        <v>4.3795399999999995</v>
      </c>
      <c r="S16" s="99">
        <v>491.07997999999992</v>
      </c>
      <c r="T16" s="99">
        <v>11050.246130000001</v>
      </c>
      <c r="U16" s="99">
        <v>126.51515999999999</v>
      </c>
      <c r="V16" s="99">
        <v>950.20235000000014</v>
      </c>
      <c r="W16" s="99">
        <v>4188.2403999999997</v>
      </c>
      <c r="X16" s="99">
        <v>0</v>
      </c>
      <c r="Y16" s="99">
        <v>-5.8510100000000005</v>
      </c>
      <c r="Z16" s="99">
        <v>2042.23498</v>
      </c>
      <c r="AA16" s="99">
        <v>2919.8500400000003</v>
      </c>
      <c r="AB16" s="99">
        <v>67651.366290000005</v>
      </c>
    </row>
    <row r="17" spans="1:28" s="105" customFormat="1" x14ac:dyDescent="0.2">
      <c r="A17" s="107" t="s">
        <v>1821</v>
      </c>
      <c r="B17" s="188">
        <v>46.616515064811317</v>
      </c>
      <c r="C17" s="188">
        <v>20.534459171261563</v>
      </c>
      <c r="D17" s="188">
        <v>47.915228619325291</v>
      </c>
      <c r="E17" s="188">
        <v>21.677695759404241</v>
      </c>
      <c r="F17" s="188">
        <v>98.931536951402137</v>
      </c>
      <c r="G17" s="188">
        <v>77.09524737724746</v>
      </c>
      <c r="H17" s="188">
        <v>40.877486138863112</v>
      </c>
      <c r="I17" s="188">
        <v>140.07866569008277</v>
      </c>
      <c r="J17" s="188" t="s">
        <v>2877</v>
      </c>
      <c r="K17" s="188">
        <v>52.335917189505622</v>
      </c>
      <c r="L17" s="188">
        <v>31.718390228096222</v>
      </c>
      <c r="M17" s="188">
        <v>33.927115694344053</v>
      </c>
      <c r="N17" s="188">
        <v>18.533137561721915</v>
      </c>
      <c r="O17" s="188">
        <v>26.898998065673375</v>
      </c>
      <c r="P17" s="188">
        <v>52.393943707763249</v>
      </c>
      <c r="Q17" s="188">
        <v>17.209815687944285</v>
      </c>
      <c r="R17" s="188">
        <v>37.07195815851486</v>
      </c>
      <c r="S17" s="188">
        <v>33.459890707716994</v>
      </c>
      <c r="T17" s="188">
        <v>22.904668308662043</v>
      </c>
      <c r="U17" s="188">
        <v>39.235023636424422</v>
      </c>
      <c r="V17" s="188">
        <v>37.102817304265578</v>
      </c>
      <c r="W17" s="188">
        <v>15.545847990159098</v>
      </c>
      <c r="X17" s="188" t="s">
        <v>2877</v>
      </c>
      <c r="Y17" s="188">
        <v>83.656017723315927</v>
      </c>
      <c r="Z17" s="188">
        <v>60.848883877389895</v>
      </c>
      <c r="AA17" s="188">
        <v>35.950582230773456</v>
      </c>
      <c r="AB17" s="188">
        <v>41.730031560091554</v>
      </c>
    </row>
    <row r="18" spans="1:28" x14ac:dyDescent="0.2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9"/>
      <c r="Y18" s="99"/>
      <c r="Z18" s="99"/>
      <c r="AA18" s="99"/>
      <c r="AB18" s="99"/>
    </row>
    <row r="19" spans="1:28" x14ac:dyDescent="0.2">
      <c r="A19" s="102" t="s">
        <v>1683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9"/>
      <c r="Y19" s="99"/>
      <c r="Z19" s="99"/>
      <c r="AA19" s="99"/>
      <c r="AB19" s="99"/>
    </row>
    <row r="20" spans="1:28" s="94" customFormat="1" x14ac:dyDescent="0.2">
      <c r="A20" s="106" t="s">
        <v>1819</v>
      </c>
      <c r="B20" s="99">
        <v>3421.3882400000002</v>
      </c>
      <c r="C20" s="99">
        <v>91901.705519999989</v>
      </c>
      <c r="D20" s="99">
        <v>105554.53654999999</v>
      </c>
      <c r="E20" s="99">
        <v>36185.481110000001</v>
      </c>
      <c r="F20" s="99">
        <v>25376.691050000001</v>
      </c>
      <c r="G20" s="99">
        <v>141804.37669997633</v>
      </c>
      <c r="H20" s="99">
        <v>47716.208789999997</v>
      </c>
      <c r="I20" s="99">
        <v>16351.22056</v>
      </c>
      <c r="J20" s="99">
        <v>0</v>
      </c>
      <c r="K20" s="99">
        <v>118103.42069</v>
      </c>
      <c r="L20" s="99">
        <v>8653.8817600000002</v>
      </c>
      <c r="M20" s="99">
        <v>33891.296000000002</v>
      </c>
      <c r="N20" s="99">
        <v>11394.32439</v>
      </c>
      <c r="O20" s="99">
        <v>87152.04466</v>
      </c>
      <c r="P20" s="99">
        <v>43798.007119999995</v>
      </c>
      <c r="Q20" s="99">
        <v>27833.66534</v>
      </c>
      <c r="R20" s="99">
        <v>19501.736370000002</v>
      </c>
      <c r="S20" s="99">
        <v>16056.70883</v>
      </c>
      <c r="T20" s="99">
        <v>72667.67254</v>
      </c>
      <c r="U20" s="99">
        <v>32925.833359999997</v>
      </c>
      <c r="V20" s="99">
        <v>48153.842680000002</v>
      </c>
      <c r="W20" s="99">
        <v>4188.6432800000002</v>
      </c>
      <c r="X20" s="99">
        <v>352.60473999999999</v>
      </c>
      <c r="Y20" s="99">
        <v>1704.7237500000001</v>
      </c>
      <c r="Z20" s="99">
        <v>44184.752919999999</v>
      </c>
      <c r="AA20" s="99">
        <v>41940.138610000002</v>
      </c>
      <c r="AB20" s="99">
        <v>1080814.9055599761</v>
      </c>
    </row>
    <row r="21" spans="1:28" s="94" customFormat="1" x14ac:dyDescent="0.2">
      <c r="A21" s="106" t="s">
        <v>1820</v>
      </c>
      <c r="B21" s="99">
        <v>1.5</v>
      </c>
      <c r="C21" s="99">
        <v>30968.861710000001</v>
      </c>
      <c r="D21" s="99">
        <v>7578.0125100000005</v>
      </c>
      <c r="E21" s="99">
        <v>12867.520140000001</v>
      </c>
      <c r="F21" s="99">
        <v>2537.6692699999999</v>
      </c>
      <c r="G21" s="99">
        <v>336.80392999999992</v>
      </c>
      <c r="H21" s="99">
        <v>5105.0910199999998</v>
      </c>
      <c r="I21" s="99">
        <v>1515.60852</v>
      </c>
      <c r="J21" s="99">
        <v>0</v>
      </c>
      <c r="K21" s="99">
        <v>19826.202570000001</v>
      </c>
      <c r="L21" s="99">
        <v>3016.6770300000003</v>
      </c>
      <c r="M21" s="99">
        <v>6803.6834400000007</v>
      </c>
      <c r="N21" s="99">
        <v>5699.6632899999995</v>
      </c>
      <c r="O21" s="99">
        <v>15387.413689999999</v>
      </c>
      <c r="P21" s="99">
        <v>7222.4123499999996</v>
      </c>
      <c r="Q21" s="99">
        <v>9876.7911900000017</v>
      </c>
      <c r="R21" s="99">
        <v>2238.24091</v>
      </c>
      <c r="S21" s="99">
        <v>722.28319999999997</v>
      </c>
      <c r="T21" s="99">
        <v>10844.969630000001</v>
      </c>
      <c r="U21" s="99">
        <v>9924.8256500000007</v>
      </c>
      <c r="V21" s="99">
        <v>9040.4475000000002</v>
      </c>
      <c r="W21" s="99">
        <v>190.03625</v>
      </c>
      <c r="X21" s="99">
        <v>177.70457999999999</v>
      </c>
      <c r="Y21" s="99">
        <v>302.25653000000005</v>
      </c>
      <c r="Z21" s="99">
        <v>18.827099999999998</v>
      </c>
      <c r="AA21" s="99">
        <v>14211.528890000003</v>
      </c>
      <c r="AB21" s="99">
        <v>176415.03090000007</v>
      </c>
    </row>
    <row r="22" spans="1:28" s="105" customFormat="1" x14ac:dyDescent="0.2">
      <c r="A22" s="107" t="s">
        <v>1821</v>
      </c>
      <c r="B22" s="188">
        <v>99.956158147080089</v>
      </c>
      <c r="C22" s="188">
        <v>66.302190438391335</v>
      </c>
      <c r="D22" s="188">
        <v>92.820760947199659</v>
      </c>
      <c r="E22" s="188">
        <v>64.440102092648402</v>
      </c>
      <c r="F22" s="188">
        <v>89.999999349797037</v>
      </c>
      <c r="G22" s="188">
        <v>99.762486928938316</v>
      </c>
      <c r="H22" s="188">
        <v>89.30113864982944</v>
      </c>
      <c r="I22" s="188">
        <v>90.7309150748805</v>
      </c>
      <c r="J22" s="188" t="s">
        <v>2877</v>
      </c>
      <c r="K22" s="188">
        <v>83.212846457648197</v>
      </c>
      <c r="L22" s="188">
        <v>65.140764414604149</v>
      </c>
      <c r="M22" s="188">
        <v>79.924982980880984</v>
      </c>
      <c r="N22" s="188">
        <v>49.978049641958634</v>
      </c>
      <c r="O22" s="188">
        <v>82.344173622053489</v>
      </c>
      <c r="P22" s="188">
        <v>83.509723786720087</v>
      </c>
      <c r="Q22" s="188">
        <v>64.514945949982433</v>
      </c>
      <c r="R22" s="188">
        <v>88.52286346438801</v>
      </c>
      <c r="S22" s="188">
        <v>95.50167342730596</v>
      </c>
      <c r="T22" s="188">
        <v>85.075936450241514</v>
      </c>
      <c r="U22" s="188">
        <v>69.857025207273296</v>
      </c>
      <c r="V22" s="188">
        <v>81.22590639322992</v>
      </c>
      <c r="W22" s="188">
        <v>95.4630595804759</v>
      </c>
      <c r="X22" s="188">
        <v>49.602328091221914</v>
      </c>
      <c r="Y22" s="188">
        <v>82.269471519945668</v>
      </c>
      <c r="Z22" s="188">
        <v>99.957390052550281</v>
      </c>
      <c r="AA22" s="188">
        <v>66.114730754343583</v>
      </c>
      <c r="AB22" s="188">
        <v>83.677590862924063</v>
      </c>
    </row>
    <row r="23" spans="1:28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9"/>
      <c r="Y23" s="99"/>
      <c r="Z23" s="99"/>
      <c r="AA23" s="99"/>
      <c r="AB23" s="99"/>
    </row>
    <row r="24" spans="1:28" s="93" customFormat="1" x14ac:dyDescent="0.2">
      <c r="A24" s="102" t="s">
        <v>390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99"/>
      <c r="Y24" s="99"/>
      <c r="Z24" s="99"/>
      <c r="AA24" s="99"/>
      <c r="AB24" s="99"/>
    </row>
    <row r="25" spans="1:28" s="94" customFormat="1" x14ac:dyDescent="0.2">
      <c r="A25" s="106" t="s">
        <v>1819</v>
      </c>
      <c r="B25" s="99">
        <v>4839.1857599999994</v>
      </c>
      <c r="C25" s="99">
        <v>207083.43444000001</v>
      </c>
      <c r="D25" s="99">
        <v>309475.96635</v>
      </c>
      <c r="E25" s="99">
        <v>76228.032550000004</v>
      </c>
      <c r="F25" s="99">
        <v>35430.252229999998</v>
      </c>
      <c r="G25" s="99">
        <v>310836.67191016575</v>
      </c>
      <c r="H25" s="99">
        <v>114904.97451999999</v>
      </c>
      <c r="I25" s="99">
        <v>42548.8102</v>
      </c>
      <c r="J25" s="99">
        <v>0</v>
      </c>
      <c r="K25" s="99">
        <v>160936.77184999999</v>
      </c>
      <c r="L25" s="99">
        <v>71185.988920000003</v>
      </c>
      <c r="M25" s="99">
        <v>58307.200299999997</v>
      </c>
      <c r="N25" s="99">
        <v>19410.575639999999</v>
      </c>
      <c r="O25" s="99">
        <v>120586.16149</v>
      </c>
      <c r="P25" s="99">
        <v>56026.995649999997</v>
      </c>
      <c r="Q25" s="99">
        <v>51663.852920000005</v>
      </c>
      <c r="R25" s="99">
        <v>5219.5082000000002</v>
      </c>
      <c r="S25" s="99">
        <v>21468.564609999998</v>
      </c>
      <c r="T25" s="99">
        <v>140658.29868000001</v>
      </c>
      <c r="U25" s="99">
        <v>62665.748060000005</v>
      </c>
      <c r="V25" s="99">
        <v>73451.299019999991</v>
      </c>
      <c r="W25" s="99">
        <v>24469.696169999999</v>
      </c>
      <c r="X25" s="99">
        <v>47.949300000000001</v>
      </c>
      <c r="Y25" s="99">
        <v>2055.42283</v>
      </c>
      <c r="Z25" s="99">
        <v>51767.142159999996</v>
      </c>
      <c r="AA25" s="99">
        <v>98967.69544000001</v>
      </c>
      <c r="AB25" s="99">
        <v>2120236.1992001655</v>
      </c>
    </row>
    <row r="26" spans="1:28" s="94" customFormat="1" x14ac:dyDescent="0.2">
      <c r="A26" s="106" t="s">
        <v>1820</v>
      </c>
      <c r="B26" s="99">
        <v>59.436100000000003</v>
      </c>
      <c r="C26" s="99">
        <v>70484.581069999986</v>
      </c>
      <c r="D26" s="99">
        <v>19599.336090000001</v>
      </c>
      <c r="E26" s="99">
        <v>26906.561889999997</v>
      </c>
      <c r="F26" s="99">
        <v>3533.8654999999999</v>
      </c>
      <c r="G26" s="99">
        <v>510.74558000000002</v>
      </c>
      <c r="H26" s="99">
        <v>11769.705979999999</v>
      </c>
      <c r="I26" s="99">
        <v>3434.4893000000002</v>
      </c>
      <c r="J26" s="99">
        <v>0</v>
      </c>
      <c r="K26" s="99">
        <v>37174.046689999996</v>
      </c>
      <c r="L26" s="99">
        <v>24914.725039999998</v>
      </c>
      <c r="M26" s="99">
        <v>12726.0268</v>
      </c>
      <c r="N26" s="99">
        <v>9762.4531450000013</v>
      </c>
      <c r="O26" s="99">
        <v>21403.690620000001</v>
      </c>
      <c r="P26" s="99">
        <v>9323.6749600000003</v>
      </c>
      <c r="Q26" s="99">
        <v>18107.692039999998</v>
      </c>
      <c r="R26" s="99">
        <v>527.91174999999998</v>
      </c>
      <c r="S26" s="99">
        <v>1717.3211200000001</v>
      </c>
      <c r="T26" s="99">
        <v>21085.471729999997</v>
      </c>
      <c r="U26" s="99">
        <v>22361.562389999999</v>
      </c>
      <c r="V26" s="99">
        <v>13617.314990000001</v>
      </c>
      <c r="W26" s="99">
        <v>66.831800000000001</v>
      </c>
      <c r="X26" s="99">
        <v>14.85073</v>
      </c>
      <c r="Y26" s="99">
        <v>472.36358000000001</v>
      </c>
      <c r="Z26" s="99">
        <v>-5.9954999999999998</v>
      </c>
      <c r="AA26" s="99">
        <v>33304.130669999999</v>
      </c>
      <c r="AB26" s="99">
        <v>362872.79406499991</v>
      </c>
    </row>
    <row r="27" spans="1:28" s="105" customFormat="1" x14ac:dyDescent="0.2">
      <c r="A27" s="107" t="s">
        <v>1821</v>
      </c>
      <c r="B27" s="188">
        <v>98.771774778904131</v>
      </c>
      <c r="C27" s="188">
        <v>65.963196785582539</v>
      </c>
      <c r="D27" s="188">
        <v>93.666927897129739</v>
      </c>
      <c r="E27" s="188">
        <v>64.702536599837785</v>
      </c>
      <c r="F27" s="188">
        <v>90.025852830345485</v>
      </c>
      <c r="G27" s="188">
        <v>99.835686832939842</v>
      </c>
      <c r="H27" s="188">
        <v>89.757009190275397</v>
      </c>
      <c r="I27" s="188">
        <v>91.928119061717027</v>
      </c>
      <c r="J27" s="188" t="s">
        <v>2877</v>
      </c>
      <c r="K27" s="188">
        <v>76.901458714079467</v>
      </c>
      <c r="L27" s="188">
        <v>65.000521285165291</v>
      </c>
      <c r="M27" s="188">
        <v>78.174176200327693</v>
      </c>
      <c r="N27" s="188">
        <v>49.705493922178178</v>
      </c>
      <c r="O27" s="188">
        <v>82.250292773623968</v>
      </c>
      <c r="P27" s="188">
        <v>83.358602666748553</v>
      </c>
      <c r="Q27" s="188">
        <v>64.950945358180633</v>
      </c>
      <c r="R27" s="188">
        <v>89.885795178940413</v>
      </c>
      <c r="S27" s="188">
        <v>92.000764134924623</v>
      </c>
      <c r="T27" s="188">
        <v>85.009436394528137</v>
      </c>
      <c r="U27" s="188">
        <v>64.316132684493482</v>
      </c>
      <c r="V27" s="188">
        <v>81.460756757627735</v>
      </c>
      <c r="W27" s="188">
        <v>99.726879322343464</v>
      </c>
      <c r="X27" s="188">
        <v>69.028265271860064</v>
      </c>
      <c r="Y27" s="188">
        <v>77.018666276077113</v>
      </c>
      <c r="Z27" s="188">
        <v>100.01158167082407</v>
      </c>
      <c r="AA27" s="188">
        <v>66.348483187434724</v>
      </c>
      <c r="AB27" s="188">
        <v>82.88526560380916</v>
      </c>
    </row>
    <row r="28" spans="1:28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9"/>
      <c r="Y28" s="99"/>
      <c r="Z28" s="99"/>
      <c r="AA28" s="99"/>
      <c r="AB28" s="99"/>
    </row>
    <row r="29" spans="1:28" x14ac:dyDescent="0.2">
      <c r="A29" s="102" t="s">
        <v>391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9"/>
      <c r="Y29" s="99"/>
      <c r="Z29" s="99"/>
      <c r="AA29" s="99"/>
      <c r="AB29" s="99"/>
    </row>
    <row r="30" spans="1:28" s="94" customFormat="1" x14ac:dyDescent="0.2">
      <c r="A30" s="106" t="s">
        <v>1819</v>
      </c>
      <c r="B30" s="99">
        <v>8458.4526499999993</v>
      </c>
      <c r="C30" s="99">
        <v>19158.641470000002</v>
      </c>
      <c r="D30" s="99">
        <v>24036.988160000124</v>
      </c>
      <c r="E30" s="99">
        <v>5369.0687299999991</v>
      </c>
      <c r="F30" s="99">
        <v>3737.0624800000005</v>
      </c>
      <c r="G30" s="99">
        <v>28361.470149999892</v>
      </c>
      <c r="H30" s="99">
        <v>6391.6382400000293</v>
      </c>
      <c r="I30" s="99">
        <v>3274.109829999994</v>
      </c>
      <c r="J30" s="99">
        <v>0</v>
      </c>
      <c r="K30" s="99">
        <v>10197.966530000034</v>
      </c>
      <c r="L30" s="99">
        <v>7205.2651599999808</v>
      </c>
      <c r="M30" s="99">
        <v>4792.2623100000055</v>
      </c>
      <c r="N30" s="99">
        <v>978.37608999999793</v>
      </c>
      <c r="O30" s="99">
        <v>15401.342809999973</v>
      </c>
      <c r="P30" s="99">
        <v>3679.5103200000012</v>
      </c>
      <c r="Q30" s="99">
        <v>1750.1784300000072</v>
      </c>
      <c r="R30" s="99">
        <v>491.69560999999976</v>
      </c>
      <c r="S30" s="99">
        <v>738.19650000000183</v>
      </c>
      <c r="T30" s="99">
        <v>10018.455469999928</v>
      </c>
      <c r="U30" s="99">
        <v>2909.1033799999932</v>
      </c>
      <c r="V30" s="99">
        <v>4019.8045400000265</v>
      </c>
      <c r="W30" s="99">
        <v>1247.1458699999966</v>
      </c>
      <c r="X30" s="99">
        <v>22.38065000000001</v>
      </c>
      <c r="Y30" s="99">
        <v>233.2194199999999</v>
      </c>
      <c r="Z30" s="99">
        <v>5345.7324399999998</v>
      </c>
      <c r="AA30" s="99">
        <v>10403.405609999987</v>
      </c>
      <c r="AB30" s="99">
        <v>178221.47284999996</v>
      </c>
    </row>
    <row r="31" spans="1:28" s="94" customFormat="1" x14ac:dyDescent="0.2">
      <c r="A31" s="106" t="s">
        <v>1820</v>
      </c>
      <c r="B31" s="99">
        <v>4054.7962600000001</v>
      </c>
      <c r="C31" s="99">
        <v>12150.95431999999</v>
      </c>
      <c r="D31" s="99">
        <v>3414.0069799999947</v>
      </c>
      <c r="E31" s="99">
        <v>2721.9413499999973</v>
      </c>
      <c r="F31" s="99">
        <v>162.80135999999993</v>
      </c>
      <c r="G31" s="99">
        <v>2403.8047599999991</v>
      </c>
      <c r="H31" s="99">
        <v>2599.1775399999988</v>
      </c>
      <c r="I31" s="99">
        <v>1193.561310000001</v>
      </c>
      <c r="J31" s="99">
        <v>0</v>
      </c>
      <c r="K31" s="99">
        <v>4024.2087500000052</v>
      </c>
      <c r="L31" s="99">
        <v>3356.8274099999981</v>
      </c>
      <c r="M31" s="99">
        <v>2075.4997399999993</v>
      </c>
      <c r="N31" s="99">
        <v>564.14620999999897</v>
      </c>
      <c r="O31" s="99">
        <v>9111.2559000000074</v>
      </c>
      <c r="P31" s="99">
        <v>1833.5519500000009</v>
      </c>
      <c r="Q31" s="99">
        <v>793.49744999999893</v>
      </c>
      <c r="R31" s="99">
        <v>244.48168999999996</v>
      </c>
      <c r="S31" s="99">
        <v>118.7825600000001</v>
      </c>
      <c r="T31" s="99">
        <v>2328.0455899999943</v>
      </c>
      <c r="U31" s="99">
        <v>1647.565129999999</v>
      </c>
      <c r="V31" s="99">
        <v>1488.3544899999997</v>
      </c>
      <c r="W31" s="99">
        <v>430.33898000000005</v>
      </c>
      <c r="X31" s="99">
        <v>7.7363899999999983</v>
      </c>
      <c r="Y31" s="99">
        <v>122.30416000000008</v>
      </c>
      <c r="Z31" s="99">
        <v>2244.2624799999999</v>
      </c>
      <c r="AA31" s="99">
        <v>3116.163870000004</v>
      </c>
      <c r="AB31" s="99">
        <v>62208.066629999987</v>
      </c>
    </row>
    <row r="32" spans="1:28" s="105" customFormat="1" x14ac:dyDescent="0.2">
      <c r="A32" s="107" t="s">
        <v>1821</v>
      </c>
      <c r="B32" s="188">
        <v>52.062198279256187</v>
      </c>
      <c r="C32" s="188">
        <v>36.577161073623934</v>
      </c>
      <c r="D32" s="188">
        <v>85.796860416642247</v>
      </c>
      <c r="E32" s="188">
        <v>49.303287276041303</v>
      </c>
      <c r="F32" s="188">
        <v>95.643600799524236</v>
      </c>
      <c r="G32" s="188">
        <v>91.524400014221371</v>
      </c>
      <c r="H32" s="188">
        <v>59.334720733506551</v>
      </c>
      <c r="I32" s="188">
        <v>63.545471228129102</v>
      </c>
      <c r="J32" s="188" t="s">
        <v>2877</v>
      </c>
      <c r="K32" s="188">
        <v>60.539106123149914</v>
      </c>
      <c r="L32" s="188">
        <v>53.411465984133102</v>
      </c>
      <c r="M32" s="188">
        <v>56.690606529007027</v>
      </c>
      <c r="N32" s="188">
        <v>42.338512176846002</v>
      </c>
      <c r="O32" s="188">
        <v>40.841159031379135</v>
      </c>
      <c r="P32" s="188">
        <v>50.168587922318963</v>
      </c>
      <c r="Q32" s="188">
        <v>54.661911242958482</v>
      </c>
      <c r="R32" s="188">
        <v>50.277837542621114</v>
      </c>
      <c r="S32" s="188">
        <v>83.909086537256712</v>
      </c>
      <c r="T32" s="188">
        <v>76.762430127365619</v>
      </c>
      <c r="U32" s="188">
        <v>43.365191442594835</v>
      </c>
      <c r="V32" s="188">
        <v>62.974456215724608</v>
      </c>
      <c r="W32" s="188">
        <v>65.494094127096673</v>
      </c>
      <c r="X32" s="188">
        <v>65.432684037326908</v>
      </c>
      <c r="Y32" s="188">
        <v>47.558329404986885</v>
      </c>
      <c r="Z32" s="188">
        <v>58.017680361121847</v>
      </c>
      <c r="AA32" s="188">
        <v>70.04669444970331</v>
      </c>
      <c r="AB32" s="188">
        <v>65.095077694505761</v>
      </c>
    </row>
    <row r="33" spans="1:28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9"/>
      <c r="Y33" s="99"/>
      <c r="Z33" s="99"/>
      <c r="AA33" s="99"/>
      <c r="AB33" s="99"/>
    </row>
    <row r="34" spans="1:28" s="93" customFormat="1" x14ac:dyDescent="0.2">
      <c r="A34" s="102" t="s">
        <v>1686</v>
      </c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99"/>
      <c r="Y34" s="99"/>
      <c r="Z34" s="99"/>
      <c r="AA34" s="99"/>
      <c r="AB34" s="99"/>
    </row>
    <row r="35" spans="1:28" s="94" customFormat="1" x14ac:dyDescent="0.2">
      <c r="A35" s="106" t="s">
        <v>1819</v>
      </c>
      <c r="B35" s="99">
        <v>9248.5122200000005</v>
      </c>
      <c r="C35" s="99">
        <v>1652.7633500000002</v>
      </c>
      <c r="D35" s="99">
        <v>4263.4165999999996</v>
      </c>
      <c r="E35" s="99">
        <v>1765.7459799999999</v>
      </c>
      <c r="F35" s="99">
        <v>980.70219999999995</v>
      </c>
      <c r="G35" s="99">
        <v>3873.9902200000001</v>
      </c>
      <c r="H35" s="99">
        <v>717.75288</v>
      </c>
      <c r="I35" s="99">
        <v>197.27755999999999</v>
      </c>
      <c r="J35" s="99">
        <v>0</v>
      </c>
      <c r="K35" s="99">
        <v>1882.05368</v>
      </c>
      <c r="L35" s="99">
        <v>2462.73839</v>
      </c>
      <c r="M35" s="99">
        <v>1967.5449599999999</v>
      </c>
      <c r="N35" s="99">
        <v>241.87213</v>
      </c>
      <c r="O35" s="99">
        <v>1321.87318</v>
      </c>
      <c r="P35" s="99">
        <v>293.56740000000002</v>
      </c>
      <c r="Q35" s="99">
        <v>636.69136000000003</v>
      </c>
      <c r="R35" s="99">
        <v>25.824819999999999</v>
      </c>
      <c r="S35" s="99">
        <v>624.56279000000006</v>
      </c>
      <c r="T35" s="99">
        <v>2903.5081399999999</v>
      </c>
      <c r="U35" s="99">
        <v>775.03647999999998</v>
      </c>
      <c r="V35" s="99">
        <v>442.28098999999997</v>
      </c>
      <c r="W35" s="99">
        <v>942.18856000000005</v>
      </c>
      <c r="X35" s="99">
        <v>0</v>
      </c>
      <c r="Y35" s="99">
        <v>9.4999999999999998E-3</v>
      </c>
      <c r="Z35" s="99">
        <v>465.72654999999997</v>
      </c>
      <c r="AA35" s="99">
        <v>503.61713000000003</v>
      </c>
      <c r="AB35" s="99">
        <v>38189.25707</v>
      </c>
    </row>
    <row r="36" spans="1:28" s="94" customFormat="1" x14ac:dyDescent="0.2">
      <c r="A36" s="106" t="s">
        <v>1820</v>
      </c>
      <c r="B36" s="99">
        <v>580.79948000000002</v>
      </c>
      <c r="C36" s="99">
        <v>1166.7544100000002</v>
      </c>
      <c r="D36" s="99">
        <v>405.58832999999998</v>
      </c>
      <c r="E36" s="99">
        <v>768.62977000000001</v>
      </c>
      <c r="F36" s="99">
        <v>0</v>
      </c>
      <c r="G36" s="99">
        <v>2.964E-2</v>
      </c>
      <c r="H36" s="99">
        <v>208.41872000000001</v>
      </c>
      <c r="I36" s="99">
        <v>1.82104</v>
      </c>
      <c r="J36" s="99">
        <v>0</v>
      </c>
      <c r="K36" s="99">
        <v>679.14581999999996</v>
      </c>
      <c r="L36" s="99">
        <v>1096.8965099999998</v>
      </c>
      <c r="M36" s="99">
        <v>413.84172999999998</v>
      </c>
      <c r="N36" s="99">
        <v>151.53966999999997</v>
      </c>
      <c r="O36" s="99">
        <v>303.88698999999997</v>
      </c>
      <c r="P36" s="99">
        <v>56.290100000000002</v>
      </c>
      <c r="Q36" s="99">
        <v>485.81233999999995</v>
      </c>
      <c r="R36" s="99">
        <v>12.5999</v>
      </c>
      <c r="S36" s="99">
        <v>305.49243000000001</v>
      </c>
      <c r="T36" s="99">
        <v>779.72987999999998</v>
      </c>
      <c r="U36" s="99">
        <v>63.677699999999994</v>
      </c>
      <c r="V36" s="99">
        <v>168.99982</v>
      </c>
      <c r="W36" s="99">
        <v>141.65370000000001</v>
      </c>
      <c r="X36" s="99">
        <v>0</v>
      </c>
      <c r="Y36" s="99">
        <v>0</v>
      </c>
      <c r="Z36" s="99">
        <v>218.36950999999999</v>
      </c>
      <c r="AA36" s="99">
        <v>145.74795</v>
      </c>
      <c r="AB36" s="99">
        <v>8155.7254400000011</v>
      </c>
    </row>
    <row r="37" spans="1:28" s="105" customFormat="1" x14ac:dyDescent="0.2">
      <c r="A37" s="107" t="s">
        <v>1821</v>
      </c>
      <c r="B37" s="188">
        <v>93.720076633039255</v>
      </c>
      <c r="C37" s="188">
        <v>29.40583962005207</v>
      </c>
      <c r="D37" s="188">
        <v>90.486776966623424</v>
      </c>
      <c r="E37" s="188">
        <v>56.469969140181753</v>
      </c>
      <c r="F37" s="188">
        <v>100</v>
      </c>
      <c r="G37" s="188">
        <v>99.999234897397344</v>
      </c>
      <c r="H37" s="188">
        <v>70.962328984315604</v>
      </c>
      <c r="I37" s="188">
        <v>99.076914779359598</v>
      </c>
      <c r="J37" s="188" t="s">
        <v>2877</v>
      </c>
      <c r="K37" s="188">
        <v>63.914641371971925</v>
      </c>
      <c r="L37" s="188">
        <v>55.460291094905955</v>
      </c>
      <c r="M37" s="188">
        <v>78.966593474946563</v>
      </c>
      <c r="N37" s="188">
        <v>37.347196636503774</v>
      </c>
      <c r="O37" s="188">
        <v>77.010881633894712</v>
      </c>
      <c r="P37" s="188">
        <v>80.825493566383727</v>
      </c>
      <c r="Q37" s="188">
        <v>23.6973562826422</v>
      </c>
      <c r="R37" s="188">
        <v>51.210114920452497</v>
      </c>
      <c r="S37" s="188">
        <v>51.086994791988815</v>
      </c>
      <c r="T37" s="188">
        <v>73.145249043455422</v>
      </c>
      <c r="U37" s="188">
        <v>91.783909319984531</v>
      </c>
      <c r="V37" s="188">
        <v>61.789038231102808</v>
      </c>
      <c r="W37" s="188">
        <v>84.965461690598318</v>
      </c>
      <c r="X37" s="188" t="s">
        <v>2877</v>
      </c>
      <c r="Y37" s="188">
        <v>100</v>
      </c>
      <c r="Z37" s="188">
        <v>53.112076174313017</v>
      </c>
      <c r="AA37" s="188">
        <v>71.05977114003251</v>
      </c>
      <c r="AB37" s="188">
        <v>78.643927466169998</v>
      </c>
    </row>
    <row r="38" spans="1:28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9"/>
      <c r="Y38" s="99"/>
      <c r="Z38" s="99"/>
      <c r="AA38" s="99"/>
      <c r="AB38" s="99"/>
    </row>
    <row r="39" spans="1:28" x14ac:dyDescent="0.2">
      <c r="A39" s="102" t="s">
        <v>1687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9"/>
      <c r="Y39" s="99"/>
      <c r="Z39" s="99"/>
      <c r="AA39" s="99"/>
      <c r="AB39" s="99"/>
    </row>
    <row r="40" spans="1:28" s="94" customFormat="1" x14ac:dyDescent="0.2">
      <c r="A40" s="106" t="s">
        <v>1819</v>
      </c>
      <c r="B40" s="99">
        <v>28.13552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51.040999999999997</v>
      </c>
      <c r="K40" s="99">
        <v>0</v>
      </c>
      <c r="L40" s="99">
        <v>2227.6319100000001</v>
      </c>
      <c r="M40" s="99">
        <v>0</v>
      </c>
      <c r="N40" s="99">
        <v>0</v>
      </c>
      <c r="O40" s="99">
        <v>1366.2445500000001</v>
      </c>
      <c r="P40" s="99">
        <v>0</v>
      </c>
      <c r="Q40" s="99">
        <v>0</v>
      </c>
      <c r="R40" s="99">
        <v>0</v>
      </c>
      <c r="S40" s="99">
        <v>0</v>
      </c>
      <c r="T40" s="99">
        <v>302.79692</v>
      </c>
      <c r="U40" s="99">
        <v>0</v>
      </c>
      <c r="V40" s="99">
        <v>0</v>
      </c>
      <c r="W40" s="99">
        <v>6.1</v>
      </c>
      <c r="X40" s="99">
        <v>0</v>
      </c>
      <c r="Y40" s="99">
        <v>0</v>
      </c>
      <c r="Z40" s="99">
        <v>0</v>
      </c>
      <c r="AA40" s="99">
        <v>0</v>
      </c>
      <c r="AB40" s="99">
        <v>3981.9499000000001</v>
      </c>
    </row>
    <row r="41" spans="1:28" s="94" customFormat="1" x14ac:dyDescent="0.2">
      <c r="A41" s="106" t="s">
        <v>1820</v>
      </c>
      <c r="B41" s="99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0</v>
      </c>
      <c r="L41" s="99">
        <v>2189.0060700000004</v>
      </c>
      <c r="M41" s="99">
        <v>0</v>
      </c>
      <c r="N41" s="99">
        <v>0</v>
      </c>
      <c r="O41" s="99">
        <v>1366.2445500000001</v>
      </c>
      <c r="P41" s="99">
        <v>0</v>
      </c>
      <c r="Q41" s="99">
        <v>0</v>
      </c>
      <c r="R41" s="99">
        <v>0</v>
      </c>
      <c r="S41" s="99">
        <v>0</v>
      </c>
      <c r="T41" s="99">
        <v>299.76895000000002</v>
      </c>
      <c r="U41" s="99">
        <v>0</v>
      </c>
      <c r="V41" s="99">
        <v>0</v>
      </c>
      <c r="W41" s="99">
        <v>4.5750000000000002</v>
      </c>
      <c r="X41" s="99">
        <v>0</v>
      </c>
      <c r="Y41" s="99">
        <v>0</v>
      </c>
      <c r="Z41" s="99">
        <v>0</v>
      </c>
      <c r="AA41" s="99">
        <v>0</v>
      </c>
      <c r="AB41" s="99">
        <v>3859.5945700000007</v>
      </c>
    </row>
    <row r="42" spans="1:28" s="105" customFormat="1" x14ac:dyDescent="0.2">
      <c r="A42" s="107" t="s">
        <v>1821</v>
      </c>
      <c r="B42" s="188">
        <v>100</v>
      </c>
      <c r="C42" s="99" t="s">
        <v>2877</v>
      </c>
      <c r="D42" s="99" t="s">
        <v>2877</v>
      </c>
      <c r="E42" s="99" t="s">
        <v>2877</v>
      </c>
      <c r="F42" s="99" t="s">
        <v>2877</v>
      </c>
      <c r="G42" s="99" t="s">
        <v>2877</v>
      </c>
      <c r="H42" s="99" t="s">
        <v>2877</v>
      </c>
      <c r="I42" s="99" t="s">
        <v>2877</v>
      </c>
      <c r="J42" s="188">
        <v>100</v>
      </c>
      <c r="K42" s="99" t="s">
        <v>2877</v>
      </c>
      <c r="L42" s="188">
        <v>1.7339417623982456</v>
      </c>
      <c r="M42" s="99" t="s">
        <v>2877</v>
      </c>
      <c r="N42" s="99" t="s">
        <v>2877</v>
      </c>
      <c r="O42" s="99">
        <v>0</v>
      </c>
      <c r="P42" s="99" t="s">
        <v>2877</v>
      </c>
      <c r="Q42" s="99" t="s">
        <v>2877</v>
      </c>
      <c r="R42" s="99" t="s">
        <v>2877</v>
      </c>
      <c r="S42" s="99" t="s">
        <v>2877</v>
      </c>
      <c r="T42" s="99">
        <v>1.000000264203474</v>
      </c>
      <c r="U42" s="99" t="s">
        <v>2877</v>
      </c>
      <c r="V42" s="99" t="s">
        <v>2877</v>
      </c>
      <c r="W42" s="99">
        <v>25</v>
      </c>
      <c r="X42" s="188" t="s">
        <v>2877</v>
      </c>
      <c r="Y42" s="188" t="s">
        <v>2877</v>
      </c>
      <c r="Z42" s="188" t="s">
        <v>2877</v>
      </c>
      <c r="AA42" s="188" t="s">
        <v>2877</v>
      </c>
      <c r="AB42" s="188">
        <v>3.0727491071647939</v>
      </c>
    </row>
    <row r="43" spans="1:28" x14ac:dyDescent="0.2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9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9"/>
      <c r="Y43" s="99"/>
      <c r="Z43" s="99"/>
      <c r="AA43" s="99"/>
      <c r="AB43" s="99"/>
    </row>
    <row r="44" spans="1:28" s="93" customFormat="1" x14ac:dyDescent="0.2">
      <c r="A44" s="102" t="s">
        <v>1688</v>
      </c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99"/>
      <c r="Y44" s="99"/>
      <c r="Z44" s="99"/>
      <c r="AA44" s="99"/>
      <c r="AB44" s="99"/>
    </row>
    <row r="45" spans="1:28" s="94" customFormat="1" x14ac:dyDescent="0.2">
      <c r="A45" s="106" t="s">
        <v>1819</v>
      </c>
      <c r="B45" s="99">
        <v>0</v>
      </c>
      <c r="C45" s="99">
        <v>0.95</v>
      </c>
      <c r="D45" s="99">
        <v>20.213470000000001</v>
      </c>
      <c r="E45" s="99">
        <v>0</v>
      </c>
      <c r="F45" s="99">
        <v>0</v>
      </c>
      <c r="G45" s="99">
        <v>12.06419</v>
      </c>
      <c r="H45" s="99">
        <v>17.77636</v>
      </c>
      <c r="I45" s="99">
        <v>0</v>
      </c>
      <c r="J45" s="99">
        <v>0</v>
      </c>
      <c r="K45" s="99">
        <v>3</v>
      </c>
      <c r="L45" s="99">
        <v>0</v>
      </c>
      <c r="M45" s="99">
        <v>0.09</v>
      </c>
      <c r="N45" s="99">
        <v>0</v>
      </c>
      <c r="O45" s="99">
        <v>2.3714400000000002</v>
      </c>
      <c r="P45" s="99">
        <v>0</v>
      </c>
      <c r="Q45" s="99">
        <v>0</v>
      </c>
      <c r="R45" s="99">
        <v>0</v>
      </c>
      <c r="S45" s="99">
        <v>0</v>
      </c>
      <c r="T45" s="99">
        <v>68.266970000000001</v>
      </c>
      <c r="U45" s="99">
        <v>0</v>
      </c>
      <c r="V45" s="99">
        <v>0</v>
      </c>
      <c r="W45" s="99">
        <v>0.625</v>
      </c>
      <c r="X45" s="99">
        <v>0</v>
      </c>
      <c r="Y45" s="99">
        <v>0</v>
      </c>
      <c r="Z45" s="99">
        <v>0</v>
      </c>
      <c r="AA45" s="99">
        <v>0</v>
      </c>
      <c r="AB45" s="99">
        <v>125.35742999999999</v>
      </c>
    </row>
    <row r="46" spans="1:28" s="94" customFormat="1" x14ac:dyDescent="0.2">
      <c r="A46" s="106" t="s">
        <v>1820</v>
      </c>
      <c r="B46" s="99">
        <v>0</v>
      </c>
      <c r="C46" s="99">
        <v>-5.8090000000000003E-2</v>
      </c>
      <c r="D46" s="99">
        <v>0</v>
      </c>
      <c r="E46" s="99">
        <v>0</v>
      </c>
      <c r="F46" s="99">
        <v>0</v>
      </c>
      <c r="G46" s="99">
        <v>0</v>
      </c>
      <c r="H46" s="99">
        <v>2.8016999999999999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99">
        <v>0</v>
      </c>
      <c r="O46" s="99">
        <v>0.39479999999999998</v>
      </c>
      <c r="P46" s="99">
        <v>0</v>
      </c>
      <c r="Q46" s="99">
        <v>0</v>
      </c>
      <c r="R46" s="99">
        <v>0</v>
      </c>
      <c r="S46" s="99">
        <v>0</v>
      </c>
      <c r="T46" s="99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3.1384099999999999</v>
      </c>
    </row>
    <row r="47" spans="1:28" s="105" customFormat="1" x14ac:dyDescent="0.2">
      <c r="A47" s="107" t="s">
        <v>1821</v>
      </c>
      <c r="B47" s="188" t="s">
        <v>2877</v>
      </c>
      <c r="C47" s="188">
        <v>106.11473684210526</v>
      </c>
      <c r="D47" s="188">
        <v>100</v>
      </c>
      <c r="E47" s="188" t="s">
        <v>2877</v>
      </c>
      <c r="F47" s="188" t="s">
        <v>2877</v>
      </c>
      <c r="G47" s="188">
        <v>100</v>
      </c>
      <c r="H47" s="99">
        <v>84.239180574650831</v>
      </c>
      <c r="I47" s="188" t="s">
        <v>2877</v>
      </c>
      <c r="J47" s="99" t="s">
        <v>2877</v>
      </c>
      <c r="K47" s="99">
        <v>100</v>
      </c>
      <c r="L47" s="188" t="s">
        <v>2877</v>
      </c>
      <c r="M47" s="99">
        <v>100</v>
      </c>
      <c r="N47" s="99" t="s">
        <v>2877</v>
      </c>
      <c r="O47" s="99">
        <v>83.351887460783331</v>
      </c>
      <c r="P47" s="99" t="s">
        <v>2877</v>
      </c>
      <c r="Q47" s="188" t="s">
        <v>2877</v>
      </c>
      <c r="R47" s="188" t="s">
        <v>2877</v>
      </c>
      <c r="S47" s="99" t="s">
        <v>2877</v>
      </c>
      <c r="T47" s="99">
        <v>100</v>
      </c>
      <c r="U47" s="99" t="s">
        <v>2877</v>
      </c>
      <c r="V47" s="99" t="s">
        <v>2877</v>
      </c>
      <c r="W47" s="188">
        <v>100</v>
      </c>
      <c r="X47" s="188" t="s">
        <v>2877</v>
      </c>
      <c r="Y47" s="188" t="s">
        <v>2877</v>
      </c>
      <c r="Z47" s="188" t="s">
        <v>2877</v>
      </c>
      <c r="AA47" s="188" t="s">
        <v>2877</v>
      </c>
      <c r="AB47" s="188">
        <v>97.496430805896395</v>
      </c>
    </row>
    <row r="48" spans="1:28" x14ac:dyDescent="0.2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</row>
    <row r="49" spans="1:28" x14ac:dyDescent="0.2">
      <c r="A49" s="78" t="s">
        <v>2539</v>
      </c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</row>
    <row r="50" spans="1:28" s="94" customFormat="1" x14ac:dyDescent="0.2">
      <c r="A50" s="106" t="s">
        <v>1819</v>
      </c>
      <c r="B50" s="99">
        <v>2326.4441699999998</v>
      </c>
      <c r="C50" s="99">
        <v>15170.17691</v>
      </c>
      <c r="D50" s="99">
        <v>21720.000299999996</v>
      </c>
      <c r="E50" s="99">
        <v>2941.1459100000002</v>
      </c>
      <c r="F50" s="99">
        <v>5515.4580599999999</v>
      </c>
      <c r="G50" s="99">
        <v>20865.517010000029</v>
      </c>
      <c r="H50" s="99">
        <v>12584.19443</v>
      </c>
      <c r="I50" s="99">
        <v>1589.12221</v>
      </c>
      <c r="J50" s="99">
        <v>0</v>
      </c>
      <c r="K50" s="99">
        <v>6844.4050499999994</v>
      </c>
      <c r="L50" s="99">
        <v>21922.754519999999</v>
      </c>
      <c r="M50" s="99">
        <v>6076.49208</v>
      </c>
      <c r="N50" s="99">
        <v>3507.0285099999996</v>
      </c>
      <c r="O50" s="99">
        <v>20995.061229999999</v>
      </c>
      <c r="P50" s="99">
        <v>1126.3956699999999</v>
      </c>
      <c r="Q50" s="99">
        <v>846.67750000000001</v>
      </c>
      <c r="R50" s="99">
        <v>82.449730000000002</v>
      </c>
      <c r="S50" s="99">
        <v>2890.62887</v>
      </c>
      <c r="T50" s="99">
        <v>19222.119180000002</v>
      </c>
      <c r="U50" s="99">
        <v>3002.7705700000001</v>
      </c>
      <c r="V50" s="99">
        <v>9477.0297300000002</v>
      </c>
      <c r="W50" s="99">
        <v>6618.0889999999999</v>
      </c>
      <c r="X50" s="99">
        <v>15.090819999999999</v>
      </c>
      <c r="Y50" s="99">
        <v>9.6555699999999991</v>
      </c>
      <c r="Z50" s="99">
        <v>7085.1455399999995</v>
      </c>
      <c r="AA50" s="99">
        <v>10403.71802</v>
      </c>
      <c r="AB50" s="99">
        <v>202837.57059000002</v>
      </c>
    </row>
    <row r="51" spans="1:28" s="94" customFormat="1" x14ac:dyDescent="0.2">
      <c r="A51" s="106" t="s">
        <v>1820</v>
      </c>
      <c r="B51" s="99">
        <v>2322.2307900000001</v>
      </c>
      <c r="C51" s="99">
        <v>11722.242190000001</v>
      </c>
      <c r="D51" s="99">
        <v>11458.480539999999</v>
      </c>
      <c r="E51" s="99">
        <v>2616.1566600000001</v>
      </c>
      <c r="F51" s="99">
        <v>1148.4228999999998</v>
      </c>
      <c r="G51" s="99">
        <v>6950.2873300000001</v>
      </c>
      <c r="H51" s="99">
        <v>9563.0629000000026</v>
      </c>
      <c r="I51" s="99">
        <v>724.30954000000008</v>
      </c>
      <c r="J51" s="99">
        <v>0</v>
      </c>
      <c r="K51" s="99">
        <v>4061.7915099999996</v>
      </c>
      <c r="L51" s="99">
        <v>11136.459859999999</v>
      </c>
      <c r="M51" s="99">
        <v>4198.1214800000007</v>
      </c>
      <c r="N51" s="99">
        <v>3152.3710799999999</v>
      </c>
      <c r="O51" s="99">
        <v>19635.214749999999</v>
      </c>
      <c r="P51" s="99">
        <v>876.2124</v>
      </c>
      <c r="Q51" s="99">
        <v>665.79986999999994</v>
      </c>
      <c r="R51" s="99">
        <v>64.125969999999995</v>
      </c>
      <c r="S51" s="99">
        <v>1768.6922400000001</v>
      </c>
      <c r="T51" s="99">
        <v>15101.98691</v>
      </c>
      <c r="U51" s="99">
        <v>992.01343999999995</v>
      </c>
      <c r="V51" s="99">
        <v>7646.9178800000009</v>
      </c>
      <c r="W51" s="99">
        <v>1163.50136</v>
      </c>
      <c r="X51" s="99">
        <v>14.789</v>
      </c>
      <c r="Y51" s="99">
        <v>6.82965</v>
      </c>
      <c r="Z51" s="99">
        <v>4472.8842500000001</v>
      </c>
      <c r="AA51" s="99">
        <v>9129.4903200000008</v>
      </c>
      <c r="AB51" s="99">
        <v>130592.39482000002</v>
      </c>
    </row>
    <row r="52" spans="1:28" s="105" customFormat="1" x14ac:dyDescent="0.2">
      <c r="A52" s="107" t="s">
        <v>1821</v>
      </c>
      <c r="B52" s="188">
        <v>0.18110815012593612</v>
      </c>
      <c r="C52" s="188">
        <v>22.728375156437114</v>
      </c>
      <c r="D52" s="188">
        <v>47.244565461631225</v>
      </c>
      <c r="E52" s="188">
        <v>11.049749313525218</v>
      </c>
      <c r="F52" s="188">
        <v>79.178104746571137</v>
      </c>
      <c r="G52" s="188">
        <v>66.690078531631897</v>
      </c>
      <c r="H52" s="188">
        <v>24.007349431901595</v>
      </c>
      <c r="I52" s="188">
        <v>54.420777996677792</v>
      </c>
      <c r="J52" s="188" t="s">
        <v>2877</v>
      </c>
      <c r="K52" s="188">
        <v>40.655301953527726</v>
      </c>
      <c r="L52" s="188">
        <v>49.201365869237499</v>
      </c>
      <c r="M52" s="188">
        <v>30.912088344234284</v>
      </c>
      <c r="N52" s="188">
        <v>10.112761529845669</v>
      </c>
      <c r="O52" s="188">
        <v>6.4769826822743699</v>
      </c>
      <c r="P52" s="188">
        <v>22.210958073018862</v>
      </c>
      <c r="Q52" s="188">
        <v>21.363226257931746</v>
      </c>
      <c r="R52" s="188">
        <v>22.224160103374512</v>
      </c>
      <c r="S52" s="188">
        <v>38.81289091255772</v>
      </c>
      <c r="T52" s="188">
        <v>21.434329021780634</v>
      </c>
      <c r="U52" s="188">
        <v>66.963395408527674</v>
      </c>
      <c r="V52" s="188">
        <v>19.311027844586061</v>
      </c>
      <c r="W52" s="188">
        <v>82.419375744266972</v>
      </c>
      <c r="X52" s="188">
        <v>2.0000238555625165</v>
      </c>
      <c r="Y52" s="188">
        <v>29.267251959231817</v>
      </c>
      <c r="Z52" s="188">
        <v>36.869550177228959</v>
      </c>
      <c r="AA52" s="188">
        <v>12.247810807159876</v>
      </c>
      <c r="AB52" s="188">
        <v>35.617255501462672</v>
      </c>
    </row>
    <row r="53" spans="1:28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9"/>
      <c r="Y53" s="99"/>
      <c r="Z53" s="99"/>
      <c r="AA53" s="99"/>
      <c r="AB53" s="99"/>
    </row>
    <row r="54" spans="1:28" x14ac:dyDescent="0.2">
      <c r="A54" s="78" t="s">
        <v>2540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9"/>
      <c r="Y54" s="99"/>
      <c r="Z54" s="99"/>
      <c r="AA54" s="99"/>
      <c r="AB54" s="99"/>
    </row>
    <row r="55" spans="1:28" s="94" customFormat="1" x14ac:dyDescent="0.2">
      <c r="A55" s="106" t="s">
        <v>1819</v>
      </c>
      <c r="B55" s="99">
        <v>0</v>
      </c>
      <c r="C55" s="99">
        <v>304.45799</v>
      </c>
      <c r="D55" s="99">
        <v>0</v>
      </c>
      <c r="E55" s="99">
        <v>0</v>
      </c>
      <c r="F55" s="99">
        <v>0</v>
      </c>
      <c r="G55" s="99">
        <v>5.5860000000000003</v>
      </c>
      <c r="H55" s="99">
        <v>8877.3741699999991</v>
      </c>
      <c r="I55" s="99">
        <v>0</v>
      </c>
      <c r="J55" s="99">
        <v>0</v>
      </c>
      <c r="K55" s="99">
        <v>2677.6516299999998</v>
      </c>
      <c r="L55" s="99">
        <v>14.622999999999999</v>
      </c>
      <c r="M55" s="99">
        <v>0</v>
      </c>
      <c r="N55" s="99">
        <v>0</v>
      </c>
      <c r="O55" s="99">
        <v>1473.8331099999998</v>
      </c>
      <c r="P55" s="99">
        <v>7942.4767400000001</v>
      </c>
      <c r="Q55" s="99">
        <v>83.903999999999996</v>
      </c>
      <c r="R55" s="99">
        <v>0</v>
      </c>
      <c r="S55" s="99">
        <v>0</v>
      </c>
      <c r="T55" s="99">
        <v>117.0072</v>
      </c>
      <c r="U55" s="99">
        <v>1223.749</v>
      </c>
      <c r="V55" s="99">
        <v>0</v>
      </c>
      <c r="W55" s="99">
        <v>0</v>
      </c>
      <c r="X55" s="99">
        <v>0</v>
      </c>
      <c r="Y55" s="99">
        <v>0</v>
      </c>
      <c r="Z55" s="99">
        <v>106.16004</v>
      </c>
      <c r="AA55" s="99">
        <v>0</v>
      </c>
      <c r="AB55" s="99">
        <v>22826.822879999996</v>
      </c>
    </row>
    <row r="56" spans="1:28" s="94" customFormat="1" x14ac:dyDescent="0.2">
      <c r="A56" s="106" t="s">
        <v>1820</v>
      </c>
      <c r="B56" s="99">
        <v>0</v>
      </c>
      <c r="C56" s="99">
        <v>62.994100000000003</v>
      </c>
      <c r="D56" s="99">
        <v>0</v>
      </c>
      <c r="E56" s="99">
        <v>0</v>
      </c>
      <c r="F56" s="99">
        <v>0</v>
      </c>
      <c r="G56" s="99">
        <v>4.1894999999999998</v>
      </c>
      <c r="H56" s="99">
        <v>6649.3102600000002</v>
      </c>
      <c r="I56" s="99">
        <v>0</v>
      </c>
      <c r="J56" s="99">
        <v>0</v>
      </c>
      <c r="K56" s="99">
        <v>1883.1410500000002</v>
      </c>
      <c r="L56" s="99">
        <v>11.698399999999999</v>
      </c>
      <c r="M56" s="99">
        <v>0</v>
      </c>
      <c r="N56" s="99">
        <v>0</v>
      </c>
      <c r="O56" s="99">
        <v>1031.70199</v>
      </c>
      <c r="P56" s="99">
        <v>4783.6223399999999</v>
      </c>
      <c r="Q56" s="99">
        <v>62.927990000000001</v>
      </c>
      <c r="R56" s="99">
        <v>0</v>
      </c>
      <c r="S56" s="99">
        <v>0</v>
      </c>
      <c r="T56" s="99">
        <v>80.337070000000011</v>
      </c>
      <c r="U56" s="99">
        <v>621.37840000000006</v>
      </c>
      <c r="V56" s="99">
        <v>0</v>
      </c>
      <c r="W56" s="99">
        <v>0</v>
      </c>
      <c r="X56" s="99">
        <v>0</v>
      </c>
      <c r="Y56" s="99">
        <v>0</v>
      </c>
      <c r="Z56" s="99">
        <v>50.104819999999997</v>
      </c>
      <c r="AA56" s="99">
        <v>0</v>
      </c>
      <c r="AB56" s="99">
        <v>15241.405919999999</v>
      </c>
    </row>
    <row r="57" spans="1:28" s="105" customFormat="1" x14ac:dyDescent="0.2">
      <c r="A57" s="107" t="s">
        <v>1821</v>
      </c>
      <c r="B57" s="99" t="s">
        <v>2877</v>
      </c>
      <c r="C57" s="188">
        <v>79.309427878703403</v>
      </c>
      <c r="D57" s="99" t="s">
        <v>2877</v>
      </c>
      <c r="E57" s="188" t="s">
        <v>2877</v>
      </c>
      <c r="F57" s="188" t="s">
        <v>2877</v>
      </c>
      <c r="G57" s="188">
        <v>25</v>
      </c>
      <c r="H57" s="99">
        <v>25.098231383886787</v>
      </c>
      <c r="I57" s="188" t="s">
        <v>2877</v>
      </c>
      <c r="J57" s="188" t="s">
        <v>2877</v>
      </c>
      <c r="K57" s="99">
        <v>29.671917403235899</v>
      </c>
      <c r="L57" s="188">
        <v>20</v>
      </c>
      <c r="M57" s="188" t="s">
        <v>2877</v>
      </c>
      <c r="N57" s="188" t="s">
        <v>2877</v>
      </c>
      <c r="O57" s="99">
        <v>29.998723532544318</v>
      </c>
      <c r="P57" s="99">
        <v>39.771654402100268</v>
      </c>
      <c r="Q57" s="188">
        <v>25.00001191838291</v>
      </c>
      <c r="R57" s="99" t="s">
        <v>2877</v>
      </c>
      <c r="S57" s="188" t="s">
        <v>2877</v>
      </c>
      <c r="T57" s="99">
        <v>31.340062833740134</v>
      </c>
      <c r="U57" s="99">
        <v>49.223378323496078</v>
      </c>
      <c r="V57" s="99" t="s">
        <v>2877</v>
      </c>
      <c r="W57" s="99" t="s">
        <v>2877</v>
      </c>
      <c r="X57" s="188" t="s">
        <v>2877</v>
      </c>
      <c r="Y57" s="188" t="s">
        <v>2877</v>
      </c>
      <c r="Z57" s="188">
        <v>52.802561114332661</v>
      </c>
      <c r="AA57" s="188" t="s">
        <v>2877</v>
      </c>
      <c r="AB57" s="188">
        <v>33.230279132038362</v>
      </c>
    </row>
    <row r="58" spans="1:28" x14ac:dyDescent="0.2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9"/>
      <c r="Y58" s="99"/>
      <c r="Z58" s="99"/>
      <c r="AA58" s="99"/>
      <c r="AB58" s="99"/>
    </row>
    <row r="59" spans="1:28" x14ac:dyDescent="0.2">
      <c r="A59" s="102" t="s">
        <v>394</v>
      </c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9"/>
      <c r="Y59" s="99"/>
      <c r="Z59" s="99"/>
      <c r="AA59" s="99"/>
      <c r="AB59" s="99"/>
    </row>
    <row r="60" spans="1:28" s="94" customFormat="1" x14ac:dyDescent="0.2">
      <c r="A60" s="106" t="s">
        <v>1819</v>
      </c>
      <c r="B60" s="99">
        <v>506.22805</v>
      </c>
      <c r="C60" s="99">
        <v>60647.284820000001</v>
      </c>
      <c r="D60" s="99">
        <v>108626.24626999999</v>
      </c>
      <c r="E60" s="99">
        <v>710.11858999999993</v>
      </c>
      <c r="F60" s="99">
        <v>0</v>
      </c>
      <c r="G60" s="99">
        <v>0</v>
      </c>
      <c r="H60" s="99">
        <v>44817.430759999996</v>
      </c>
      <c r="I60" s="99">
        <v>1302.5029199999999</v>
      </c>
      <c r="J60" s="99">
        <v>0</v>
      </c>
      <c r="K60" s="99">
        <v>0</v>
      </c>
      <c r="L60" s="99">
        <v>17340.375239999998</v>
      </c>
      <c r="M60" s="99">
        <v>0</v>
      </c>
      <c r="N60" s="99">
        <v>11.598169999999998</v>
      </c>
      <c r="O60" s="99">
        <v>32437.764329999998</v>
      </c>
      <c r="P60" s="99">
        <v>0</v>
      </c>
      <c r="Q60" s="99">
        <v>143.22692000000001</v>
      </c>
      <c r="R60" s="99">
        <v>0</v>
      </c>
      <c r="S60" s="99">
        <v>7.2087399999999997</v>
      </c>
      <c r="T60" s="99">
        <v>161258.2855</v>
      </c>
      <c r="U60" s="99">
        <v>0.11799999999999999</v>
      </c>
      <c r="V60" s="99">
        <v>0</v>
      </c>
      <c r="W60" s="99">
        <v>0</v>
      </c>
      <c r="X60" s="99">
        <v>0</v>
      </c>
      <c r="Y60" s="99">
        <v>0</v>
      </c>
      <c r="Z60" s="99">
        <v>-3.18323</v>
      </c>
      <c r="AA60" s="99">
        <v>168191.46475000001</v>
      </c>
      <c r="AB60" s="99">
        <v>595996.66982999991</v>
      </c>
    </row>
    <row r="61" spans="1:28" s="94" customFormat="1" x14ac:dyDescent="0.2">
      <c r="A61" s="106" t="s">
        <v>1820</v>
      </c>
      <c r="B61" s="99">
        <v>0</v>
      </c>
      <c r="C61" s="99">
        <v>33694.665540000002</v>
      </c>
      <c r="D61" s="99">
        <v>12489.097659999999</v>
      </c>
      <c r="E61" s="99">
        <v>150.67601000000002</v>
      </c>
      <c r="F61" s="99">
        <v>0</v>
      </c>
      <c r="G61" s="99">
        <v>0</v>
      </c>
      <c r="H61" s="99">
        <v>9327.8179400000008</v>
      </c>
      <c r="I61" s="99">
        <v>854.43676000000005</v>
      </c>
      <c r="J61" s="99">
        <v>0</v>
      </c>
      <c r="K61" s="99">
        <v>0</v>
      </c>
      <c r="L61" s="99">
        <v>17339.236820000002</v>
      </c>
      <c r="M61" s="99">
        <v>0</v>
      </c>
      <c r="N61" s="99">
        <v>8.1984500000000011</v>
      </c>
      <c r="O61" s="99">
        <v>18009.591519999998</v>
      </c>
      <c r="P61" s="99">
        <v>0</v>
      </c>
      <c r="Q61" s="99">
        <v>129.98824999999999</v>
      </c>
      <c r="R61" s="99">
        <v>0</v>
      </c>
      <c r="S61" s="99">
        <v>0</v>
      </c>
      <c r="T61" s="99">
        <v>32232.31424</v>
      </c>
      <c r="U61" s="99">
        <v>0.11801</v>
      </c>
      <c r="V61" s="99">
        <v>10.06955</v>
      </c>
      <c r="W61" s="99">
        <v>0</v>
      </c>
      <c r="X61" s="99">
        <v>0</v>
      </c>
      <c r="Y61" s="99">
        <v>0</v>
      </c>
      <c r="Z61" s="99">
        <v>-1.6903299999999999</v>
      </c>
      <c r="AA61" s="99">
        <v>1744.1499899999999</v>
      </c>
      <c r="AB61" s="99">
        <v>125988.67041000002</v>
      </c>
    </row>
    <row r="62" spans="1:28" s="105" customFormat="1" x14ac:dyDescent="0.2">
      <c r="A62" s="107" t="s">
        <v>1821</v>
      </c>
      <c r="B62" s="188">
        <v>100</v>
      </c>
      <c r="C62" s="188">
        <v>44.441592661559156</v>
      </c>
      <c r="D62" s="188">
        <v>88.502688725009179</v>
      </c>
      <c r="E62" s="188">
        <v>78.781570835935995</v>
      </c>
      <c r="F62" s="99" t="s">
        <v>2877</v>
      </c>
      <c r="G62" s="188" t="s">
        <v>2877</v>
      </c>
      <c r="H62" s="188">
        <v>79.187075693939207</v>
      </c>
      <c r="I62" s="99">
        <v>34.40039581638711</v>
      </c>
      <c r="J62" s="188" t="s">
        <v>2877</v>
      </c>
      <c r="K62" s="188" t="s">
        <v>2877</v>
      </c>
      <c r="L62" s="188">
        <v>6.5651405130473777E-3</v>
      </c>
      <c r="M62" s="188" t="s">
        <v>2877</v>
      </c>
      <c r="N62" s="188">
        <v>29.312555342782503</v>
      </c>
      <c r="O62" s="99">
        <v>44.47955371775155</v>
      </c>
      <c r="P62" s="188" t="s">
        <v>2877</v>
      </c>
      <c r="Q62" s="188">
        <v>9.2431436771802495</v>
      </c>
      <c r="R62" s="99" t="s">
        <v>2877</v>
      </c>
      <c r="S62" s="188">
        <v>100</v>
      </c>
      <c r="T62" s="188">
        <v>80.011994955756862</v>
      </c>
      <c r="U62" s="99">
        <v>-8.4745762711949165E-3</v>
      </c>
      <c r="V62" s="188" t="s">
        <v>2877</v>
      </c>
      <c r="W62" s="188" t="s">
        <v>2877</v>
      </c>
      <c r="X62" s="188" t="s">
        <v>2877</v>
      </c>
      <c r="Y62" s="188" t="s">
        <v>2877</v>
      </c>
      <c r="Z62" s="188">
        <v>46.898904571771446</v>
      </c>
      <c r="AA62" s="188">
        <v>98.962997324155239</v>
      </c>
      <c r="AB62" s="188">
        <v>78.860843224856168</v>
      </c>
    </row>
    <row r="63" spans="1:28" x14ac:dyDescent="0.2">
      <c r="A63" s="98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</row>
    <row r="64" spans="1:28" s="93" customFormat="1" x14ac:dyDescent="0.2">
      <c r="A64" s="102" t="s">
        <v>393</v>
      </c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99"/>
      <c r="Y64" s="99"/>
      <c r="Z64" s="99"/>
      <c r="AA64" s="99"/>
      <c r="AB64" s="99"/>
    </row>
    <row r="65" spans="1:28" s="94" customFormat="1" x14ac:dyDescent="0.2">
      <c r="A65" s="106" t="s">
        <v>1819</v>
      </c>
      <c r="B65" s="99">
        <v>36453.030120000003</v>
      </c>
      <c r="C65" s="99">
        <v>480391.41643000004</v>
      </c>
      <c r="D65" s="99">
        <v>675380.55460999999</v>
      </c>
      <c r="E65" s="99">
        <v>127226.51576000002</v>
      </c>
      <c r="F65" s="99">
        <v>92331.784290000011</v>
      </c>
      <c r="G65" s="99">
        <v>614191.789570136</v>
      </c>
      <c r="H65" s="99">
        <v>271151.59391</v>
      </c>
      <c r="I65" s="99">
        <v>67503.222939999992</v>
      </c>
      <c r="J65" s="99">
        <v>51.040999999999997</v>
      </c>
      <c r="K65" s="99">
        <v>343199.67981</v>
      </c>
      <c r="L65" s="99">
        <v>167918.96603999997</v>
      </c>
      <c r="M65" s="99">
        <v>120461.43084</v>
      </c>
      <c r="N65" s="99">
        <v>42249.898839999994</v>
      </c>
      <c r="O65" s="99">
        <v>315404.50193999993</v>
      </c>
      <c r="P65" s="99">
        <v>127402.17581999999</v>
      </c>
      <c r="Q65" s="99">
        <v>85681.780119999996</v>
      </c>
      <c r="R65" s="99">
        <v>25637.260290000002</v>
      </c>
      <c r="S65" s="99">
        <v>49409.713640000009</v>
      </c>
      <c r="T65" s="99">
        <v>458573.49428999989</v>
      </c>
      <c r="U65" s="99">
        <v>106451.49609999997</v>
      </c>
      <c r="V65" s="99">
        <v>150636.55634000001</v>
      </c>
      <c r="W65" s="99">
        <v>58694.053680000005</v>
      </c>
      <c r="X65" s="99">
        <v>440.62651</v>
      </c>
      <c r="Y65" s="99">
        <v>4127.2628699999996</v>
      </c>
      <c r="Z65" s="99">
        <v>154858.07272999999</v>
      </c>
      <c r="AA65" s="99">
        <v>367342.36442</v>
      </c>
      <c r="AB65" s="99">
        <v>4943170.2829101346</v>
      </c>
    </row>
    <row r="66" spans="1:28" s="94" customFormat="1" x14ac:dyDescent="0.2">
      <c r="A66" s="106" t="s">
        <v>1820</v>
      </c>
      <c r="B66" s="99">
        <v>11716.724399999999</v>
      </c>
      <c r="C66" s="99">
        <v>232770.03503999999</v>
      </c>
      <c r="D66" s="99">
        <v>119625.19905</v>
      </c>
      <c r="E66" s="99">
        <v>47765.807809999998</v>
      </c>
      <c r="F66" s="99">
        <v>9398.9537799999998</v>
      </c>
      <c r="G66" s="99">
        <v>55574.76183000001</v>
      </c>
      <c r="H66" s="99">
        <v>66206.456090000007</v>
      </c>
      <c r="I66" s="99">
        <v>8311.5064000000002</v>
      </c>
      <c r="J66" s="99">
        <v>0</v>
      </c>
      <c r="K66" s="99">
        <v>91775.126310000021</v>
      </c>
      <c r="L66" s="99">
        <v>86939.52012999999</v>
      </c>
      <c r="M66" s="99">
        <v>35435.014069999997</v>
      </c>
      <c r="N66" s="99">
        <v>23668.825404999996</v>
      </c>
      <c r="O66" s="99">
        <v>110692.28468000001</v>
      </c>
      <c r="P66" s="99">
        <v>34264.936040000001</v>
      </c>
      <c r="Q66" s="99">
        <v>32152.298369999997</v>
      </c>
      <c r="R66" s="99">
        <v>3307.9075100000005</v>
      </c>
      <c r="S66" s="99">
        <v>9772.3483400000005</v>
      </c>
      <c r="T66" s="99">
        <v>120481.42701999997</v>
      </c>
      <c r="U66" s="99">
        <v>38308.016920000009</v>
      </c>
      <c r="V66" s="99">
        <v>42535.121039999998</v>
      </c>
      <c r="W66" s="99">
        <v>10422.586499999999</v>
      </c>
      <c r="X66" s="99">
        <v>216.80800999999997</v>
      </c>
      <c r="Y66" s="99">
        <v>986.81589000000019</v>
      </c>
      <c r="Z66" s="99">
        <v>38254.660239999997</v>
      </c>
      <c r="AA66" s="99">
        <v>84879.629410000009</v>
      </c>
      <c r="AB66" s="99">
        <v>1315462.7702850001</v>
      </c>
    </row>
    <row r="67" spans="1:28" s="105" customFormat="1" ht="13.5" thickBot="1" x14ac:dyDescent="0.25">
      <c r="A67" s="108" t="s">
        <v>1821</v>
      </c>
      <c r="B67" s="190">
        <v>67.858023430618459</v>
      </c>
      <c r="C67" s="190">
        <v>51.545754757689778</v>
      </c>
      <c r="D67" s="190">
        <v>82.287734191713909</v>
      </c>
      <c r="E67" s="190">
        <v>62.456090599772949</v>
      </c>
      <c r="F67" s="190">
        <v>89.820456896533784</v>
      </c>
      <c r="G67" s="190">
        <v>90.951562236138656</v>
      </c>
      <c r="H67" s="190">
        <v>75.583231824196801</v>
      </c>
      <c r="I67" s="190">
        <v>87.687245085486282</v>
      </c>
      <c r="J67" s="190">
        <v>100</v>
      </c>
      <c r="K67" s="190">
        <v>73.2589708822549</v>
      </c>
      <c r="L67" s="190">
        <v>48.225312375202378</v>
      </c>
      <c r="M67" s="190">
        <v>70.583933942254347</v>
      </c>
      <c r="N67" s="190">
        <v>43.978977335227157</v>
      </c>
      <c r="O67" s="190">
        <v>64.904659255289502</v>
      </c>
      <c r="P67" s="190">
        <v>73.104905140386947</v>
      </c>
      <c r="Q67" s="190">
        <v>62.474754463586422</v>
      </c>
      <c r="R67" s="190">
        <v>87.097265961409008</v>
      </c>
      <c r="S67" s="190">
        <v>80.22180737334061</v>
      </c>
      <c r="T67" s="190">
        <v>73.726909967498457</v>
      </c>
      <c r="U67" s="190">
        <v>64.01364158939235</v>
      </c>
      <c r="V67" s="190">
        <v>71.763081901584044</v>
      </c>
      <c r="W67" s="190">
        <v>82.242517177593584</v>
      </c>
      <c r="X67" s="190">
        <v>50.79551386955815</v>
      </c>
      <c r="Y67" s="190">
        <v>76.090306794536673</v>
      </c>
      <c r="Z67" s="190">
        <v>75.296954452805167</v>
      </c>
      <c r="AA67" s="190">
        <v>76.893590930080407</v>
      </c>
      <c r="AB67" s="190">
        <v>73.388277259375272</v>
      </c>
    </row>
    <row r="68" spans="1:28" x14ac:dyDescent="0.2">
      <c r="A68" s="54" t="s">
        <v>2524</v>
      </c>
    </row>
  </sheetData>
  <mergeCells count="2">
    <mergeCell ref="A5:J6"/>
    <mergeCell ref="K5:X6"/>
  </mergeCells>
  <phoneticPr fontId="2" type="noConversion"/>
  <conditionalFormatting sqref="C8:X8">
    <cfRule type="expression" dxfId="41" priority="1" stopIfTrue="1">
      <formula>$AQ8=1</formula>
    </cfRule>
  </conditionalFormatting>
  <conditionalFormatting sqref="Y8">
    <cfRule type="expression" dxfId="40" priority="2" stopIfTrue="1">
      <formula>$AQ9=1</formula>
    </cfRule>
  </conditionalFormatting>
  <conditionalFormatting sqref="AA8">
    <cfRule type="expression" dxfId="39" priority="3" stopIfTrue="1">
      <formula>$AO9=1</formula>
    </cfRule>
  </conditionalFormatting>
  <conditionalFormatting sqref="AB8">
    <cfRule type="expression" dxfId="38" priority="4" stopIfTrue="1">
      <formula>$AX8=1</formula>
    </cfRule>
  </conditionalFormatting>
  <conditionalFormatting sqref="Z8">
    <cfRule type="expression" dxfId="37" priority="5" stopIfTrue="1">
      <formula>$BE8=1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1811023622047245" top="0.98425196850393704" bottom="0.98425196850393704" header="0.51181102362204722" footer="0.51181102362204722"/>
  <pageSetup paperSize="8" scale="7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D52"/>
  <sheetViews>
    <sheetView showGridLines="0" workbookViewId="0">
      <selection activeCell="B10" sqref="B10"/>
    </sheetView>
  </sheetViews>
  <sheetFormatPr defaultRowHeight="12.75" x14ac:dyDescent="0.2"/>
  <cols>
    <col min="1" max="1" width="27.7109375" style="109" customWidth="1"/>
    <col min="2" max="19" width="9.140625" style="94"/>
    <col min="20" max="20" width="8.85546875" style="94" customWidth="1"/>
    <col min="21" max="28" width="9.140625" style="94"/>
    <col min="29" max="29" width="8.7109375" style="94" customWidth="1"/>
    <col min="30" max="16384" width="9.140625" style="94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x14ac:dyDescent="0.2">
      <c r="A3" s="19" t="s">
        <v>1231</v>
      </c>
      <c r="AD3" s="54" t="s">
        <v>395</v>
      </c>
    </row>
    <row r="5" spans="1:30" x14ac:dyDescent="0.2">
      <c r="A5" s="819" t="s">
        <v>1822</v>
      </c>
      <c r="B5" s="819"/>
      <c r="C5" s="819"/>
      <c r="D5" s="819"/>
      <c r="E5" s="819"/>
      <c r="F5" s="819"/>
      <c r="G5" s="819"/>
      <c r="H5" s="819"/>
      <c r="I5" s="819"/>
      <c r="J5" s="819"/>
      <c r="K5" s="814" t="s">
        <v>1387</v>
      </c>
      <c r="L5" s="814"/>
      <c r="M5" s="814"/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</row>
    <row r="6" spans="1:30" x14ac:dyDescent="0.2">
      <c r="A6" s="819"/>
      <c r="B6" s="819"/>
      <c r="C6" s="819"/>
      <c r="D6" s="819"/>
      <c r="E6" s="819"/>
      <c r="F6" s="819"/>
      <c r="G6" s="819"/>
      <c r="H6" s="819"/>
      <c r="I6" s="819"/>
      <c r="J6" s="819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814"/>
      <c r="W6" s="814"/>
      <c r="X6" s="814"/>
    </row>
    <row r="7" spans="1:30" ht="13.5" thickBot="1" x14ac:dyDescent="0.25">
      <c r="AD7" s="31" t="s">
        <v>73</v>
      </c>
    </row>
    <row r="8" spans="1:30" s="609" customFormat="1" ht="48.75" customHeight="1" thickBot="1" x14ac:dyDescent="0.25">
      <c r="A8" s="608"/>
      <c r="B8" s="602" t="s">
        <v>282</v>
      </c>
      <c r="C8" s="602" t="s">
        <v>283</v>
      </c>
      <c r="D8" s="602" t="s">
        <v>284</v>
      </c>
      <c r="E8" s="602" t="s">
        <v>285</v>
      </c>
      <c r="F8" s="602" t="s">
        <v>2612</v>
      </c>
      <c r="G8" s="602" t="s">
        <v>2227</v>
      </c>
      <c r="H8" s="602" t="s">
        <v>2228</v>
      </c>
      <c r="I8" s="602" t="s">
        <v>1607</v>
      </c>
      <c r="J8" s="602" t="s">
        <v>2230</v>
      </c>
      <c r="K8" s="602" t="s">
        <v>2613</v>
      </c>
      <c r="L8" s="602" t="s">
        <v>1608</v>
      </c>
      <c r="M8" s="602" t="s">
        <v>2614</v>
      </c>
      <c r="N8" s="602" t="s">
        <v>2615</v>
      </c>
      <c r="O8" s="602" t="s">
        <v>2231</v>
      </c>
      <c r="P8" s="602" t="s">
        <v>2232</v>
      </c>
      <c r="Q8" s="602" t="s">
        <v>2233</v>
      </c>
      <c r="R8" s="602" t="s">
        <v>1609</v>
      </c>
      <c r="S8" s="602" t="s">
        <v>2234</v>
      </c>
      <c r="T8" s="602" t="s">
        <v>2235</v>
      </c>
      <c r="U8" s="602" t="s">
        <v>2236</v>
      </c>
      <c r="V8" s="602" t="s">
        <v>2616</v>
      </c>
      <c r="W8" s="602" t="s">
        <v>2238</v>
      </c>
      <c r="X8" s="602" t="s">
        <v>1878</v>
      </c>
      <c r="Y8" s="602" t="s">
        <v>1879</v>
      </c>
      <c r="Z8" s="603" t="s">
        <v>1880</v>
      </c>
      <c r="AA8" s="602" t="s">
        <v>2617</v>
      </c>
      <c r="AB8" s="604" t="s">
        <v>599</v>
      </c>
      <c r="AC8" s="454" t="s">
        <v>2936</v>
      </c>
      <c r="AD8" s="453"/>
    </row>
    <row r="9" spans="1:30" x14ac:dyDescent="0.2">
      <c r="A9" s="67" t="s">
        <v>1680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</row>
    <row r="10" spans="1:30" x14ac:dyDescent="0.2">
      <c r="A10" s="106" t="s">
        <v>1823</v>
      </c>
      <c r="B10" s="99">
        <v>1051.4390866684696</v>
      </c>
      <c r="C10" s="99">
        <v>338.14678182193541</v>
      </c>
      <c r="D10" s="99">
        <v>330.49374185668972</v>
      </c>
      <c r="E10" s="99">
        <v>492.35126647929769</v>
      </c>
      <c r="F10" s="99">
        <v>0</v>
      </c>
      <c r="G10" s="99">
        <v>514.42143436091317</v>
      </c>
      <c r="H10" s="99">
        <v>1209.2365831151124</v>
      </c>
      <c r="I10" s="99">
        <v>167.48489474632242</v>
      </c>
      <c r="J10" s="99">
        <v>168.41550346428878</v>
      </c>
      <c r="K10" s="99">
        <v>0</v>
      </c>
      <c r="L10" s="99">
        <v>361.65575349064716</v>
      </c>
      <c r="M10" s="99">
        <v>637.40277697850706</v>
      </c>
      <c r="N10" s="99">
        <v>236.11283306007286</v>
      </c>
      <c r="O10" s="99">
        <v>480.32858202853521</v>
      </c>
      <c r="P10" s="99">
        <v>624.29709954592386</v>
      </c>
      <c r="Q10" s="99">
        <v>265.16450975532376</v>
      </c>
      <c r="R10" s="99">
        <v>488.39430929934048</v>
      </c>
      <c r="S10" s="99">
        <v>102.54491511991657</v>
      </c>
      <c r="T10" s="99">
        <v>282.355787432027</v>
      </c>
      <c r="U10" s="99">
        <v>520.11430141504707</v>
      </c>
      <c r="V10" s="99">
        <v>204.67200021362956</v>
      </c>
      <c r="W10" s="99">
        <v>258.74468544087659</v>
      </c>
      <c r="X10" s="99">
        <v>726.80678662587263</v>
      </c>
      <c r="Y10" s="99">
        <v>264.48135813148787</v>
      </c>
      <c r="Z10" s="99">
        <v>541.81507246376816</v>
      </c>
      <c r="AA10" s="99">
        <v>545.7376735457957</v>
      </c>
      <c r="AB10" s="99">
        <v>353.76267211359703</v>
      </c>
      <c r="AC10" s="99">
        <v>402.91945559289968</v>
      </c>
    </row>
    <row r="11" spans="1:30" x14ac:dyDescent="0.2">
      <c r="A11" s="106" t="s">
        <v>1824</v>
      </c>
      <c r="B11" s="99">
        <v>4267.8284586746095</v>
      </c>
      <c r="C11" s="99">
        <v>7535.5230211598746</v>
      </c>
      <c r="D11" s="99">
        <v>6787.758581070224</v>
      </c>
      <c r="E11" s="99">
        <v>1885.5411346903422</v>
      </c>
      <c r="F11" s="99">
        <v>0</v>
      </c>
      <c r="G11" s="99">
        <v>5247.5737489834637</v>
      </c>
      <c r="H11" s="99">
        <v>5895.4861458030791</v>
      </c>
      <c r="I11" s="99">
        <v>3138.6925236782158</v>
      </c>
      <c r="J11" s="99">
        <v>2763.9436154776299</v>
      </c>
      <c r="K11" s="99">
        <v>0</v>
      </c>
      <c r="L11" s="99">
        <v>3697.6596208930073</v>
      </c>
      <c r="M11" s="99">
        <v>8592.7153841709987</v>
      </c>
      <c r="N11" s="99">
        <v>5813.1760918060909</v>
      </c>
      <c r="O11" s="99">
        <v>2764.1152334943599</v>
      </c>
      <c r="P11" s="99">
        <v>3602.4772952783651</v>
      </c>
      <c r="Q11" s="99">
        <v>9192.8676075268813</v>
      </c>
      <c r="R11" s="99">
        <v>3191.7373868778282</v>
      </c>
      <c r="S11" s="99">
        <v>1761.8265463917523</v>
      </c>
      <c r="T11" s="99">
        <v>5845.9332887029268</v>
      </c>
      <c r="U11" s="99">
        <v>4316.1816769463303</v>
      </c>
      <c r="V11" s="99">
        <v>1611.1171456790125</v>
      </c>
      <c r="W11" s="99">
        <v>3676.2456778523492</v>
      </c>
      <c r="X11" s="99">
        <v>9158.4768726286893</v>
      </c>
      <c r="Y11" s="99">
        <v>1300.5</v>
      </c>
      <c r="Z11" s="99">
        <v>3539.1791489361699</v>
      </c>
      <c r="AA11" s="99">
        <v>13405.150645475185</v>
      </c>
      <c r="AB11" s="99">
        <v>6300.8133943168514</v>
      </c>
      <c r="AC11" s="99">
        <v>5518.6967507936188</v>
      </c>
    </row>
    <row r="12" spans="1:30" x14ac:dyDescent="0.2">
      <c r="A12" s="110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</row>
    <row r="13" spans="1:30" x14ac:dyDescent="0.2">
      <c r="A13" s="67" t="s">
        <v>2538</v>
      </c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</row>
    <row r="14" spans="1:30" x14ac:dyDescent="0.2">
      <c r="A14" s="106" t="s">
        <v>1823</v>
      </c>
      <c r="B14" s="99">
        <v>558.5376099189458</v>
      </c>
      <c r="C14" s="99">
        <v>230.11601645269849</v>
      </c>
      <c r="D14" s="99">
        <v>391.95212874131096</v>
      </c>
      <c r="E14" s="99">
        <v>208.41101031137299</v>
      </c>
      <c r="F14" s="99">
        <v>0</v>
      </c>
      <c r="G14" s="99">
        <v>135.75579034485909</v>
      </c>
      <c r="H14" s="99">
        <v>217.56551784245258</v>
      </c>
      <c r="I14" s="99">
        <v>286.95679195914607</v>
      </c>
      <c r="J14" s="99">
        <v>221.24497680682327</v>
      </c>
      <c r="K14" s="99">
        <v>0</v>
      </c>
      <c r="L14" s="99">
        <v>252.10491564615396</v>
      </c>
      <c r="M14" s="99">
        <v>473.0384873749403</v>
      </c>
      <c r="N14" s="99">
        <v>197.40503805368107</v>
      </c>
      <c r="O14" s="99">
        <v>178.76208551558338</v>
      </c>
      <c r="P14" s="99">
        <v>221.08443298865072</v>
      </c>
      <c r="Q14" s="99">
        <v>210.48777426652779</v>
      </c>
      <c r="R14" s="99">
        <v>6070.1337068965522</v>
      </c>
      <c r="S14" s="99">
        <v>86.913992907801415</v>
      </c>
      <c r="T14" s="99">
        <v>123.21632297676389</v>
      </c>
      <c r="U14" s="99">
        <v>190.83605179454653</v>
      </c>
      <c r="V14" s="99">
        <v>93.097946124574406</v>
      </c>
      <c r="W14" s="99">
        <v>0</v>
      </c>
      <c r="X14" s="99">
        <v>232.22120288500068</v>
      </c>
      <c r="Y14" s="99">
        <v>542.38837209302324</v>
      </c>
      <c r="Z14" s="99">
        <v>94.665114503816795</v>
      </c>
      <c r="AA14" s="99">
        <v>192.6970179862162</v>
      </c>
      <c r="AB14" s="99">
        <v>174.80610448094143</v>
      </c>
      <c r="AC14" s="99">
        <v>256.34644032156325</v>
      </c>
    </row>
    <row r="15" spans="1:30" x14ac:dyDescent="0.2">
      <c r="A15" s="106" t="s">
        <v>1824</v>
      </c>
      <c r="B15" s="99">
        <v>2747.234286298567</v>
      </c>
      <c r="C15" s="99">
        <v>1671.6968556244465</v>
      </c>
      <c r="D15" s="99">
        <v>7576.0154469026547</v>
      </c>
      <c r="E15" s="99">
        <v>5734.9126027397278</v>
      </c>
      <c r="F15" s="99">
        <v>0</v>
      </c>
      <c r="G15" s="99">
        <v>3719.3263769633513</v>
      </c>
      <c r="H15" s="99">
        <v>2434.2015955153083</v>
      </c>
      <c r="I15" s="99">
        <v>8682.8396699029126</v>
      </c>
      <c r="J15" s="99">
        <v>1270.6996000000001</v>
      </c>
      <c r="K15" s="99">
        <v>0</v>
      </c>
      <c r="L15" s="99">
        <v>5139.251342311034</v>
      </c>
      <c r="M15" s="99">
        <v>3890.1928804347826</v>
      </c>
      <c r="N15" s="99">
        <v>10841.830751445086</v>
      </c>
      <c r="O15" s="99">
        <v>7160.1787022900762</v>
      </c>
      <c r="P15" s="99">
        <v>5746.5102397476339</v>
      </c>
      <c r="Q15" s="99">
        <v>4195.9747474747473</v>
      </c>
      <c r="R15" s="99">
        <v>7899.8282758620689</v>
      </c>
      <c r="S15" s="99">
        <v>3522.8150000000001</v>
      </c>
      <c r="T15" s="99">
        <v>8285.865520833333</v>
      </c>
      <c r="U15" s="99">
        <v>7346.3768526100266</v>
      </c>
      <c r="V15" s="99">
        <v>5939.0515789473684</v>
      </c>
      <c r="W15" s="99">
        <v>12042.238384279475</v>
      </c>
      <c r="X15" s="99">
        <v>8611.7305902777571</v>
      </c>
      <c r="Y15" s="99">
        <v>0</v>
      </c>
      <c r="Z15" s="99">
        <v>819.7639999999999</v>
      </c>
      <c r="AA15" s="99">
        <v>5134.2154466608845</v>
      </c>
      <c r="AB15" s="99">
        <v>4438.8954625121733</v>
      </c>
      <c r="AC15" s="99">
        <v>4458.0224669715444</v>
      </c>
    </row>
    <row r="16" spans="1:30" x14ac:dyDescent="0.2">
      <c r="A16" s="106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</row>
    <row r="17" spans="1:29" x14ac:dyDescent="0.2">
      <c r="A17" s="67" t="s">
        <v>1683</v>
      </c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</row>
    <row r="18" spans="1:29" x14ac:dyDescent="0.2">
      <c r="A18" s="106" t="s">
        <v>1823</v>
      </c>
      <c r="B18" s="99">
        <v>138.21506807165437</v>
      </c>
      <c r="C18" s="99">
        <v>142.05796156186636</v>
      </c>
      <c r="D18" s="99">
        <v>173.56843525453436</v>
      </c>
      <c r="E18" s="99">
        <v>150.04009697715622</v>
      </c>
      <c r="F18" s="99">
        <v>0</v>
      </c>
      <c r="G18" s="99">
        <v>123.57877355103275</v>
      </c>
      <c r="H18" s="99">
        <v>162.23836640149855</v>
      </c>
      <c r="I18" s="99">
        <v>149.1265263391395</v>
      </c>
      <c r="J18" s="99">
        <v>135.52539063098004</v>
      </c>
      <c r="K18" s="99">
        <v>0</v>
      </c>
      <c r="L18" s="99">
        <v>156.72950068329845</v>
      </c>
      <c r="M18" s="99">
        <v>296.08667954950329</v>
      </c>
      <c r="N18" s="99">
        <v>127.52962052456678</v>
      </c>
      <c r="O18" s="99">
        <v>126.88001361360644</v>
      </c>
      <c r="P18" s="99">
        <v>151.12869272518526</v>
      </c>
      <c r="Q18" s="99">
        <v>141.30245067426432</v>
      </c>
      <c r="R18" s="99">
        <v>129.69639679337047</v>
      </c>
      <c r="S18" s="99">
        <v>119.14863958001285</v>
      </c>
      <c r="T18" s="99">
        <v>119.99593806822237</v>
      </c>
      <c r="U18" s="99">
        <v>147.9490034653434</v>
      </c>
      <c r="V18" s="99">
        <v>159.82657335173599</v>
      </c>
      <c r="W18" s="99">
        <v>145.76407073658135</v>
      </c>
      <c r="X18" s="99">
        <v>145.58460315650231</v>
      </c>
      <c r="Y18" s="99">
        <v>150.93848741832335</v>
      </c>
      <c r="Z18" s="99">
        <v>131.67023991724619</v>
      </c>
      <c r="AA18" s="99">
        <v>122.9106358770143</v>
      </c>
      <c r="AB18" s="99">
        <v>171.12198626856136</v>
      </c>
      <c r="AC18" s="99">
        <v>148.34788842625085</v>
      </c>
    </row>
    <row r="19" spans="1:29" x14ac:dyDescent="0.2">
      <c r="A19" s="106" t="s">
        <v>1824</v>
      </c>
      <c r="B19" s="99">
        <v>1698.5611268939394</v>
      </c>
      <c r="C19" s="99">
        <v>1051.2302940873683</v>
      </c>
      <c r="D19" s="99">
        <v>1527.7707628315807</v>
      </c>
      <c r="E19" s="99">
        <v>1589.5948433922324</v>
      </c>
      <c r="F19" s="99">
        <v>0</v>
      </c>
      <c r="G19" s="99">
        <v>1841.8425085470085</v>
      </c>
      <c r="H19" s="99">
        <v>1547.9894604660149</v>
      </c>
      <c r="I19" s="99">
        <v>1472.2340067788755</v>
      </c>
      <c r="J19" s="99">
        <v>1517.2426799233785</v>
      </c>
      <c r="K19" s="99">
        <v>0</v>
      </c>
      <c r="L19" s="99">
        <v>1588.0519119268522</v>
      </c>
      <c r="M19" s="99">
        <v>1581.4842799707599</v>
      </c>
      <c r="N19" s="99">
        <v>1621.1277145317133</v>
      </c>
      <c r="O19" s="99">
        <v>1665.1009508102704</v>
      </c>
      <c r="P19" s="99">
        <v>1789.0652623496799</v>
      </c>
      <c r="Q19" s="99">
        <v>1339.0279002817592</v>
      </c>
      <c r="R19" s="99">
        <v>1524.7847636955546</v>
      </c>
      <c r="S19" s="99">
        <v>1596.5611031473979</v>
      </c>
      <c r="T19" s="99">
        <v>1762.0481842730612</v>
      </c>
      <c r="U19" s="99">
        <v>1501.6891773416462</v>
      </c>
      <c r="V19" s="99">
        <v>1589.6115401322459</v>
      </c>
      <c r="W19" s="99">
        <v>1490.0253508378887</v>
      </c>
      <c r="X19" s="99">
        <v>1699.4663536317007</v>
      </c>
      <c r="Y19" s="99">
        <v>2764.5832812500003</v>
      </c>
      <c r="Z19" s="99">
        <v>1771.6005941591136</v>
      </c>
      <c r="AA19" s="99">
        <v>1632.0528859700617</v>
      </c>
      <c r="AB19" s="99">
        <v>1587.4990957265609</v>
      </c>
      <c r="AC19" s="99">
        <v>1511.5127420310375</v>
      </c>
    </row>
    <row r="20" spans="1:29" x14ac:dyDescent="0.2">
      <c r="A20" s="106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</row>
    <row r="21" spans="1:29" x14ac:dyDescent="0.2">
      <c r="A21" s="67" t="s">
        <v>1200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</row>
    <row r="22" spans="1:29" x14ac:dyDescent="0.2">
      <c r="A22" s="106" t="s">
        <v>1823</v>
      </c>
      <c r="B22" s="99">
        <v>621.98604094348013</v>
      </c>
      <c r="C22" s="99">
        <v>859.05504963287683</v>
      </c>
      <c r="D22" s="99">
        <v>841.5076669425315</v>
      </c>
      <c r="E22" s="99">
        <v>589.47645116307888</v>
      </c>
      <c r="F22" s="99">
        <v>0</v>
      </c>
      <c r="G22" s="99">
        <v>1113.460236886317</v>
      </c>
      <c r="H22" s="99">
        <v>933.28249489911707</v>
      </c>
      <c r="I22" s="99">
        <v>709.56416537627751</v>
      </c>
      <c r="J22" s="99">
        <v>602.40630637100026</v>
      </c>
      <c r="K22" s="99">
        <v>0</v>
      </c>
      <c r="L22" s="99">
        <v>983.19671042390917</v>
      </c>
      <c r="M22" s="99">
        <v>1181.3247071787744</v>
      </c>
      <c r="N22" s="99">
        <v>714.98588339222613</v>
      </c>
      <c r="O22" s="99">
        <v>606.92373978936553</v>
      </c>
      <c r="P22" s="99">
        <v>796.85657525241254</v>
      </c>
      <c r="Q22" s="99">
        <v>657.46111783406832</v>
      </c>
      <c r="R22" s="99">
        <v>787.79856364077307</v>
      </c>
      <c r="S22" s="99">
        <v>730.89663612940171</v>
      </c>
      <c r="T22" s="99">
        <v>718.67039283799215</v>
      </c>
      <c r="U22" s="99">
        <v>618.38512203083894</v>
      </c>
      <c r="V22" s="99">
        <v>468.34413662581113</v>
      </c>
      <c r="W22" s="99">
        <v>850.5679206984214</v>
      </c>
      <c r="X22" s="99">
        <v>685.63804199475067</v>
      </c>
      <c r="Y22" s="99">
        <v>1330.2246652497342</v>
      </c>
      <c r="Z22" s="99">
        <v>662.93324561403517</v>
      </c>
      <c r="AA22" s="99">
        <v>881.37943034837963</v>
      </c>
      <c r="AB22" s="99">
        <v>924.35560498591065</v>
      </c>
      <c r="AC22" s="99">
        <v>807.99369359835612</v>
      </c>
    </row>
    <row r="23" spans="1:29" x14ac:dyDescent="0.2">
      <c r="A23" s="106" t="s">
        <v>1824</v>
      </c>
      <c r="B23" s="99">
        <v>1840.0519536864524</v>
      </c>
      <c r="C23" s="99">
        <v>930.5322317035359</v>
      </c>
      <c r="D23" s="99">
        <v>1553.4572503049085</v>
      </c>
      <c r="E23" s="99">
        <v>1482.2578457705695</v>
      </c>
      <c r="F23" s="99">
        <v>0</v>
      </c>
      <c r="G23" s="99">
        <v>1912.7022629158555</v>
      </c>
      <c r="H23" s="99">
        <v>1744.5083986165596</v>
      </c>
      <c r="I23" s="99">
        <v>1141.0237233873529</v>
      </c>
      <c r="J23" s="99">
        <v>1520.8761249963202</v>
      </c>
      <c r="K23" s="99">
        <v>0</v>
      </c>
      <c r="L23" s="99">
        <v>1557.1713353394225</v>
      </c>
      <c r="M23" s="99">
        <v>1417.4027751119959</v>
      </c>
      <c r="N23" s="99">
        <v>1539.0983079928201</v>
      </c>
      <c r="O23" s="99">
        <v>2086.5391007936691</v>
      </c>
      <c r="P23" s="99">
        <v>1445.8945729565103</v>
      </c>
      <c r="Q23" s="99">
        <v>1244.1596198259015</v>
      </c>
      <c r="R23" s="99">
        <v>1811.3327763650389</v>
      </c>
      <c r="S23" s="99">
        <v>1179.4889891564051</v>
      </c>
      <c r="T23" s="99">
        <v>1558.1231844881324</v>
      </c>
      <c r="U23" s="99">
        <v>1257.3370758916105</v>
      </c>
      <c r="V23" s="99">
        <v>1599.7372303933789</v>
      </c>
      <c r="W23" s="99">
        <v>1600.9149559314158</v>
      </c>
      <c r="X23" s="99">
        <v>1410.1361296829803</v>
      </c>
      <c r="Y23" s="99">
        <v>2523.6473684210528</v>
      </c>
      <c r="Z23" s="99">
        <v>1824.9095639742673</v>
      </c>
      <c r="AA23" s="99">
        <v>1381.3208071710042</v>
      </c>
      <c r="AB23" s="99">
        <v>1455.5999388154285</v>
      </c>
      <c r="AC23" s="99">
        <v>1441.5876960062913</v>
      </c>
    </row>
    <row r="24" spans="1:29" x14ac:dyDescent="0.2">
      <c r="A24" s="106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</row>
    <row r="25" spans="1:29" x14ac:dyDescent="0.2">
      <c r="A25" s="67" t="s">
        <v>1198</v>
      </c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</row>
    <row r="26" spans="1:29" x14ac:dyDescent="0.2">
      <c r="A26" s="106" t="s">
        <v>1823</v>
      </c>
      <c r="B26" s="99">
        <v>312.13617301057906</v>
      </c>
      <c r="C26" s="99">
        <v>3348.0215286773314</v>
      </c>
      <c r="D26" s="99">
        <v>2104.8024173417339</v>
      </c>
      <c r="E26" s="99">
        <v>2393.1697367579668</v>
      </c>
      <c r="F26" s="99">
        <v>0</v>
      </c>
      <c r="G26" s="99">
        <v>102.8405309172763</v>
      </c>
      <c r="H26" s="99">
        <v>768.50286605296594</v>
      </c>
      <c r="I26" s="99">
        <v>2661.7618700918401</v>
      </c>
      <c r="J26" s="99">
        <v>144.50065185755349</v>
      </c>
      <c r="K26" s="99">
        <v>0</v>
      </c>
      <c r="L26" s="99">
        <v>136.35411422705934</v>
      </c>
      <c r="M26" s="99">
        <v>13266.534792099794</v>
      </c>
      <c r="N26" s="99">
        <v>30.713843423868209</v>
      </c>
      <c r="O26" s="99">
        <v>1562.1297925711528</v>
      </c>
      <c r="P26" s="99">
        <v>148.00962959042937</v>
      </c>
      <c r="Q26" s="99">
        <v>404.62887313908578</v>
      </c>
      <c r="R26" s="99">
        <v>944.05895507716491</v>
      </c>
      <c r="S26" s="99">
        <v>6533.1663392857145</v>
      </c>
      <c r="T26" s="99">
        <v>54.946945429855283</v>
      </c>
      <c r="U26" s="99">
        <v>151.48073230527012</v>
      </c>
      <c r="V26" s="99">
        <v>129.9450629455483</v>
      </c>
      <c r="W26" s="99">
        <v>348.40080587691904</v>
      </c>
      <c r="X26" s="99">
        <v>1269.3922176921176</v>
      </c>
      <c r="Y26" s="99">
        <v>2705.8532075471699</v>
      </c>
      <c r="Z26" s="99">
        <v>6348.3396666666667</v>
      </c>
      <c r="AA26" s="99">
        <v>3972.8297811217512</v>
      </c>
      <c r="AB26" s="99">
        <v>4197.0281710004401</v>
      </c>
      <c r="AC26" s="99">
        <v>258.33336850131786</v>
      </c>
    </row>
    <row r="27" spans="1:29" x14ac:dyDescent="0.2">
      <c r="A27" s="106" t="s">
        <v>1824</v>
      </c>
      <c r="B27" s="99">
        <v>6414.0846341463421</v>
      </c>
      <c r="C27" s="99">
        <v>2968.491100092966</v>
      </c>
      <c r="D27" s="99">
        <v>2324.8800133117816</v>
      </c>
      <c r="E27" s="99">
        <v>3952.8522322775261</v>
      </c>
      <c r="F27" s="99">
        <v>0</v>
      </c>
      <c r="G27" s="99">
        <v>2318.1032174616007</v>
      </c>
      <c r="H27" s="99">
        <v>2574.109048723898</v>
      </c>
      <c r="I27" s="99">
        <v>3333.7959634888443</v>
      </c>
      <c r="J27" s="99">
        <v>5021.7163546798029</v>
      </c>
      <c r="K27" s="99">
        <v>0</v>
      </c>
      <c r="L27" s="99">
        <v>4502.4134790286971</v>
      </c>
      <c r="M27" s="99">
        <v>1868.8456964980548</v>
      </c>
      <c r="N27" s="99">
        <v>3608.92875753012</v>
      </c>
      <c r="O27" s="99">
        <v>3880.0710236220471</v>
      </c>
      <c r="P27" s="99">
        <v>7494.4821605839415</v>
      </c>
      <c r="Q27" s="99">
        <v>5765.321089430895</v>
      </c>
      <c r="R27" s="99">
        <v>4810.2619125683059</v>
      </c>
      <c r="S27" s="99">
        <v>2377.7916746411483</v>
      </c>
      <c r="T27" s="99">
        <v>4017.046195652174</v>
      </c>
      <c r="U27" s="99">
        <v>3349.5745907116593</v>
      </c>
      <c r="V27" s="99">
        <v>3460.1711617312071</v>
      </c>
      <c r="W27" s="99">
        <v>4102.3633204633197</v>
      </c>
      <c r="X27" s="99">
        <v>2418.8068373493975</v>
      </c>
      <c r="Y27" s="99">
        <v>2345.3888888888887</v>
      </c>
      <c r="Z27" s="99">
        <v>4664.3784000000005</v>
      </c>
      <c r="AA27" s="99">
        <v>2254.7649873843566</v>
      </c>
      <c r="AB27" s="99">
        <v>2698.6784980544739</v>
      </c>
      <c r="AC27" s="99">
        <v>3111.0711755881598</v>
      </c>
    </row>
    <row r="28" spans="1:29" x14ac:dyDescent="0.2">
      <c r="A28" s="106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</row>
    <row r="29" spans="1:29" x14ac:dyDescent="0.2">
      <c r="A29" s="67" t="s">
        <v>1199</v>
      </c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</row>
    <row r="30" spans="1:29" x14ac:dyDescent="0.2">
      <c r="A30" s="106" t="s">
        <v>1823</v>
      </c>
      <c r="B30" s="99">
        <v>148.69437372781735</v>
      </c>
      <c r="C30" s="99">
        <v>257.31605066162575</v>
      </c>
      <c r="D30" s="99">
        <v>3275.0429809334091</v>
      </c>
      <c r="E30" s="99">
        <v>533.42792389418901</v>
      </c>
      <c r="F30" s="99">
        <v>0</v>
      </c>
      <c r="G30" s="99">
        <v>177.71104960428397</v>
      </c>
      <c r="H30" s="99">
        <v>184.89881831930143</v>
      </c>
      <c r="I30" s="99">
        <v>1484.8310028022418</v>
      </c>
      <c r="J30" s="99">
        <v>45.709088326016563</v>
      </c>
      <c r="K30" s="99">
        <v>0</v>
      </c>
      <c r="L30" s="99">
        <v>79.994544360453105</v>
      </c>
      <c r="M30" s="99">
        <v>41.486558853728674</v>
      </c>
      <c r="N30" s="99">
        <v>42.721184381491007</v>
      </c>
      <c r="O30" s="99">
        <v>675.08352805089658</v>
      </c>
      <c r="P30" s="99">
        <v>23.791590764957753</v>
      </c>
      <c r="Q30" s="99">
        <v>915.66685787871688</v>
      </c>
      <c r="R30" s="99">
        <v>598.1690059849077</v>
      </c>
      <c r="S30" s="99">
        <v>24.942549503343507</v>
      </c>
      <c r="T30" s="99">
        <v>217.10215528213834</v>
      </c>
      <c r="U30" s="99">
        <v>77.132623006091308</v>
      </c>
      <c r="V30" s="99">
        <v>64.462167840660669</v>
      </c>
      <c r="W30" s="99">
        <v>37.826088824978093</v>
      </c>
      <c r="X30" s="99">
        <v>72.490931076669099</v>
      </c>
      <c r="Y30" s="99">
        <v>113.03612924071082</v>
      </c>
      <c r="Z30" s="99">
        <v>1053.6303333333333</v>
      </c>
      <c r="AA30" s="99">
        <v>612.68068968744149</v>
      </c>
      <c r="AB30" s="99">
        <v>2540.5969036926135</v>
      </c>
      <c r="AC30" s="99">
        <v>88.477825494306089</v>
      </c>
    </row>
    <row r="31" spans="1:29" x14ac:dyDescent="0.2">
      <c r="A31" s="106" t="s">
        <v>1824</v>
      </c>
      <c r="B31" s="99">
        <v>3119.6907156549573</v>
      </c>
      <c r="C31" s="99">
        <v>4776.7716763005783</v>
      </c>
      <c r="D31" s="99">
        <v>3222.8862022471912</v>
      </c>
      <c r="E31" s="99">
        <v>2345.028916666668</v>
      </c>
      <c r="F31" s="99">
        <v>0</v>
      </c>
      <c r="G31" s="99">
        <v>2629.2283646112601</v>
      </c>
      <c r="H31" s="99">
        <v>4808.9577639751551</v>
      </c>
      <c r="I31" s="99">
        <v>2718.7609090909091</v>
      </c>
      <c r="J31" s="99">
        <v>772.66586206896557</v>
      </c>
      <c r="K31" s="99">
        <v>0</v>
      </c>
      <c r="L31" s="99">
        <v>4287.1382232346241</v>
      </c>
      <c r="M31" s="99">
        <v>2358.9448180076624</v>
      </c>
      <c r="N31" s="99">
        <v>8301.8774683544307</v>
      </c>
      <c r="O31" s="99">
        <v>1952.1945967741935</v>
      </c>
      <c r="P31" s="99">
        <v>5722.3947186147179</v>
      </c>
      <c r="Q31" s="99">
        <v>3307.6879120879125</v>
      </c>
      <c r="R31" s="99">
        <v>4066.6544936708865</v>
      </c>
      <c r="S31" s="99">
        <v>2212.4766666666669</v>
      </c>
      <c r="T31" s="99">
        <v>7869.5348750000003</v>
      </c>
      <c r="U31" s="99">
        <v>4623.4206050955418</v>
      </c>
      <c r="V31" s="99">
        <v>7237.08712962963</v>
      </c>
      <c r="W31" s="99">
        <v>4472.8198999999995</v>
      </c>
      <c r="X31" s="99">
        <v>4225.0608071748875</v>
      </c>
      <c r="Y31" s="99">
        <v>0</v>
      </c>
      <c r="Z31" s="99">
        <v>9.5</v>
      </c>
      <c r="AA31" s="99">
        <v>3834.9605785123968</v>
      </c>
      <c r="AB31" s="99">
        <v>3015.6714371257485</v>
      </c>
      <c r="AC31" s="99">
        <v>3481.8083910614532</v>
      </c>
    </row>
    <row r="32" spans="1:29" x14ac:dyDescent="0.2">
      <c r="A32" s="106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</row>
    <row r="33" spans="1:29" x14ac:dyDescent="0.2">
      <c r="A33" s="67" t="s">
        <v>1687</v>
      </c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</row>
    <row r="34" spans="1:29" x14ac:dyDescent="0.2">
      <c r="A34" s="106" t="s">
        <v>1823</v>
      </c>
      <c r="B34" s="99">
        <v>78.066228507150896</v>
      </c>
      <c r="C34" s="99">
        <v>173850</v>
      </c>
      <c r="D34" s="99">
        <v>20134.255000000001</v>
      </c>
      <c r="E34" s="99">
        <v>0</v>
      </c>
      <c r="F34" s="99">
        <v>231076</v>
      </c>
      <c r="G34" s="99">
        <v>0</v>
      </c>
      <c r="H34" s="99">
        <v>0</v>
      </c>
      <c r="I34" s="99">
        <v>0</v>
      </c>
      <c r="J34" s="99">
        <v>0</v>
      </c>
      <c r="K34" s="99">
        <v>75614.319148936163</v>
      </c>
      <c r="L34" s="99">
        <v>0</v>
      </c>
      <c r="M34" s="99">
        <v>36564.724000000002</v>
      </c>
      <c r="N34" s="99">
        <v>27.626086956521739</v>
      </c>
      <c r="O34" s="99">
        <v>0</v>
      </c>
      <c r="P34" s="99">
        <v>51566.395999999993</v>
      </c>
      <c r="Q34" s="99">
        <v>0</v>
      </c>
      <c r="R34" s="228">
        <v>0</v>
      </c>
      <c r="S34" s="99">
        <v>0</v>
      </c>
      <c r="T34" s="99">
        <v>0</v>
      </c>
      <c r="U34" s="99">
        <v>133083.05918918917</v>
      </c>
      <c r="V34" s="99">
        <v>0</v>
      </c>
      <c r="W34" s="99">
        <v>0</v>
      </c>
      <c r="X34" s="99">
        <v>49.091850226816391</v>
      </c>
      <c r="Y34" s="228">
        <v>0</v>
      </c>
      <c r="Z34" s="228">
        <v>0</v>
      </c>
      <c r="AA34" s="228">
        <v>0</v>
      </c>
      <c r="AB34" s="228">
        <v>0</v>
      </c>
      <c r="AC34" s="228">
        <v>849.36790220508249</v>
      </c>
    </row>
    <row r="35" spans="1:29" x14ac:dyDescent="0.2">
      <c r="A35" s="106" t="s">
        <v>1824</v>
      </c>
      <c r="B35" s="99">
        <v>654.31441860465122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45349.444444444445</v>
      </c>
      <c r="L35" s="99">
        <v>0</v>
      </c>
      <c r="M35" s="99">
        <v>48763.635957446808</v>
      </c>
      <c r="N35" s="99">
        <v>0</v>
      </c>
      <c r="O35" s="99">
        <v>0</v>
      </c>
      <c r="P35" s="99">
        <v>683122.27500000002</v>
      </c>
      <c r="Q35" s="99">
        <v>0</v>
      </c>
      <c r="R35" s="99">
        <v>0</v>
      </c>
      <c r="S35" s="99">
        <v>0</v>
      </c>
      <c r="T35" s="99">
        <v>0</v>
      </c>
      <c r="U35" s="99">
        <v>151398.46</v>
      </c>
      <c r="V35" s="99">
        <v>0</v>
      </c>
      <c r="W35" s="99">
        <v>0</v>
      </c>
      <c r="X35" s="99">
        <v>1016.6666666666666</v>
      </c>
      <c r="Y35" s="99">
        <v>0</v>
      </c>
      <c r="Z35" s="99">
        <v>0</v>
      </c>
      <c r="AA35" s="99">
        <v>0</v>
      </c>
      <c r="AB35" s="99">
        <v>0</v>
      </c>
      <c r="AC35" s="99">
        <v>40397.365871559625</v>
      </c>
    </row>
    <row r="36" spans="1:29" x14ac:dyDescent="0.2">
      <c r="A36" s="106"/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</row>
    <row r="37" spans="1:29" x14ac:dyDescent="0.2">
      <c r="A37" s="67" t="s">
        <v>1688</v>
      </c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</row>
    <row r="38" spans="1:29" x14ac:dyDescent="0.2">
      <c r="A38" s="106" t="s">
        <v>1823</v>
      </c>
      <c r="B38" s="99">
        <v>0</v>
      </c>
      <c r="C38" s="99">
        <v>7.8751004459624392</v>
      </c>
      <c r="D38" s="99">
        <v>0</v>
      </c>
      <c r="E38" s="99">
        <v>0</v>
      </c>
      <c r="F38" s="99">
        <v>0</v>
      </c>
      <c r="G38" s="99">
        <v>11.766056829433118</v>
      </c>
      <c r="H38" s="99">
        <v>751.61297972572652</v>
      </c>
      <c r="I38" s="99">
        <v>9.4386965947128445</v>
      </c>
      <c r="J38" s="99">
        <v>0</v>
      </c>
      <c r="K38" s="99">
        <v>0</v>
      </c>
      <c r="L38" s="99">
        <v>8.0812092119359846</v>
      </c>
      <c r="M38" s="99">
        <v>0</v>
      </c>
      <c r="N38" s="99">
        <v>4.3202114095285769</v>
      </c>
      <c r="O38" s="99">
        <v>6.6094775604609648</v>
      </c>
      <c r="P38" s="99">
        <v>6.4459408542275787</v>
      </c>
      <c r="Q38" s="99">
        <v>0</v>
      </c>
      <c r="R38" s="99">
        <v>0</v>
      </c>
      <c r="S38" s="99">
        <v>0</v>
      </c>
      <c r="T38" s="99">
        <v>0</v>
      </c>
      <c r="U38" s="99">
        <v>7.5010204633846573</v>
      </c>
      <c r="V38" s="99">
        <v>0</v>
      </c>
      <c r="W38" s="99">
        <v>9.2945992550696648</v>
      </c>
      <c r="X38" s="99">
        <v>32007.518437499999</v>
      </c>
      <c r="Y38" s="99">
        <v>0</v>
      </c>
      <c r="Z38" s="99">
        <v>0</v>
      </c>
      <c r="AA38" s="99">
        <v>0</v>
      </c>
      <c r="AB38" s="99">
        <v>0</v>
      </c>
      <c r="AC38" s="99">
        <v>14.909397314728317</v>
      </c>
    </row>
    <row r="39" spans="1:29" x14ac:dyDescent="0.2">
      <c r="A39" s="106" t="s">
        <v>1824</v>
      </c>
      <c r="B39" s="99">
        <v>0</v>
      </c>
      <c r="C39" s="99">
        <v>950</v>
      </c>
      <c r="D39" s="99">
        <v>631.67093750000004</v>
      </c>
      <c r="E39" s="99">
        <v>0</v>
      </c>
      <c r="F39" s="99">
        <v>0</v>
      </c>
      <c r="G39" s="99">
        <v>0</v>
      </c>
      <c r="H39" s="99">
        <v>754</v>
      </c>
      <c r="I39" s="99">
        <v>2962.7266666666669</v>
      </c>
      <c r="J39" s="99">
        <v>0</v>
      </c>
      <c r="K39" s="99">
        <v>0</v>
      </c>
      <c r="L39" s="99">
        <v>1500</v>
      </c>
      <c r="M39" s="99">
        <v>0</v>
      </c>
      <c r="N39" s="99">
        <v>90</v>
      </c>
      <c r="O39" s="99">
        <v>0</v>
      </c>
      <c r="P39" s="99">
        <v>592.86</v>
      </c>
      <c r="Q39" s="99">
        <v>0</v>
      </c>
      <c r="R39" s="99">
        <v>0</v>
      </c>
      <c r="S39" s="99">
        <v>0</v>
      </c>
      <c r="T39" s="99">
        <v>0</v>
      </c>
      <c r="U39" s="99">
        <v>1896.3047222222222</v>
      </c>
      <c r="V39" s="99">
        <v>0</v>
      </c>
      <c r="W39" s="99">
        <v>0</v>
      </c>
      <c r="X39" s="99">
        <v>625</v>
      </c>
      <c r="Y39" s="99">
        <v>0</v>
      </c>
      <c r="Z39" s="99">
        <v>0</v>
      </c>
      <c r="AA39" s="99">
        <v>0</v>
      </c>
      <c r="AB39" s="99">
        <v>0</v>
      </c>
      <c r="AC39" s="99">
        <v>1266.2347474747476</v>
      </c>
    </row>
    <row r="40" spans="1:29" x14ac:dyDescent="0.2">
      <c r="A40" s="106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</row>
    <row r="41" spans="1:29" x14ac:dyDescent="0.2">
      <c r="A41" s="67" t="s">
        <v>2539</v>
      </c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</row>
    <row r="42" spans="1:29" x14ac:dyDescent="0.2">
      <c r="A42" s="106" t="s">
        <v>1823</v>
      </c>
      <c r="B42" s="99">
        <v>12094.297218934911</v>
      </c>
      <c r="C42" s="99">
        <v>1211.2360160950661</v>
      </c>
      <c r="D42" s="99">
        <v>3057.5252457228153</v>
      </c>
      <c r="E42" s="99">
        <v>1092.1854029850745</v>
      </c>
      <c r="F42" s="99">
        <v>0</v>
      </c>
      <c r="G42" s="99">
        <v>5415.1922311092576</v>
      </c>
      <c r="H42" s="99">
        <v>1195.3322594219621</v>
      </c>
      <c r="I42" s="99">
        <v>439.95554737469917</v>
      </c>
      <c r="J42" s="99">
        <v>272.51712409968769</v>
      </c>
      <c r="K42" s="99">
        <v>0</v>
      </c>
      <c r="L42" s="99">
        <v>525.56718807746768</v>
      </c>
      <c r="M42" s="99">
        <v>386.68507111159897</v>
      </c>
      <c r="N42" s="99">
        <v>78.688188201547007</v>
      </c>
      <c r="O42" s="99">
        <v>2851.6043513513519</v>
      </c>
      <c r="P42" s="99">
        <v>2100.2207849672932</v>
      </c>
      <c r="Q42" s="99">
        <v>1041.7465288035451</v>
      </c>
      <c r="R42" s="99">
        <v>19.288969571324685</v>
      </c>
      <c r="S42" s="99">
        <v>27.582994436014165</v>
      </c>
      <c r="T42" s="99">
        <v>1715.5338972655254</v>
      </c>
      <c r="U42" s="99">
        <v>2612.764372916924</v>
      </c>
      <c r="V42" s="99">
        <v>285.49180786642364</v>
      </c>
      <c r="W42" s="99">
        <v>2173.8553584466017</v>
      </c>
      <c r="X42" s="99">
        <v>876.55361426324964</v>
      </c>
      <c r="Y42" s="99">
        <v>1656.8065686274513</v>
      </c>
      <c r="Z42" s="99">
        <v>356.3486764705882</v>
      </c>
      <c r="AA42" s="99">
        <v>6450.1210328169254</v>
      </c>
      <c r="AB42" s="99">
        <v>2976.2539677601799</v>
      </c>
      <c r="AC42" s="99">
        <v>560.44391808772309</v>
      </c>
    </row>
    <row r="43" spans="1:29" x14ac:dyDescent="0.2">
      <c r="A43" s="106" t="s">
        <v>1824</v>
      </c>
      <c r="B43" s="99">
        <v>2487.1050738916256</v>
      </c>
      <c r="C43" s="99">
        <v>2022.4206105852552</v>
      </c>
      <c r="D43" s="99">
        <v>3096.6547154586633</v>
      </c>
      <c r="E43" s="99">
        <v>2975.7544240570846</v>
      </c>
      <c r="F43" s="99">
        <v>0</v>
      </c>
      <c r="G43" s="99">
        <v>3733.0394722598103</v>
      </c>
      <c r="H43" s="99">
        <v>4271.7927598128945</v>
      </c>
      <c r="I43" s="99">
        <v>5091.1322775080898</v>
      </c>
      <c r="J43" s="99">
        <v>2024.5427789046653</v>
      </c>
      <c r="K43" s="99">
        <v>0</v>
      </c>
      <c r="L43" s="99">
        <v>3000.6159798334065</v>
      </c>
      <c r="M43" s="99">
        <v>5525.8003073822128</v>
      </c>
      <c r="N43" s="99">
        <v>4792.186119873817</v>
      </c>
      <c r="O43" s="99">
        <v>8121.082199074076</v>
      </c>
      <c r="P43" s="99">
        <v>9204.3096033129914</v>
      </c>
      <c r="Q43" s="99">
        <v>5314.4</v>
      </c>
      <c r="R43" s="99">
        <v>3658.9265999999998</v>
      </c>
      <c r="S43" s="99">
        <v>7495.431818181818</v>
      </c>
      <c r="T43" s="99">
        <v>8668.8139820359265</v>
      </c>
      <c r="U43" s="99">
        <v>7325.9812905604749</v>
      </c>
      <c r="V43" s="99">
        <v>3215.9554535864977</v>
      </c>
      <c r="W43" s="99">
        <v>4127.0849436392919</v>
      </c>
      <c r="X43" s="99">
        <v>3656.7031944444548</v>
      </c>
      <c r="Y43" s="99">
        <v>15090.95</v>
      </c>
      <c r="Z43" s="99">
        <v>567.97470588235296</v>
      </c>
      <c r="AA43" s="99">
        <v>3451.5499236641222</v>
      </c>
      <c r="AB43" s="99">
        <v>3920.0143255463445</v>
      </c>
      <c r="AC43" s="99">
        <v>4145.2127700508554</v>
      </c>
    </row>
    <row r="44" spans="1:29" x14ac:dyDescent="0.2">
      <c r="A44" s="106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29" x14ac:dyDescent="0.2">
      <c r="A45" s="67" t="s">
        <v>2540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29" x14ac:dyDescent="0.2">
      <c r="A46" s="106" t="s">
        <v>1823</v>
      </c>
      <c r="B46" s="99">
        <v>0</v>
      </c>
      <c r="C46" s="99">
        <v>296.61878662039931</v>
      </c>
      <c r="D46" s="99">
        <v>1803.3947732260424</v>
      </c>
      <c r="E46" s="99">
        <v>0</v>
      </c>
      <c r="F46" s="99">
        <v>0</v>
      </c>
      <c r="G46" s="99">
        <v>133.97851123595504</v>
      </c>
      <c r="H46" s="99">
        <v>3203420.17</v>
      </c>
      <c r="I46" s="99">
        <v>228.37347897248929</v>
      </c>
      <c r="J46" s="99">
        <v>2659.2266666666669</v>
      </c>
      <c r="K46" s="99">
        <v>0</v>
      </c>
      <c r="L46" s="99">
        <v>449.26573411742021</v>
      </c>
      <c r="M46" s="99">
        <v>375.99425314465412</v>
      </c>
      <c r="N46" s="99">
        <v>40.252666666666663</v>
      </c>
      <c r="O46" s="99">
        <v>0</v>
      </c>
      <c r="P46" s="99">
        <v>850.10422984432353</v>
      </c>
      <c r="Q46" s="99">
        <v>721.01946119133572</v>
      </c>
      <c r="R46" s="99">
        <v>3504.0696774193548</v>
      </c>
      <c r="S46" s="99">
        <v>205.35319663512095</v>
      </c>
      <c r="T46" s="99">
        <v>594.95739322533143</v>
      </c>
      <c r="U46" s="99">
        <v>466.82450513673865</v>
      </c>
      <c r="V46" s="99">
        <v>433.66570459032579</v>
      </c>
      <c r="W46" s="99">
        <v>0</v>
      </c>
      <c r="X46" s="99">
        <v>674.71014588859418</v>
      </c>
      <c r="Y46" s="99">
        <v>0</v>
      </c>
      <c r="Z46" s="99">
        <v>0</v>
      </c>
      <c r="AA46" s="99">
        <v>1199.1248622589533</v>
      </c>
      <c r="AB46" s="99">
        <v>798.29254859611228</v>
      </c>
      <c r="AC46" s="99">
        <v>452.06833111358628</v>
      </c>
    </row>
    <row r="47" spans="1:29" x14ac:dyDescent="0.2">
      <c r="A47" s="106" t="s">
        <v>1824</v>
      </c>
      <c r="B47" s="99">
        <v>0</v>
      </c>
      <c r="C47" s="99">
        <v>4757.15625</v>
      </c>
      <c r="D47" s="99">
        <v>0</v>
      </c>
      <c r="E47" s="99">
        <v>0</v>
      </c>
      <c r="F47" s="99">
        <v>0</v>
      </c>
      <c r="G47" s="99">
        <v>0</v>
      </c>
      <c r="H47" s="99">
        <v>1117.2</v>
      </c>
      <c r="I47" s="99">
        <v>1718.0893264950651</v>
      </c>
      <c r="J47" s="99">
        <v>0</v>
      </c>
      <c r="K47" s="99">
        <v>0</v>
      </c>
      <c r="L47" s="99">
        <v>836.76613437499998</v>
      </c>
      <c r="M47" s="99">
        <v>2924.6</v>
      </c>
      <c r="N47" s="99">
        <v>0</v>
      </c>
      <c r="O47" s="99">
        <v>0</v>
      </c>
      <c r="P47" s="99">
        <v>1506.9868200408998</v>
      </c>
      <c r="Q47" s="99">
        <v>407.32738807118312</v>
      </c>
      <c r="R47" s="99">
        <v>20262.5</v>
      </c>
      <c r="S47" s="99">
        <v>0</v>
      </c>
      <c r="T47" s="99">
        <v>0</v>
      </c>
      <c r="U47" s="99">
        <v>4034.7310344827583</v>
      </c>
      <c r="V47" s="99">
        <v>710.29052814857812</v>
      </c>
      <c r="W47" s="99">
        <v>0</v>
      </c>
      <c r="X47" s="99">
        <v>0</v>
      </c>
      <c r="Y47" s="99">
        <v>0</v>
      </c>
      <c r="Z47" s="99">
        <v>0</v>
      </c>
      <c r="AA47" s="99">
        <v>1166.5938461538462</v>
      </c>
      <c r="AB47" s="99">
        <v>0</v>
      </c>
      <c r="AC47" s="99">
        <v>741.88343409718846</v>
      </c>
    </row>
    <row r="48" spans="1:29" x14ac:dyDescent="0.2">
      <c r="A48" s="106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</row>
    <row r="49" spans="1:29" x14ac:dyDescent="0.2">
      <c r="A49" s="67" t="s">
        <v>1201</v>
      </c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</row>
    <row r="50" spans="1:29" x14ac:dyDescent="0.2">
      <c r="A50" s="106" t="s">
        <v>1823</v>
      </c>
      <c r="B50" s="99">
        <v>230.15334680420486</v>
      </c>
      <c r="C50" s="99">
        <v>302.3911617322234</v>
      </c>
      <c r="D50" s="99">
        <v>460.13785680352129</v>
      </c>
      <c r="E50" s="99">
        <v>323.28194392977298</v>
      </c>
      <c r="F50" s="99">
        <v>231076</v>
      </c>
      <c r="G50" s="99">
        <v>247.18641846495774</v>
      </c>
      <c r="H50" s="99">
        <v>493.23341121674315</v>
      </c>
      <c r="I50" s="99">
        <v>259.3438997632357</v>
      </c>
      <c r="J50" s="99">
        <v>195.49147686863847</v>
      </c>
      <c r="K50" s="99">
        <v>75614.319148936163</v>
      </c>
      <c r="L50" s="99">
        <v>239.50528520330118</v>
      </c>
      <c r="M50" s="99">
        <v>248.69935325532282</v>
      </c>
      <c r="N50" s="99">
        <v>108.77742031101553</v>
      </c>
      <c r="O50" s="99">
        <v>268.26520306883606</v>
      </c>
      <c r="P50" s="99">
        <v>235.12942603400009</v>
      </c>
      <c r="Q50" s="99">
        <v>282.17855343897531</v>
      </c>
      <c r="R50" s="99">
        <v>205.83422703769489</v>
      </c>
      <c r="S50" s="99">
        <v>127.55767936342292</v>
      </c>
      <c r="T50" s="99">
        <v>193.24120349140702</v>
      </c>
      <c r="U50" s="99">
        <v>248.10153049067267</v>
      </c>
      <c r="V50" s="99">
        <v>208.63730210588255</v>
      </c>
      <c r="W50" s="99">
        <v>279.11451987151185</v>
      </c>
      <c r="X50" s="99">
        <v>286.98129717838168</v>
      </c>
      <c r="Y50" s="99">
        <v>264.5406376009899</v>
      </c>
      <c r="Z50" s="99">
        <v>241.57815197623657</v>
      </c>
      <c r="AA50" s="99">
        <v>359.14202317732583</v>
      </c>
      <c r="AB50" s="99">
        <v>449.5032510668172</v>
      </c>
      <c r="AC50" s="99">
        <v>281.13467545318724</v>
      </c>
    </row>
    <row r="51" spans="1:29" ht="13.5" thickBot="1" x14ac:dyDescent="0.25">
      <c r="A51" s="111" t="s">
        <v>1824</v>
      </c>
      <c r="B51" s="104">
        <v>2924.2393782491172</v>
      </c>
      <c r="C51" s="104">
        <v>1237.9787763673255</v>
      </c>
      <c r="D51" s="104">
        <v>1830.9235506910491</v>
      </c>
      <c r="E51" s="104">
        <v>1577.1575324602707</v>
      </c>
      <c r="F51" s="104">
        <v>0</v>
      </c>
      <c r="G51" s="104">
        <v>2271.9346487616804</v>
      </c>
      <c r="H51" s="104">
        <v>1951.6494177987968</v>
      </c>
      <c r="I51" s="104">
        <v>1474.5952903465393</v>
      </c>
      <c r="J51" s="104">
        <v>1606.1654547189014</v>
      </c>
      <c r="K51" s="104">
        <v>45349.444444444445</v>
      </c>
      <c r="L51" s="104">
        <v>1746.3855068695302</v>
      </c>
      <c r="M51" s="104">
        <v>2923.6908382556953</v>
      </c>
      <c r="N51" s="104">
        <v>1878.4529509730539</v>
      </c>
      <c r="O51" s="104">
        <v>2206.4409445530587</v>
      </c>
      <c r="P51" s="104">
        <v>1932.8165416886575</v>
      </c>
      <c r="Q51" s="104">
        <v>1275.9977341347358</v>
      </c>
      <c r="R51" s="104">
        <v>1778.0761467974146</v>
      </c>
      <c r="S51" s="104">
        <v>1490.1890576727776</v>
      </c>
      <c r="T51" s="104">
        <v>1953.0087251625887</v>
      </c>
      <c r="U51" s="104">
        <v>1681.3096848870123</v>
      </c>
      <c r="V51" s="104">
        <v>1620.963696645189</v>
      </c>
      <c r="W51" s="104">
        <v>1754.5519077375664</v>
      </c>
      <c r="X51" s="104">
        <v>2388.7393040792454</v>
      </c>
      <c r="Y51" s="104">
        <v>19767.824402515726</v>
      </c>
      <c r="Z51" s="104">
        <v>1881.1990843949043</v>
      </c>
      <c r="AA51" s="104">
        <v>2048.1668709630421</v>
      </c>
      <c r="AB51" s="104">
        <v>1856.8675319577419</v>
      </c>
      <c r="AC51" s="104">
        <v>1760.7054753345055</v>
      </c>
    </row>
    <row r="52" spans="1:29" x14ac:dyDescent="0.2">
      <c r="A52" s="54" t="s">
        <v>2524</v>
      </c>
    </row>
  </sheetData>
  <mergeCells count="2">
    <mergeCell ref="A5:J6"/>
    <mergeCell ref="K5:X6"/>
  </mergeCells>
  <phoneticPr fontId="2" type="noConversion"/>
  <conditionalFormatting sqref="Z8">
    <cfRule type="expression" dxfId="36" priority="2" stopIfTrue="1">
      <formula>$AR9=1</formula>
    </cfRule>
  </conditionalFormatting>
  <conditionalFormatting sqref="AB8">
    <cfRule type="expression" dxfId="35" priority="3" stopIfTrue="1">
      <formula>$AP9=1</formula>
    </cfRule>
  </conditionalFormatting>
  <conditionalFormatting sqref="AC8:AD8">
    <cfRule type="expression" dxfId="34" priority="4" stopIfTrue="1">
      <formula>$AY8=1</formula>
    </cfRule>
  </conditionalFormatting>
  <conditionalFormatting sqref="AA8">
    <cfRule type="expression" dxfId="33" priority="5" stopIfTrue="1">
      <formula>$BE8=1</formula>
    </cfRule>
  </conditionalFormatting>
  <conditionalFormatting sqref="C8:Y8">
    <cfRule type="expression" dxfId="32" priority="1" stopIfTrue="1">
      <formula>$AR8=1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39370078740157483" top="0.31496062992125984" bottom="0.82677165354330717" header="0.15748031496062992" footer="0.51181102362204722"/>
  <pageSetup paperSize="8" scale="74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C56"/>
  <sheetViews>
    <sheetView showGridLines="0" topLeftCell="L1" workbookViewId="0">
      <selection activeCell="V21" sqref="V21"/>
    </sheetView>
  </sheetViews>
  <sheetFormatPr defaultRowHeight="12.75" x14ac:dyDescent="0.2"/>
  <cols>
    <col min="1" max="1" width="47" style="3" bestFit="1" customWidth="1"/>
    <col min="2" max="16384" width="9.140625" style="3"/>
  </cols>
  <sheetData>
    <row r="1" spans="1:29" x14ac:dyDescent="0.2">
      <c r="A1" s="334" t="s">
        <v>1595</v>
      </c>
    </row>
    <row r="2" spans="1:29" x14ac:dyDescent="0.2">
      <c r="A2" s="334" t="s">
        <v>300</v>
      </c>
    </row>
    <row r="3" spans="1:29" x14ac:dyDescent="0.2">
      <c r="A3" s="19" t="s">
        <v>1232</v>
      </c>
      <c r="W3" s="140" t="s">
        <v>1202</v>
      </c>
    </row>
    <row r="4" spans="1:29" x14ac:dyDescent="0.2">
      <c r="W4" s="94"/>
    </row>
    <row r="5" spans="1:29" ht="12.75" customHeight="1" x14ac:dyDescent="0.2">
      <c r="A5" s="813" t="s">
        <v>257</v>
      </c>
      <c r="B5" s="813"/>
      <c r="C5" s="813"/>
      <c r="D5" s="813"/>
      <c r="E5" s="813"/>
      <c r="F5" s="813"/>
      <c r="G5" s="813"/>
      <c r="H5" s="813"/>
      <c r="I5" s="813"/>
      <c r="J5" s="814" t="s">
        <v>3009</v>
      </c>
      <c r="K5" s="814"/>
      <c r="L5" s="814"/>
      <c r="M5" s="814"/>
      <c r="N5" s="814"/>
      <c r="O5" s="814"/>
      <c r="P5" s="814"/>
      <c r="Q5" s="814"/>
      <c r="R5" s="814"/>
      <c r="S5" s="814"/>
      <c r="U5" s="6"/>
      <c r="V5" s="6"/>
      <c r="W5" s="5"/>
      <c r="X5" s="6"/>
      <c r="Y5" s="6"/>
      <c r="Z5" s="6"/>
    </row>
    <row r="6" spans="1:29" x14ac:dyDescent="0.2">
      <c r="A6" s="813"/>
      <c r="B6" s="813"/>
      <c r="C6" s="813"/>
      <c r="D6" s="813"/>
      <c r="E6" s="813"/>
      <c r="F6" s="813"/>
      <c r="G6" s="813"/>
      <c r="H6" s="813"/>
      <c r="I6" s="813"/>
      <c r="J6" s="814"/>
      <c r="K6" s="814"/>
      <c r="L6" s="814"/>
      <c r="M6" s="814"/>
      <c r="N6" s="814"/>
      <c r="O6" s="814"/>
      <c r="P6" s="814"/>
      <c r="Q6" s="814"/>
      <c r="R6" s="814"/>
      <c r="S6" s="814"/>
      <c r="U6" s="6"/>
      <c r="V6" s="6"/>
      <c r="W6" s="5"/>
      <c r="X6" s="6"/>
      <c r="Y6" s="6"/>
      <c r="Z6" s="6"/>
    </row>
    <row r="7" spans="1:29" ht="13.5" thickBot="1" x14ac:dyDescent="0.25">
      <c r="S7" s="31"/>
      <c r="W7" s="31" t="s">
        <v>1896</v>
      </c>
    </row>
    <row r="8" spans="1:29" s="622" customFormat="1" ht="61.5" customHeight="1" thickBot="1" x14ac:dyDescent="0.25">
      <c r="A8" s="627"/>
      <c r="B8" s="602" t="s">
        <v>1882</v>
      </c>
      <c r="C8" s="602" t="s">
        <v>153</v>
      </c>
      <c r="D8" s="602" t="s">
        <v>1884</v>
      </c>
      <c r="E8" s="602" t="s">
        <v>1885</v>
      </c>
      <c r="F8" s="602" t="s">
        <v>2619</v>
      </c>
      <c r="G8" s="602" t="s">
        <v>1886</v>
      </c>
      <c r="H8" s="602" t="s">
        <v>1610</v>
      </c>
      <c r="I8" s="602" t="s">
        <v>1887</v>
      </c>
      <c r="J8" s="602" t="s">
        <v>1888</v>
      </c>
      <c r="K8" s="602" t="s">
        <v>2620</v>
      </c>
      <c r="L8" s="602" t="s">
        <v>1611</v>
      </c>
      <c r="M8" s="602" t="s">
        <v>2621</v>
      </c>
      <c r="N8" s="602" t="s">
        <v>2622</v>
      </c>
      <c r="O8" s="602" t="s">
        <v>2623</v>
      </c>
      <c r="P8" s="602" t="s">
        <v>1890</v>
      </c>
      <c r="Q8" s="602" t="s">
        <v>1891</v>
      </c>
      <c r="R8" s="602" t="s">
        <v>1892</v>
      </c>
      <c r="S8" s="602" t="s">
        <v>2624</v>
      </c>
      <c r="T8" s="612" t="s">
        <v>1895</v>
      </c>
      <c r="U8" s="604" t="s">
        <v>600</v>
      </c>
      <c r="V8" s="628" t="s">
        <v>1187</v>
      </c>
      <c r="W8" s="626"/>
    </row>
    <row r="9" spans="1:29" x14ac:dyDescent="0.2">
      <c r="A9" s="113" t="s">
        <v>1833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</row>
    <row r="10" spans="1:29" x14ac:dyDescent="0.2">
      <c r="A10" s="60" t="s">
        <v>1897</v>
      </c>
      <c r="B10" s="58">
        <f>SUM(B11:B17)</f>
        <v>8709.9520999999986</v>
      </c>
      <c r="C10" s="58">
        <f t="shared" ref="C10:V10" si="0">SUM(C11:C17)</f>
        <v>73191.995999999999</v>
      </c>
      <c r="D10" s="58">
        <f t="shared" si="0"/>
        <v>337577.30481206672</v>
      </c>
      <c r="E10" s="58">
        <f t="shared" si="0"/>
        <v>9148.7491200000022</v>
      </c>
      <c r="F10" s="58">
        <f t="shared" si="0"/>
        <v>68231.712050000002</v>
      </c>
      <c r="G10" s="58">
        <f t="shared" si="0"/>
        <v>75259.346230000025</v>
      </c>
      <c r="H10" s="58">
        <f t="shared" si="0"/>
        <v>211984.96025000003</v>
      </c>
      <c r="I10" s="58">
        <f t="shared" si="0"/>
        <v>40061.096519999999</v>
      </c>
      <c r="J10" s="58">
        <f t="shared" si="0"/>
        <v>6280.3303400000004</v>
      </c>
      <c r="K10" s="58">
        <f t="shared" si="0"/>
        <v>17963.487219999999</v>
      </c>
      <c r="L10" s="58">
        <f t="shared" si="0"/>
        <v>25440.71617</v>
      </c>
      <c r="M10" s="58">
        <f t="shared" si="0"/>
        <v>323.59114999999991</v>
      </c>
      <c r="N10" s="58">
        <f t="shared" si="0"/>
        <v>16870.979169042999</v>
      </c>
      <c r="O10" s="58">
        <f t="shared" si="0"/>
        <v>96737.386510000011</v>
      </c>
      <c r="P10" s="58">
        <f t="shared" si="0"/>
        <v>9785.358470000001</v>
      </c>
      <c r="Q10" s="58">
        <f t="shared" si="0"/>
        <v>15942.73567</v>
      </c>
      <c r="R10" s="58">
        <f t="shared" si="0"/>
        <v>79412.952200000014</v>
      </c>
      <c r="S10" s="58">
        <f t="shared" si="0"/>
        <v>1994.5278899999998</v>
      </c>
      <c r="T10" s="58">
        <f t="shared" si="0"/>
        <v>75139.041770000025</v>
      </c>
      <c r="U10" s="58">
        <f t="shared" si="0"/>
        <v>92989.367770000012</v>
      </c>
      <c r="V10" s="58">
        <f t="shared" si="0"/>
        <v>1263045.5914111098</v>
      </c>
    </row>
    <row r="11" spans="1:29" x14ac:dyDescent="0.2">
      <c r="A11" s="61" t="s">
        <v>1834</v>
      </c>
      <c r="B11" s="58">
        <v>9036.9658899999995</v>
      </c>
      <c r="C11" s="58">
        <v>82069.481</v>
      </c>
      <c r="D11" s="58">
        <v>338892.46769999998</v>
      </c>
      <c r="E11" s="58">
        <v>9226.9057599999996</v>
      </c>
      <c r="F11" s="58">
        <v>73254.773530000006</v>
      </c>
      <c r="G11" s="58">
        <v>79752.164199999999</v>
      </c>
      <c r="H11" s="58">
        <v>215005.37293000001</v>
      </c>
      <c r="I11" s="58">
        <v>46659.275249999999</v>
      </c>
      <c r="J11" s="58">
        <v>7902.6988300000003</v>
      </c>
      <c r="K11" s="58">
        <v>20824.619930000001</v>
      </c>
      <c r="L11" s="58">
        <v>25998.16186</v>
      </c>
      <c r="M11" s="58">
        <v>971.58068999999989</v>
      </c>
      <c r="N11" s="58">
        <v>19109.580909042998</v>
      </c>
      <c r="O11" s="58">
        <v>108023.47983000001</v>
      </c>
      <c r="P11" s="58">
        <v>11667.54304</v>
      </c>
      <c r="Q11" s="58">
        <v>17718.51123</v>
      </c>
      <c r="R11" s="58">
        <v>81904.758150000009</v>
      </c>
      <c r="S11" s="58">
        <v>2347.8719999999998</v>
      </c>
      <c r="T11" s="58">
        <v>79840.55432000001</v>
      </c>
      <c r="U11" s="58">
        <v>98606.733330000003</v>
      </c>
      <c r="V11" s="58">
        <v>1328813.5003790429</v>
      </c>
    </row>
    <row r="12" spans="1:29" x14ac:dyDescent="0.2">
      <c r="A12" s="60" t="s">
        <v>2937</v>
      </c>
      <c r="B12" s="57">
        <v>-164.0839</v>
      </c>
      <c r="C12" s="57">
        <v>-8895.8760000000002</v>
      </c>
      <c r="D12" s="57">
        <v>-1916.3500579333099</v>
      </c>
      <c r="E12" s="57">
        <v>-99.871139999999997</v>
      </c>
      <c r="F12" s="57">
        <v>-3626.9542999999999</v>
      </c>
      <c r="G12" s="57">
        <v>-2697.4984100000001</v>
      </c>
      <c r="H12" s="57">
        <v>-6970.3726799999995</v>
      </c>
      <c r="I12" s="57">
        <v>-4070.5896699999998</v>
      </c>
      <c r="J12" s="57">
        <v>-1448.80474</v>
      </c>
      <c r="K12" s="57">
        <v>-963.00556999999992</v>
      </c>
      <c r="L12" s="57">
        <v>-687.11464999999998</v>
      </c>
      <c r="M12" s="57">
        <v>-36.831530000000001</v>
      </c>
      <c r="N12" s="57">
        <v>-1611.6689199999998</v>
      </c>
      <c r="O12" s="57">
        <v>-3932.0116399999997</v>
      </c>
      <c r="P12" s="57">
        <v>-1705.96018</v>
      </c>
      <c r="Q12" s="57">
        <v>-1273.1170400000001</v>
      </c>
      <c r="R12" s="57">
        <v>-2895.8063399999996</v>
      </c>
      <c r="S12" s="58">
        <v>-100.64700000000001</v>
      </c>
      <c r="T12" s="58">
        <v>-3417.2070400000002</v>
      </c>
      <c r="U12" s="58">
        <v>-3585.4871800000001</v>
      </c>
      <c r="V12" s="58">
        <v>-50099.257987933306</v>
      </c>
      <c r="W12" s="6"/>
      <c r="X12" s="6"/>
      <c r="Y12" s="6"/>
      <c r="Z12" s="6"/>
      <c r="AA12" s="6"/>
      <c r="AB12" s="6"/>
      <c r="AC12" s="6"/>
    </row>
    <row r="13" spans="1:29" x14ac:dyDescent="0.2">
      <c r="A13" s="60" t="s">
        <v>2938</v>
      </c>
      <c r="B13" s="57">
        <v>-610.99802999999997</v>
      </c>
      <c r="C13" s="57">
        <v>-2381.4470000000001</v>
      </c>
      <c r="D13" s="57">
        <v>-5103.2616100000005</v>
      </c>
      <c r="E13" s="57">
        <v>-74.631249999999994</v>
      </c>
      <c r="F13" s="57">
        <v>-15727.39075</v>
      </c>
      <c r="G13" s="57">
        <v>-4648.4235099999996</v>
      </c>
      <c r="H13" s="57">
        <v>-13900.07</v>
      </c>
      <c r="I13" s="57">
        <v>-7498.9114900000004</v>
      </c>
      <c r="J13" s="57">
        <v>-1033.5573999999999</v>
      </c>
      <c r="K13" s="57">
        <v>-2074.5529700000002</v>
      </c>
      <c r="L13" s="57">
        <v>-598.12863000000004</v>
      </c>
      <c r="M13" s="57">
        <v>-644.38718999999992</v>
      </c>
      <c r="N13" s="57">
        <v>-1641.1716899999999</v>
      </c>
      <c r="O13" s="57">
        <v>-26857.738219999999</v>
      </c>
      <c r="P13" s="57">
        <v>-1496.5669700000001</v>
      </c>
      <c r="Q13" s="57">
        <v>-5444.6170400000001</v>
      </c>
      <c r="R13" s="57">
        <v>-2044.3279299999999</v>
      </c>
      <c r="S13" s="58">
        <v>-259.15805</v>
      </c>
      <c r="T13" s="58">
        <v>-11903.465400000001</v>
      </c>
      <c r="U13" s="58">
        <v>-3418.0409500000001</v>
      </c>
      <c r="V13" s="58">
        <v>-107360.84607999999</v>
      </c>
      <c r="W13" s="6"/>
      <c r="X13" s="6"/>
      <c r="Y13" s="6"/>
      <c r="Z13" s="6"/>
      <c r="AA13" s="6"/>
      <c r="AB13" s="6"/>
      <c r="AC13" s="6"/>
    </row>
    <row r="14" spans="1:29" x14ac:dyDescent="0.2">
      <c r="A14" s="62" t="s">
        <v>2939</v>
      </c>
      <c r="B14" s="57">
        <v>170.05357999999998</v>
      </c>
      <c r="C14" s="57">
        <v>0</v>
      </c>
      <c r="D14" s="57">
        <v>348.32052000000004</v>
      </c>
      <c r="E14" s="57">
        <v>11.930350000000001</v>
      </c>
      <c r="F14" s="57">
        <v>1549.50747</v>
      </c>
      <c r="G14" s="57">
        <v>706.82739000000004</v>
      </c>
      <c r="H14" s="57">
        <v>968.428</v>
      </c>
      <c r="I14" s="57">
        <v>708.01702999999998</v>
      </c>
      <c r="J14" s="57">
        <v>745.13677000000007</v>
      </c>
      <c r="K14" s="57">
        <v>173.74498</v>
      </c>
      <c r="L14" s="57">
        <v>178.51742000000002</v>
      </c>
      <c r="M14" s="57">
        <v>33.229179999999999</v>
      </c>
      <c r="N14" s="57">
        <v>76.484409999999912</v>
      </c>
      <c r="O14" s="57">
        <v>1669.92392</v>
      </c>
      <c r="P14" s="57">
        <v>790.73595</v>
      </c>
      <c r="Q14" s="57">
        <v>278.68950000000001</v>
      </c>
      <c r="R14" s="57">
        <v>573.57068000000004</v>
      </c>
      <c r="S14" s="58">
        <v>6.4609399999999999</v>
      </c>
      <c r="T14" s="58">
        <v>1049.6108200000001</v>
      </c>
      <c r="U14" s="58">
        <v>0</v>
      </c>
      <c r="V14" s="58">
        <v>10039.188910000003</v>
      </c>
      <c r="W14" s="6"/>
      <c r="X14" s="6"/>
      <c r="Y14" s="6"/>
      <c r="Z14" s="6"/>
      <c r="AA14" s="6"/>
      <c r="AB14" s="6"/>
      <c r="AC14" s="6"/>
    </row>
    <row r="15" spans="1:29" x14ac:dyDescent="0.2">
      <c r="A15" s="60" t="s">
        <v>2940</v>
      </c>
      <c r="B15" s="57">
        <v>354.99713000000003</v>
      </c>
      <c r="C15" s="57">
        <v>0</v>
      </c>
      <c r="D15" s="57">
        <v>5885.2486100000006</v>
      </c>
      <c r="E15" s="57">
        <v>112.94877000000001</v>
      </c>
      <c r="F15" s="57">
        <v>14874.39285</v>
      </c>
      <c r="G15" s="57">
        <v>2740.6912599999996</v>
      </c>
      <c r="H15" s="57">
        <v>17200.632000000001</v>
      </c>
      <c r="I15" s="57">
        <v>4823.8097900000002</v>
      </c>
      <c r="J15" s="57">
        <v>135.64893000000001</v>
      </c>
      <c r="K15" s="57">
        <v>9.9892099999999999</v>
      </c>
      <c r="L15" s="57">
        <v>658.72471999999993</v>
      </c>
      <c r="M15" s="57">
        <v>0</v>
      </c>
      <c r="N15" s="57">
        <v>998.63442000000009</v>
      </c>
      <c r="O15" s="57">
        <v>19202.146710000001</v>
      </c>
      <c r="P15" s="57">
        <v>1039.4119499999999</v>
      </c>
      <c r="Q15" s="57">
        <v>5256.2214599999998</v>
      </c>
      <c r="R15" s="57">
        <v>2701.8719900000001</v>
      </c>
      <c r="S15" s="58">
        <v>0</v>
      </c>
      <c r="T15" s="58">
        <v>10133.247820000001</v>
      </c>
      <c r="U15" s="58">
        <v>1386.16257</v>
      </c>
      <c r="V15" s="58">
        <v>87514.780190000005</v>
      </c>
      <c r="W15" s="6"/>
      <c r="X15" s="6"/>
      <c r="Y15" s="6"/>
      <c r="Z15" s="6"/>
      <c r="AA15" s="6"/>
      <c r="AB15" s="6"/>
      <c r="AC15" s="6"/>
    </row>
    <row r="16" spans="1:29" ht="12.75" customHeight="1" x14ac:dyDescent="0.2">
      <c r="A16" s="60" t="s">
        <v>2941</v>
      </c>
      <c r="B16" s="57">
        <v>-76.98257000000001</v>
      </c>
      <c r="C16" s="57">
        <v>0</v>
      </c>
      <c r="D16" s="57">
        <v>-529.12035000000003</v>
      </c>
      <c r="E16" s="57">
        <v>-28.533369999999998</v>
      </c>
      <c r="F16" s="57">
        <v>-2092.6167500000001</v>
      </c>
      <c r="G16" s="57">
        <v>-594.41469999999993</v>
      </c>
      <c r="H16" s="57">
        <v>-319.02999999999997</v>
      </c>
      <c r="I16" s="57">
        <v>-560.50439000000006</v>
      </c>
      <c r="J16" s="57">
        <v>-20.79205</v>
      </c>
      <c r="K16" s="57">
        <v>-7.3083599999999995</v>
      </c>
      <c r="L16" s="57">
        <v>-109.44455000000001</v>
      </c>
      <c r="M16" s="57">
        <v>0</v>
      </c>
      <c r="N16" s="57">
        <v>-60.879959999999997</v>
      </c>
      <c r="O16" s="57">
        <v>-1368.41409</v>
      </c>
      <c r="P16" s="57">
        <v>-509.80531999999999</v>
      </c>
      <c r="Q16" s="57">
        <v>-592.95243999999991</v>
      </c>
      <c r="R16" s="57">
        <v>-827.11434999999994</v>
      </c>
      <c r="S16" s="58">
        <v>0</v>
      </c>
      <c r="T16" s="58">
        <v>-563.69875000000002</v>
      </c>
      <c r="U16" s="58">
        <v>0</v>
      </c>
      <c r="V16" s="58">
        <v>-8261.612000000001</v>
      </c>
      <c r="W16" s="6"/>
      <c r="X16" s="6"/>
      <c r="Y16" s="6"/>
      <c r="Z16" s="6"/>
      <c r="AA16" s="6"/>
      <c r="AB16" s="6"/>
      <c r="AC16" s="6"/>
    </row>
    <row r="17" spans="1:29" ht="12.75" customHeight="1" x14ac:dyDescent="0.2">
      <c r="A17" s="60" t="s">
        <v>1901</v>
      </c>
      <c r="B17" s="57">
        <v>0</v>
      </c>
      <c r="C17" s="57">
        <v>2399.8380000000002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8">
        <v>0</v>
      </c>
      <c r="T17" s="58">
        <v>0</v>
      </c>
      <c r="U17" s="58">
        <v>0</v>
      </c>
      <c r="V17" s="58">
        <v>2399.8380000000002</v>
      </c>
      <c r="W17" s="6"/>
      <c r="X17" s="6"/>
      <c r="Y17" s="6"/>
      <c r="Z17" s="6"/>
      <c r="AA17" s="6"/>
      <c r="AB17" s="6"/>
      <c r="AC17" s="6"/>
    </row>
    <row r="18" spans="1:29" x14ac:dyDescent="0.2">
      <c r="A18" s="60" t="s">
        <v>1835</v>
      </c>
      <c r="B18" s="58">
        <v>4752.1805900000008</v>
      </c>
      <c r="C18" s="58">
        <v>16018.929</v>
      </c>
      <c r="D18" s="58">
        <v>218920.42070999998</v>
      </c>
      <c r="E18" s="58">
        <v>6003.0950499999999</v>
      </c>
      <c r="F18" s="58">
        <v>15565.289710000001</v>
      </c>
      <c r="G18" s="58">
        <v>34213.444680000008</v>
      </c>
      <c r="H18" s="58">
        <v>15159.161</v>
      </c>
      <c r="I18" s="58">
        <v>53.794309999999996</v>
      </c>
      <c r="J18" s="58">
        <v>1783.2358399999998</v>
      </c>
      <c r="K18" s="58">
        <v>1337.27829</v>
      </c>
      <c r="L18" s="58">
        <v>7771.8930499999997</v>
      </c>
      <c r="M18" s="58">
        <v>0</v>
      </c>
      <c r="N18" s="58">
        <v>1967.0635700000005</v>
      </c>
      <c r="O18" s="58">
        <v>2292.4511100000004</v>
      </c>
      <c r="P18" s="58">
        <v>9955.6701099999991</v>
      </c>
      <c r="Q18" s="58">
        <v>3928.7127999999998</v>
      </c>
      <c r="R18" s="58">
        <v>53866.441019999998</v>
      </c>
      <c r="S18" s="58">
        <v>40.565779999999997</v>
      </c>
      <c r="T18" s="58">
        <v>58466.811839999995</v>
      </c>
      <c r="U18" s="58">
        <v>54094.622219999997</v>
      </c>
      <c r="V18" s="58">
        <v>506191.06068000005</v>
      </c>
    </row>
    <row r="19" spans="1:29" x14ac:dyDescent="0.2">
      <c r="A19" s="60" t="s">
        <v>1836</v>
      </c>
      <c r="B19" s="58">
        <v>0</v>
      </c>
      <c r="C19" s="58">
        <v>0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369.02284999999995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369.02284999999995</v>
      </c>
    </row>
    <row r="20" spans="1:29" x14ac:dyDescent="0.2">
      <c r="A20" s="60" t="s">
        <v>1837</v>
      </c>
      <c r="B20" s="58">
        <v>87.298850000000002</v>
      </c>
      <c r="C20" s="58">
        <v>0</v>
      </c>
      <c r="D20" s="58">
        <v>451.32418999999999</v>
      </c>
      <c r="E20" s="58">
        <v>2.9272300000000002</v>
      </c>
      <c r="F20" s="58">
        <v>1688.2069199999999</v>
      </c>
      <c r="G20" s="58">
        <v>657.09854000000007</v>
      </c>
      <c r="H20" s="58">
        <v>15.68849</v>
      </c>
      <c r="I20" s="58">
        <v>-2160.7179599999999</v>
      </c>
      <c r="J20" s="58">
        <v>20.934660000000001</v>
      </c>
      <c r="K20" s="58">
        <v>18.492979999999999</v>
      </c>
      <c r="L20" s="58">
        <v>40.880120000000005</v>
      </c>
      <c r="M20" s="58">
        <v>3.50386</v>
      </c>
      <c r="N20" s="58">
        <v>0</v>
      </c>
      <c r="O20" s="58">
        <v>136.52062000000001</v>
      </c>
      <c r="P20" s="58">
        <v>277.78298999999998</v>
      </c>
      <c r="Q20" s="58">
        <v>8.8742400000000004</v>
      </c>
      <c r="R20" s="58">
        <v>4613.8617100000001</v>
      </c>
      <c r="S20" s="58">
        <v>0</v>
      </c>
      <c r="T20" s="58">
        <v>611.80781999999999</v>
      </c>
      <c r="U20" s="58">
        <v>2680.98612</v>
      </c>
      <c r="V20" s="58">
        <v>9155.4713800000009</v>
      </c>
    </row>
    <row r="21" spans="1:29" x14ac:dyDescent="0.2">
      <c r="A21" s="60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</row>
    <row r="22" spans="1:29" x14ac:dyDescent="0.2">
      <c r="A22" s="200" t="s">
        <v>1738</v>
      </c>
      <c r="B22" s="202">
        <f>+B10+B18+B19+B20</f>
        <v>13549.431539999998</v>
      </c>
      <c r="C22" s="202">
        <f t="shared" ref="C22:V22" si="1">+C10+C18+C19+C20</f>
        <v>89210.925000000003</v>
      </c>
      <c r="D22" s="202">
        <f t="shared" si="1"/>
        <v>556949.04971206666</v>
      </c>
      <c r="E22" s="202">
        <f t="shared" si="1"/>
        <v>15154.771400000001</v>
      </c>
      <c r="F22" s="202">
        <f t="shared" si="1"/>
        <v>85485.208679999996</v>
      </c>
      <c r="G22" s="202">
        <f t="shared" si="1"/>
        <v>110129.88945000005</v>
      </c>
      <c r="H22" s="202">
        <f t="shared" si="1"/>
        <v>227159.80974000003</v>
      </c>
      <c r="I22" s="202">
        <f t="shared" si="1"/>
        <v>37954.172869999995</v>
      </c>
      <c r="J22" s="202">
        <f t="shared" si="1"/>
        <v>8084.5008399999997</v>
      </c>
      <c r="K22" s="202">
        <f t="shared" si="1"/>
        <v>19319.258489999997</v>
      </c>
      <c r="L22" s="202">
        <f t="shared" si="1"/>
        <v>33253.48934</v>
      </c>
      <c r="M22" s="202">
        <f t="shared" si="1"/>
        <v>327.09500999999989</v>
      </c>
      <c r="N22" s="202">
        <f t="shared" si="1"/>
        <v>18838.042739043001</v>
      </c>
      <c r="O22" s="202">
        <f t="shared" si="1"/>
        <v>99166.358240000001</v>
      </c>
      <c r="P22" s="202">
        <f t="shared" si="1"/>
        <v>20387.834419999999</v>
      </c>
      <c r="Q22" s="202">
        <f t="shared" si="1"/>
        <v>19880.32271</v>
      </c>
      <c r="R22" s="202">
        <f t="shared" si="1"/>
        <v>137893.25493000002</v>
      </c>
      <c r="S22" s="202">
        <f t="shared" si="1"/>
        <v>2035.0936699999997</v>
      </c>
      <c r="T22" s="202">
        <f t="shared" si="1"/>
        <v>134217.66143000001</v>
      </c>
      <c r="U22" s="202">
        <f t="shared" si="1"/>
        <v>149764.97610999999</v>
      </c>
      <c r="V22" s="202">
        <f t="shared" si="1"/>
        <v>1778761.14632111</v>
      </c>
    </row>
    <row r="23" spans="1:29" x14ac:dyDescent="0.2">
      <c r="A23" s="64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</row>
    <row r="24" spans="1:29" x14ac:dyDescent="0.2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</row>
    <row r="25" spans="1:29" x14ac:dyDescent="0.2">
      <c r="A25" s="114" t="s">
        <v>1838</v>
      </c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</row>
    <row r="26" spans="1:29" x14ac:dyDescent="0.2">
      <c r="A26" s="60" t="s">
        <v>2943</v>
      </c>
      <c r="B26" s="58">
        <f>SUM(B27:B32)</f>
        <v>-8823.1269600000014</v>
      </c>
      <c r="C26" s="58">
        <f>SUM(C27:C32)</f>
        <v>-33114.443999999996</v>
      </c>
      <c r="D26" s="58">
        <f>SUM(D27:D32)</f>
        <v>-375867.62377999991</v>
      </c>
      <c r="E26" s="58">
        <f t="shared" ref="E26:V26" si="2">SUM(E27:E32)</f>
        <v>-14974.9041</v>
      </c>
      <c r="F26" s="58">
        <f t="shared" si="2"/>
        <v>-45036.549734000007</v>
      </c>
      <c r="G26" s="58">
        <f t="shared" si="2"/>
        <v>-54401.123349999994</v>
      </c>
      <c r="H26" s="58">
        <f t="shared" si="2"/>
        <v>-143174.31970999998</v>
      </c>
      <c r="I26" s="58">
        <f t="shared" si="2"/>
        <v>-14983.380170000002</v>
      </c>
      <c r="J26" s="58">
        <f t="shared" si="2"/>
        <v>-5382.2353400000002</v>
      </c>
      <c r="K26" s="58">
        <f t="shared" si="2"/>
        <v>-2370.60743</v>
      </c>
      <c r="L26" s="58">
        <f t="shared" si="2"/>
        <v>-9823.6777199999979</v>
      </c>
      <c r="M26" s="58">
        <f t="shared" si="2"/>
        <v>-12.824870000000001</v>
      </c>
      <c r="N26" s="58">
        <f t="shared" si="2"/>
        <v>-8479.8088099999986</v>
      </c>
      <c r="O26" s="58">
        <f t="shared" si="2"/>
        <v>-20304.138340000001</v>
      </c>
      <c r="P26" s="58">
        <f t="shared" si="2"/>
        <v>-6233.3218799999995</v>
      </c>
      <c r="Q26" s="58">
        <f t="shared" si="2"/>
        <v>-11873.37131</v>
      </c>
      <c r="R26" s="58">
        <f t="shared" si="2"/>
        <v>-75568.013970000015</v>
      </c>
      <c r="S26" s="58">
        <f t="shared" si="2"/>
        <v>-55.265000000000001</v>
      </c>
      <c r="T26" s="58">
        <f t="shared" si="2"/>
        <v>-80230.616099999999</v>
      </c>
      <c r="U26" s="58">
        <f t="shared" si="2"/>
        <v>-95993.458549999996</v>
      </c>
      <c r="V26" s="58">
        <f t="shared" si="2"/>
        <v>-1006702.8111240001</v>
      </c>
    </row>
    <row r="27" spans="1:29" x14ac:dyDescent="0.2">
      <c r="A27" s="60" t="s">
        <v>2944</v>
      </c>
      <c r="B27" s="58">
        <v>-8650.8844399999998</v>
      </c>
      <c r="C27" s="58">
        <v>-33061.334999999999</v>
      </c>
      <c r="D27" s="58">
        <v>-376150.48392999999</v>
      </c>
      <c r="E27" s="58">
        <v>-13760.547289999999</v>
      </c>
      <c r="F27" s="58">
        <v>-44628.980759999999</v>
      </c>
      <c r="G27" s="58">
        <v>-56342.064100000003</v>
      </c>
      <c r="H27" s="58">
        <v>-142191.66819</v>
      </c>
      <c r="I27" s="58">
        <v>-15212.71369</v>
      </c>
      <c r="J27" s="58">
        <v>-5745.4318899999998</v>
      </c>
      <c r="K27" s="58">
        <v>-2253.3740400000002</v>
      </c>
      <c r="L27" s="58">
        <v>-9958.0245799999993</v>
      </c>
      <c r="M27" s="58">
        <v>0</v>
      </c>
      <c r="N27" s="58">
        <v>-9037.6775499999985</v>
      </c>
      <c r="O27" s="58">
        <v>-20190.78872</v>
      </c>
      <c r="P27" s="58">
        <v>-6462.3425599999991</v>
      </c>
      <c r="Q27" s="58">
        <v>-12992.08475</v>
      </c>
      <c r="R27" s="58">
        <v>-73921.181280000004</v>
      </c>
      <c r="S27" s="58">
        <v>0</v>
      </c>
      <c r="T27" s="58">
        <v>-77777.255669999999</v>
      </c>
      <c r="U27" s="58">
        <v>-99272.762879999995</v>
      </c>
      <c r="V27" s="58">
        <v>-1007609.6013200001</v>
      </c>
    </row>
    <row r="28" spans="1:29" x14ac:dyDescent="0.2">
      <c r="A28" s="60" t="s">
        <v>2945</v>
      </c>
      <c r="B28" s="58">
        <v>69.263999999999996</v>
      </c>
      <c r="C28" s="58">
        <v>969.11400000000003</v>
      </c>
      <c r="D28" s="58">
        <v>74.1525000000007</v>
      </c>
      <c r="E28" s="58">
        <v>1.5</v>
      </c>
      <c r="F28" s="58">
        <v>543.07927599999994</v>
      </c>
      <c r="G28" s="58">
        <v>175.47888</v>
      </c>
      <c r="H28" s="58">
        <v>2413.6395699999998</v>
      </c>
      <c r="I28" s="58">
        <v>1392.9118899999999</v>
      </c>
      <c r="J28" s="58">
        <v>640</v>
      </c>
      <c r="K28" s="58">
        <v>24.42</v>
      </c>
      <c r="L28" s="58">
        <v>38.325000000000003</v>
      </c>
      <c r="M28" s="58">
        <v>0</v>
      </c>
      <c r="N28" s="58">
        <v>462.3125</v>
      </c>
      <c r="O28" s="58">
        <v>1801.3258999999998</v>
      </c>
      <c r="P28" s="58">
        <v>518.34069999999997</v>
      </c>
      <c r="Q28" s="58">
        <v>753.67507000000012</v>
      </c>
      <c r="R28" s="58">
        <v>544.13909000000001</v>
      </c>
      <c r="S28" s="58">
        <v>0</v>
      </c>
      <c r="T28" s="58">
        <v>849.47794999999996</v>
      </c>
      <c r="U28" s="58">
        <v>1163.3726299999998</v>
      </c>
      <c r="V28" s="58">
        <v>12434.528956000002</v>
      </c>
    </row>
    <row r="29" spans="1:29" x14ac:dyDescent="0.2">
      <c r="A29" s="60" t="s">
        <v>2946</v>
      </c>
      <c r="B29" s="58">
        <v>-1754.9783</v>
      </c>
      <c r="C29" s="58">
        <v>-4339.9409999999998</v>
      </c>
      <c r="D29" s="58">
        <v>-2096.2936299999997</v>
      </c>
      <c r="E29" s="58">
        <v>-4332.3677600000001</v>
      </c>
      <c r="F29" s="58">
        <v>-5280.9582300000002</v>
      </c>
      <c r="G29" s="58">
        <v>-4139.0160900000001</v>
      </c>
      <c r="H29" s="58">
        <v>-15639.91439</v>
      </c>
      <c r="I29" s="58">
        <v>-4497.9001600000001</v>
      </c>
      <c r="J29" s="58">
        <v>-1340.20499</v>
      </c>
      <c r="K29" s="58">
        <v>-224.45719</v>
      </c>
      <c r="L29" s="58">
        <v>-954.41048999999998</v>
      </c>
      <c r="M29" s="58">
        <v>-12.824870000000001</v>
      </c>
      <c r="N29" s="58">
        <v>-801.24554000000001</v>
      </c>
      <c r="O29" s="58">
        <v>-5021.7052100000001</v>
      </c>
      <c r="P29" s="58">
        <v>-1660.51322</v>
      </c>
      <c r="Q29" s="58">
        <v>-2241.3956899999998</v>
      </c>
      <c r="R29" s="58">
        <v>-7132.9556699999976</v>
      </c>
      <c r="S29" s="58">
        <v>-55.265000000000001</v>
      </c>
      <c r="T29" s="58">
        <v>-14151.798210000001</v>
      </c>
      <c r="U29" s="58">
        <v>-2961.0686700000001</v>
      </c>
      <c r="V29" s="58">
        <v>-78639.214309999996</v>
      </c>
    </row>
    <row r="30" spans="1:29" x14ac:dyDescent="0.2">
      <c r="A30" s="62" t="s">
        <v>2947</v>
      </c>
      <c r="B30" s="58">
        <v>157.34435000000002</v>
      </c>
      <c r="C30" s="58">
        <v>455.8</v>
      </c>
      <c r="D30" s="58">
        <v>0</v>
      </c>
      <c r="E30" s="58">
        <v>4.8360000000000003</v>
      </c>
      <c r="F30" s="58">
        <v>1021.021</v>
      </c>
      <c r="G30" s="58">
        <v>0</v>
      </c>
      <c r="H30" s="58">
        <v>204.94056</v>
      </c>
      <c r="I30" s="58">
        <v>155.69268</v>
      </c>
      <c r="J30" s="58">
        <v>584.67077000000006</v>
      </c>
      <c r="K30" s="58">
        <v>0</v>
      </c>
      <c r="L30" s="58">
        <v>670.25175000000002</v>
      </c>
      <c r="M30" s="58">
        <v>0</v>
      </c>
      <c r="N30" s="58">
        <v>117.29106</v>
      </c>
      <c r="O30" s="58">
        <v>140.09394</v>
      </c>
      <c r="P30" s="58">
        <v>247.17610000000002</v>
      </c>
      <c r="Q30" s="58">
        <v>280.82659999999998</v>
      </c>
      <c r="R30" s="58">
        <v>290.88908000000004</v>
      </c>
      <c r="S30" s="58">
        <v>0</v>
      </c>
      <c r="T30" s="58">
        <v>164.81979000000001</v>
      </c>
      <c r="U30" s="58">
        <v>509.35556000000003</v>
      </c>
      <c r="V30" s="58">
        <v>5005.0092400000012</v>
      </c>
    </row>
    <row r="31" spans="1:29" x14ac:dyDescent="0.2">
      <c r="A31" s="60" t="s">
        <v>2948</v>
      </c>
      <c r="B31" s="58">
        <v>1364.2291200000002</v>
      </c>
      <c r="C31" s="58">
        <v>2861.9180000000001</v>
      </c>
      <c r="D31" s="58">
        <v>2386.2313799999997</v>
      </c>
      <c r="E31" s="58">
        <v>3118.0109500000003</v>
      </c>
      <c r="F31" s="58">
        <v>3937.3034700000003</v>
      </c>
      <c r="G31" s="58">
        <v>5939.10736</v>
      </c>
      <c r="H31" s="58">
        <v>12193.757210000002</v>
      </c>
      <c r="I31" s="58">
        <v>3262.83232</v>
      </c>
      <c r="J31" s="58">
        <v>544.90144999999995</v>
      </c>
      <c r="K31" s="58">
        <v>82.80380000000001</v>
      </c>
      <c r="L31" s="58">
        <v>1202.9436599999999</v>
      </c>
      <c r="M31" s="58">
        <v>0</v>
      </c>
      <c r="N31" s="58">
        <v>843.31067000000007</v>
      </c>
      <c r="O31" s="58">
        <v>4224.9443700000002</v>
      </c>
      <c r="P31" s="58">
        <v>-218.93610000000001</v>
      </c>
      <c r="Q31" s="58">
        <v>2492.6444699999997</v>
      </c>
      <c r="R31" s="58">
        <v>4866.2559299999994</v>
      </c>
      <c r="S31" s="58">
        <v>0</v>
      </c>
      <c r="T31" s="58">
        <v>10841.150039999999</v>
      </c>
      <c r="U31" s="58">
        <v>4567.6448099999998</v>
      </c>
      <c r="V31" s="58">
        <v>64511.052909999999</v>
      </c>
    </row>
    <row r="32" spans="1:29" x14ac:dyDescent="0.2">
      <c r="A32" s="62" t="s">
        <v>2949</v>
      </c>
      <c r="B32" s="58">
        <v>-8.1016899999999996</v>
      </c>
      <c r="C32" s="58">
        <v>0</v>
      </c>
      <c r="D32" s="58">
        <v>-81.230100000000007</v>
      </c>
      <c r="E32" s="58">
        <v>-6.3360000000000003</v>
      </c>
      <c r="F32" s="58">
        <v>-628.01449000000002</v>
      </c>
      <c r="G32" s="58">
        <v>-34.629400000000004</v>
      </c>
      <c r="H32" s="58">
        <v>-155.07446999999999</v>
      </c>
      <c r="I32" s="58">
        <v>-84.203210000000013</v>
      </c>
      <c r="J32" s="58">
        <v>-66.17067999999999</v>
      </c>
      <c r="K32" s="58">
        <v>0</v>
      </c>
      <c r="L32" s="58">
        <v>-822.76306000000011</v>
      </c>
      <c r="M32" s="58">
        <v>0</v>
      </c>
      <c r="N32" s="58">
        <v>-63.799949999999995</v>
      </c>
      <c r="O32" s="58">
        <v>-1258.0086200000001</v>
      </c>
      <c r="P32" s="58">
        <v>1342.9531999999999</v>
      </c>
      <c r="Q32" s="58">
        <v>-167.03701000000001</v>
      </c>
      <c r="R32" s="58">
        <v>-215.16111999999998</v>
      </c>
      <c r="S32" s="58">
        <v>0</v>
      </c>
      <c r="T32" s="58">
        <v>-157.01</v>
      </c>
      <c r="U32" s="58">
        <v>0</v>
      </c>
      <c r="V32" s="58">
        <v>-2404.5866000000005</v>
      </c>
    </row>
    <row r="33" spans="1:22" x14ac:dyDescent="0.2">
      <c r="A33" s="62" t="s">
        <v>1839</v>
      </c>
      <c r="B33" s="58">
        <v>0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</row>
    <row r="34" spans="1:22" x14ac:dyDescent="0.2">
      <c r="A34" s="62" t="s">
        <v>786</v>
      </c>
      <c r="B34" s="58">
        <f>SUM(B35:B38)</f>
        <v>2464.7989400000079</v>
      </c>
      <c r="C34" s="58">
        <f t="shared" ref="C34:V34" si="3">SUM(C35:C38)</f>
        <v>-17768.272000000004</v>
      </c>
      <c r="D34" s="58">
        <f t="shared" si="3"/>
        <v>-116623.95978999998</v>
      </c>
      <c r="E34" s="58">
        <f t="shared" si="3"/>
        <v>1895.7316699999992</v>
      </c>
      <c r="F34" s="58">
        <f t="shared" si="3"/>
        <v>5482.9238000000478</v>
      </c>
      <c r="G34" s="58">
        <f t="shared" si="3"/>
        <v>1250.3236099999922</v>
      </c>
      <c r="H34" s="58">
        <f t="shared" si="3"/>
        <v>-16159.104000000003</v>
      </c>
      <c r="I34" s="58">
        <f t="shared" si="3"/>
        <v>-6649.6849499999989</v>
      </c>
      <c r="J34" s="58">
        <f t="shared" si="3"/>
        <v>2458.4646500000017</v>
      </c>
      <c r="K34" s="58">
        <f t="shared" si="3"/>
        <v>-10727.532529999999</v>
      </c>
      <c r="L34" s="58">
        <f t="shared" si="3"/>
        <v>-3697.8008499999924</v>
      </c>
      <c r="M34" s="58">
        <f t="shared" si="3"/>
        <v>0</v>
      </c>
      <c r="N34" s="58">
        <f t="shared" si="3"/>
        <v>1496.0608100001241</v>
      </c>
      <c r="O34" s="58">
        <f t="shared" si="3"/>
        <v>-2270.37870999999</v>
      </c>
      <c r="P34" s="58">
        <f t="shared" si="3"/>
        <v>5374.9682999999932</v>
      </c>
      <c r="Q34" s="58">
        <f t="shared" si="3"/>
        <v>-1057.0675899999987</v>
      </c>
      <c r="R34" s="58">
        <f t="shared" si="3"/>
        <v>-34559.94445000001</v>
      </c>
      <c r="S34" s="58">
        <f t="shared" si="3"/>
        <v>-1401.2464500000001</v>
      </c>
      <c r="T34" s="58">
        <f t="shared" si="3"/>
        <v>-1652.7958399999916</v>
      </c>
      <c r="U34" s="58">
        <f t="shared" si="3"/>
        <v>28632.184160000004</v>
      </c>
      <c r="V34" s="58">
        <f t="shared" si="3"/>
        <v>-163512.33122000014</v>
      </c>
    </row>
    <row r="35" spans="1:22" x14ac:dyDescent="0.2">
      <c r="A35" s="60" t="s">
        <v>1840</v>
      </c>
      <c r="B35" s="58">
        <v>-32126.254399999998</v>
      </c>
      <c r="C35" s="58">
        <v>-161275.58499999999</v>
      </c>
      <c r="D35" s="58">
        <v>-1420028.87791</v>
      </c>
      <c r="E35" s="58">
        <v>-13996.129510000001</v>
      </c>
      <c r="F35" s="58">
        <v>-492866.94564999995</v>
      </c>
      <c r="G35" s="58">
        <v>-162070.54509</v>
      </c>
      <c r="H35" s="58">
        <v>-200398.405</v>
      </c>
      <c r="I35" s="58">
        <v>-18423.82545</v>
      </c>
      <c r="J35" s="58">
        <v>-25618.76095</v>
      </c>
      <c r="K35" s="58">
        <v>-18489.39532</v>
      </c>
      <c r="L35" s="58">
        <v>-62950.471189999997</v>
      </c>
      <c r="M35" s="58">
        <v>0</v>
      </c>
      <c r="N35" s="58">
        <v>-33930.576379999875</v>
      </c>
      <c r="O35" s="58">
        <v>-68619.264859999996</v>
      </c>
      <c r="P35" s="58">
        <v>-95755.407980000004</v>
      </c>
      <c r="Q35" s="58">
        <v>-11799.26981</v>
      </c>
      <c r="R35" s="58">
        <v>-459645.61708</v>
      </c>
      <c r="S35" s="58">
        <v>-1441.21632</v>
      </c>
      <c r="T35" s="58">
        <v>-119498.46117</v>
      </c>
      <c r="U35" s="58">
        <v>-272742.07276000001</v>
      </c>
      <c r="V35" s="58">
        <v>-3671677.08183</v>
      </c>
    </row>
    <row r="36" spans="1:22" x14ac:dyDescent="0.2">
      <c r="A36" s="60" t="s">
        <v>1841</v>
      </c>
      <c r="B36" s="58">
        <v>0</v>
      </c>
      <c r="C36" s="58">
        <v>0</v>
      </c>
      <c r="D36" s="58">
        <v>155.33458999999999</v>
      </c>
      <c r="E36" s="58">
        <v>0</v>
      </c>
      <c r="F36" s="58">
        <v>0</v>
      </c>
      <c r="G36" s="58">
        <v>0</v>
      </c>
      <c r="H36" s="58">
        <v>1025.326</v>
      </c>
      <c r="I36" s="58">
        <v>982.87628000000007</v>
      </c>
      <c r="J36" s="58">
        <v>0</v>
      </c>
      <c r="K36" s="58">
        <v>117.30568</v>
      </c>
      <c r="L36" s="58">
        <v>0</v>
      </c>
      <c r="M36" s="58">
        <v>0</v>
      </c>
      <c r="N36" s="58">
        <v>263.44349999999997</v>
      </c>
      <c r="O36" s="58">
        <v>0</v>
      </c>
      <c r="P36" s="58">
        <v>-62.117190000000001</v>
      </c>
      <c r="Q36" s="58">
        <v>0</v>
      </c>
      <c r="R36" s="58">
        <v>0</v>
      </c>
      <c r="S36" s="58">
        <v>39.96987</v>
      </c>
      <c r="T36" s="58">
        <v>0</v>
      </c>
      <c r="U36" s="58">
        <v>0</v>
      </c>
      <c r="V36" s="58">
        <v>2522.1387299999997</v>
      </c>
    </row>
    <row r="37" spans="1:22" x14ac:dyDescent="0.2">
      <c r="A37" s="60" t="s">
        <v>1842</v>
      </c>
      <c r="B37" s="58">
        <v>34591.053340000006</v>
      </c>
      <c r="C37" s="58">
        <v>141320.56099999999</v>
      </c>
      <c r="D37" s="58">
        <v>1303431.1401</v>
      </c>
      <c r="E37" s="58">
        <v>15891.86118</v>
      </c>
      <c r="F37" s="58">
        <v>498349.86945</v>
      </c>
      <c r="G37" s="58">
        <v>163320.86869999999</v>
      </c>
      <c r="H37" s="58">
        <v>184014.4</v>
      </c>
      <c r="I37" s="58">
        <v>11534.101490000001</v>
      </c>
      <c r="J37" s="58">
        <v>28077.225600000002</v>
      </c>
      <c r="K37" s="58">
        <v>7644.5950899999998</v>
      </c>
      <c r="L37" s="58">
        <v>59252.670340000004</v>
      </c>
      <c r="M37" s="58">
        <v>0</v>
      </c>
      <c r="N37" s="58">
        <v>35559.899279999998</v>
      </c>
      <c r="O37" s="58">
        <v>66348.886150000006</v>
      </c>
      <c r="P37" s="58">
        <v>101192.49347</v>
      </c>
      <c r="Q37" s="58">
        <v>10742.202220000001</v>
      </c>
      <c r="R37" s="58">
        <v>425085.67262999999</v>
      </c>
      <c r="S37" s="58">
        <v>0</v>
      </c>
      <c r="T37" s="58">
        <v>117845.66533</v>
      </c>
      <c r="U37" s="58">
        <v>301374.25692000001</v>
      </c>
      <c r="V37" s="58">
        <v>3505577.4222900001</v>
      </c>
    </row>
    <row r="38" spans="1:22" x14ac:dyDescent="0.2">
      <c r="A38" s="60" t="s">
        <v>1843</v>
      </c>
      <c r="B38" s="58">
        <v>0</v>
      </c>
      <c r="C38" s="58">
        <v>2186.752</v>
      </c>
      <c r="D38" s="58">
        <v>-181.55656999999999</v>
      </c>
      <c r="E38" s="58">
        <v>0</v>
      </c>
      <c r="F38" s="58">
        <v>0</v>
      </c>
      <c r="G38" s="58">
        <v>0</v>
      </c>
      <c r="H38" s="58">
        <v>-800.42499999999995</v>
      </c>
      <c r="I38" s="58">
        <v>-742.83726999999999</v>
      </c>
      <c r="J38" s="58">
        <v>0</v>
      </c>
      <c r="K38" s="58">
        <v>-3.798E-2</v>
      </c>
      <c r="L38" s="58">
        <v>0</v>
      </c>
      <c r="M38" s="58">
        <v>0</v>
      </c>
      <c r="N38" s="58">
        <v>-396.70559000000003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65.18959000000001</v>
      </c>
    </row>
    <row r="39" spans="1:22" x14ac:dyDescent="0.2">
      <c r="A39" s="62" t="s">
        <v>1225</v>
      </c>
      <c r="B39" s="58">
        <v>0</v>
      </c>
      <c r="C39" s="58">
        <v>0</v>
      </c>
      <c r="D39" s="58">
        <v>0</v>
      </c>
      <c r="E39" s="58">
        <v>3822.6726299999991</v>
      </c>
      <c r="F39" s="58">
        <v>0</v>
      </c>
      <c r="G39" s="58">
        <v>6568.1713200000004</v>
      </c>
      <c r="H39" s="58">
        <v>0</v>
      </c>
      <c r="I39" s="58">
        <v>7.3977699999999604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-2055.8310599999986</v>
      </c>
      <c r="Q39" s="58">
        <v>-1457.8675099999998</v>
      </c>
      <c r="R39" s="58">
        <v>0</v>
      </c>
      <c r="S39" s="58">
        <v>0</v>
      </c>
      <c r="T39" s="58">
        <v>-8813.782039999991</v>
      </c>
      <c r="U39" s="58">
        <v>14357.371120000005</v>
      </c>
      <c r="V39" s="58">
        <v>12428.132230000014</v>
      </c>
    </row>
    <row r="40" spans="1:22" x14ac:dyDescent="0.2">
      <c r="A40" s="60" t="s">
        <v>1226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</row>
    <row r="41" spans="1:22" x14ac:dyDescent="0.2">
      <c r="A41" s="60" t="s">
        <v>1227</v>
      </c>
      <c r="B41" s="58">
        <f>SUM(B42:B48)</f>
        <v>-1102.3250599999999</v>
      </c>
      <c r="C41" s="58">
        <f>SUM(C42:C48)</f>
        <v>-23519.683999999997</v>
      </c>
      <c r="D41" s="58">
        <f>SUM(D42:D48)</f>
        <v>-38116.668769999997</v>
      </c>
      <c r="E41" s="58">
        <f t="shared" ref="E41:V41" si="4">SUM(E42:E48)</f>
        <v>-2616.9804159999999</v>
      </c>
      <c r="F41" s="58">
        <f t="shared" si="4"/>
        <v>-15310.14487</v>
      </c>
      <c r="G41" s="58">
        <f t="shared" si="4"/>
        <v>-11388.266590000003</v>
      </c>
      <c r="H41" s="58">
        <f t="shared" si="4"/>
        <v>-42396.710959999997</v>
      </c>
      <c r="I41" s="58">
        <f t="shared" si="4"/>
        <v>-7210.3280099999993</v>
      </c>
      <c r="J41" s="58">
        <f t="shared" si="4"/>
        <v>-2505.4565300000004</v>
      </c>
      <c r="K41" s="58">
        <f t="shared" si="4"/>
        <v>-4585.6777099999999</v>
      </c>
      <c r="L41" s="58">
        <f t="shared" si="4"/>
        <v>-6763.681990000001</v>
      </c>
      <c r="M41" s="58">
        <f t="shared" si="4"/>
        <v>-2023.65833</v>
      </c>
      <c r="N41" s="58">
        <f t="shared" si="4"/>
        <v>-4211.824549999953</v>
      </c>
      <c r="O41" s="58">
        <f t="shared" si="4"/>
        <v>-25204.688000000002</v>
      </c>
      <c r="P41" s="58">
        <f t="shared" si="4"/>
        <v>-1642.36987</v>
      </c>
      <c r="Q41" s="58">
        <f t="shared" si="4"/>
        <v>-2530.1915000000004</v>
      </c>
      <c r="R41" s="58">
        <f t="shared" si="4"/>
        <v>-9963.4051600000093</v>
      </c>
      <c r="S41" s="58">
        <f t="shared" si="4"/>
        <v>-3331.61346</v>
      </c>
      <c r="T41" s="58">
        <f t="shared" si="4"/>
        <v>-15091.58329</v>
      </c>
      <c r="U41" s="58">
        <f t="shared" si="4"/>
        <v>-25800.960230000001</v>
      </c>
      <c r="V41" s="58">
        <f t="shared" si="4"/>
        <v>-248017.21199599997</v>
      </c>
    </row>
    <row r="42" spans="1:22" x14ac:dyDescent="0.2">
      <c r="A42" s="58" t="s">
        <v>2950</v>
      </c>
      <c r="B42" s="58">
        <v>-223.01595</v>
      </c>
      <c r="C42" s="58">
        <v>-13092.022999999999</v>
      </c>
      <c r="D42" s="58">
        <v>-10693.799929999999</v>
      </c>
      <c r="E42" s="58">
        <v>-1101.7198799999999</v>
      </c>
      <c r="F42" s="58">
        <v>-10743.925080000001</v>
      </c>
      <c r="G42" s="58">
        <v>-6670.6512599999996</v>
      </c>
      <c r="H42" s="58">
        <v>-31073.235809999998</v>
      </c>
      <c r="I42" s="58">
        <v>-6629.11384</v>
      </c>
      <c r="J42" s="58">
        <v>-523.36739999999998</v>
      </c>
      <c r="K42" s="58">
        <v>-3276.91833</v>
      </c>
      <c r="L42" s="58">
        <v>-3177.5386200000003</v>
      </c>
      <c r="M42" s="58">
        <v>-242.91104000000001</v>
      </c>
      <c r="N42" s="58">
        <v>-2287.08</v>
      </c>
      <c r="O42" s="58">
        <v>-15148.961090000001</v>
      </c>
      <c r="P42" s="58">
        <v>-729.86668000000009</v>
      </c>
      <c r="Q42" s="58">
        <v>-2238.0668800000003</v>
      </c>
      <c r="R42" s="58">
        <v>-3505.5891800000081</v>
      </c>
      <c r="S42" s="58">
        <v>-445.51825000000002</v>
      </c>
      <c r="T42" s="58">
        <v>-10041.232050000001</v>
      </c>
      <c r="U42" s="58">
        <v>-4280.9703399999999</v>
      </c>
      <c r="V42" s="58">
        <v>-126125.50461000003</v>
      </c>
    </row>
    <row r="43" spans="1:22" x14ac:dyDescent="0.2">
      <c r="A43" s="58" t="s">
        <v>2951</v>
      </c>
      <c r="B43" s="58">
        <v>74.598749999999995</v>
      </c>
      <c r="C43" s="58">
        <v>2134.1979999999999</v>
      </c>
      <c r="D43" s="58">
        <v>835.39281999999992</v>
      </c>
      <c r="E43" s="58">
        <v>109.47228999999999</v>
      </c>
      <c r="F43" s="58">
        <v>2202.1852400000002</v>
      </c>
      <c r="G43" s="58">
        <v>1264.4609399999999</v>
      </c>
      <c r="H43" s="58">
        <v>2830.7834700000003</v>
      </c>
      <c r="I43" s="58">
        <v>1599.3627900000001</v>
      </c>
      <c r="J43" s="58">
        <v>28.062380000000001</v>
      </c>
      <c r="K43" s="58">
        <v>662.42307999999991</v>
      </c>
      <c r="L43" s="58">
        <v>73.349969999999999</v>
      </c>
      <c r="M43" s="58">
        <v>2.5355300000000001</v>
      </c>
      <c r="N43" s="58">
        <v>961.69263000000001</v>
      </c>
      <c r="O43" s="58">
        <v>1380.1706899999999</v>
      </c>
      <c r="P43" s="58">
        <v>227.47834</v>
      </c>
      <c r="Q43" s="58">
        <v>1002.19512</v>
      </c>
      <c r="R43" s="58">
        <v>1558.88247</v>
      </c>
      <c r="S43" s="58">
        <v>22.923869999999997</v>
      </c>
      <c r="T43" s="58">
        <v>2395.1086099999998</v>
      </c>
      <c r="U43" s="58">
        <v>0</v>
      </c>
      <c r="V43" s="58">
        <v>19365.276989999995</v>
      </c>
    </row>
    <row r="44" spans="1:22" x14ac:dyDescent="0.2">
      <c r="A44" s="58" t="s">
        <v>2952</v>
      </c>
      <c r="B44" s="58">
        <v>-627.08206000000007</v>
      </c>
      <c r="C44" s="58">
        <v>-4427.3289999999997</v>
      </c>
      <c r="D44" s="58">
        <v>-14792.332269999999</v>
      </c>
      <c r="E44" s="58">
        <v>-732.52786500000002</v>
      </c>
      <c r="F44" s="58">
        <v>-4415.72919</v>
      </c>
      <c r="G44" s="58">
        <v>-3348.87417</v>
      </c>
      <c r="H44" s="58">
        <v>-3737.5886099999998</v>
      </c>
      <c r="I44" s="58">
        <v>-1052.5425600000001</v>
      </c>
      <c r="J44" s="58">
        <v>-1282.0368000000001</v>
      </c>
      <c r="K44" s="58">
        <v>-1182.4987699999999</v>
      </c>
      <c r="L44" s="58">
        <v>-2556.3129900000004</v>
      </c>
      <c r="M44" s="58">
        <v>-1118.55873</v>
      </c>
      <c r="N44" s="58">
        <v>-1144.5760099999929</v>
      </c>
      <c r="O44" s="58">
        <v>-7845.6616599999998</v>
      </c>
      <c r="P44" s="58">
        <v>-490.57614000000001</v>
      </c>
      <c r="Q44" s="58">
        <v>-839.50651000000005</v>
      </c>
      <c r="R44" s="58">
        <v>-4296.9407099999999</v>
      </c>
      <c r="S44" s="58">
        <v>-1339.8000300000001</v>
      </c>
      <c r="T44" s="58">
        <v>-4597.7112699999998</v>
      </c>
      <c r="U44" s="58">
        <v>-10652.24612</v>
      </c>
      <c r="V44" s="58">
        <v>-70909.440964999972</v>
      </c>
    </row>
    <row r="45" spans="1:22" x14ac:dyDescent="0.2">
      <c r="A45" s="58" t="s">
        <v>2953</v>
      </c>
      <c r="B45" s="58">
        <v>-255.58476999999999</v>
      </c>
      <c r="C45" s="58">
        <v>-7889.2259999999997</v>
      </c>
      <c r="D45" s="58">
        <v>-8818.1197100000009</v>
      </c>
      <c r="E45" s="58">
        <v>-676.09539099999995</v>
      </c>
      <c r="F45" s="58">
        <v>-998.53794999999991</v>
      </c>
      <c r="G45" s="58">
        <v>-894.06988999999999</v>
      </c>
      <c r="H45" s="58">
        <v>-9303.0158599999995</v>
      </c>
      <c r="I45" s="58">
        <v>-1116.3384799999999</v>
      </c>
      <c r="J45" s="58">
        <v>-444.84737999999999</v>
      </c>
      <c r="K45" s="58">
        <v>-343.25556</v>
      </c>
      <c r="L45" s="58">
        <v>-1094.11635</v>
      </c>
      <c r="M45" s="58">
        <v>-455.8252</v>
      </c>
      <c r="N45" s="58">
        <v>-611.41918999996892</v>
      </c>
      <c r="O45" s="58">
        <v>0</v>
      </c>
      <c r="P45" s="58">
        <v>-150.90270000000001</v>
      </c>
      <c r="Q45" s="58">
        <v>-292.08087999999998</v>
      </c>
      <c r="R45" s="58">
        <v>-2232.6627100000001</v>
      </c>
      <c r="S45" s="58">
        <v>-769.03431999999998</v>
      </c>
      <c r="T45" s="58">
        <v>-1258.4673799999998</v>
      </c>
      <c r="U45" s="58">
        <v>-6281.0220099999997</v>
      </c>
      <c r="V45" s="58">
        <v>-46073.002040999963</v>
      </c>
    </row>
    <row r="46" spans="1:22" x14ac:dyDescent="0.2">
      <c r="A46" s="58" t="s">
        <v>2954</v>
      </c>
      <c r="B46" s="58">
        <v>-34.259279999999997</v>
      </c>
      <c r="C46" s="58">
        <v>0</v>
      </c>
      <c r="D46" s="58">
        <v>-1802.3133600000001</v>
      </c>
      <c r="E46" s="58">
        <v>0</v>
      </c>
      <c r="F46" s="58">
        <v>-811.82531000000006</v>
      </c>
      <c r="G46" s="58">
        <v>-4.2131000000000007</v>
      </c>
      <c r="H46" s="58">
        <v>0</v>
      </c>
      <c r="I46" s="58">
        <v>0</v>
      </c>
      <c r="J46" s="58">
        <v>-38.641510000000004</v>
      </c>
      <c r="K46" s="58">
        <v>-208.65217000000001</v>
      </c>
      <c r="L46" s="58">
        <v>0</v>
      </c>
      <c r="M46" s="58">
        <v>-56.703120000000006</v>
      </c>
      <c r="N46" s="58">
        <v>-54.362530000000227</v>
      </c>
      <c r="O46" s="58">
        <v>0</v>
      </c>
      <c r="P46" s="58">
        <v>-142.49545000000001</v>
      </c>
      <c r="Q46" s="58">
        <v>-101.73866000000001</v>
      </c>
      <c r="R46" s="58">
        <v>-868.59395999999992</v>
      </c>
      <c r="S46" s="58">
        <v>-548.78955000000008</v>
      </c>
      <c r="T46" s="58">
        <v>-434.88142999999997</v>
      </c>
      <c r="U46" s="58">
        <v>0</v>
      </c>
      <c r="V46" s="58">
        <v>-5107.472780000001</v>
      </c>
    </row>
    <row r="47" spans="1:22" x14ac:dyDescent="0.2">
      <c r="A47" s="58" t="s">
        <v>278</v>
      </c>
      <c r="B47" s="58">
        <v>0</v>
      </c>
      <c r="C47" s="58">
        <v>0</v>
      </c>
      <c r="D47" s="58">
        <v>-101.03634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-6.3023400000000001</v>
      </c>
      <c r="O47" s="58">
        <v>-61.866810000000001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-169.20549</v>
      </c>
    </row>
    <row r="48" spans="1:22" x14ac:dyDescent="0.2">
      <c r="A48" s="58" t="s">
        <v>279</v>
      </c>
      <c r="B48" s="58">
        <v>-36.981749999999998</v>
      </c>
      <c r="C48" s="58">
        <v>-245.304</v>
      </c>
      <c r="D48" s="58">
        <v>-2744.4599800000001</v>
      </c>
      <c r="E48" s="58">
        <v>-216.10957000000002</v>
      </c>
      <c r="F48" s="58">
        <v>-542.31258000000003</v>
      </c>
      <c r="G48" s="58">
        <v>-1734.91911</v>
      </c>
      <c r="H48" s="58">
        <v>-1113.6541499999998</v>
      </c>
      <c r="I48" s="58">
        <v>-11.695919999999999</v>
      </c>
      <c r="J48" s="58">
        <v>-244.62581999999998</v>
      </c>
      <c r="K48" s="58">
        <v>-236.77596</v>
      </c>
      <c r="L48" s="58">
        <v>-9.0640000000000001</v>
      </c>
      <c r="M48" s="58">
        <v>-152.19577000000001</v>
      </c>
      <c r="N48" s="58">
        <v>-1069.7771099999907</v>
      </c>
      <c r="O48" s="58">
        <v>-3528.36913</v>
      </c>
      <c r="P48" s="58">
        <v>-356.00723999999997</v>
      </c>
      <c r="Q48" s="58">
        <v>-60.993690000000001</v>
      </c>
      <c r="R48" s="58">
        <v>-618.50107000000003</v>
      </c>
      <c r="S48" s="58">
        <v>-251.39517999999998</v>
      </c>
      <c r="T48" s="58">
        <v>-1154.39977</v>
      </c>
      <c r="U48" s="58">
        <v>-4586.7217599999994</v>
      </c>
      <c r="V48" s="58">
        <v>-18997.863099999991</v>
      </c>
    </row>
    <row r="49" spans="1:22" x14ac:dyDescent="0.2">
      <c r="A49" s="60" t="s">
        <v>1228</v>
      </c>
      <c r="B49" s="58">
        <v>-4189.4114</v>
      </c>
      <c r="C49" s="58">
        <v>0</v>
      </c>
      <c r="D49" s="58">
        <v>0</v>
      </c>
      <c r="E49" s="58">
        <v>-391.11339000000004</v>
      </c>
      <c r="F49" s="58">
        <v>-9264.7711799999997</v>
      </c>
      <c r="G49" s="58">
        <v>-29856.755920000003</v>
      </c>
      <c r="H49" s="58">
        <v>-361.42678000000001</v>
      </c>
      <c r="I49" s="58">
        <v>-4.743E-2</v>
      </c>
      <c r="J49" s="58">
        <v>-2931.5600199999994</v>
      </c>
      <c r="K49" s="58">
        <v>0</v>
      </c>
      <c r="L49" s="58">
        <v>-11672.43849</v>
      </c>
      <c r="M49" s="58">
        <v>0</v>
      </c>
      <c r="N49" s="58">
        <v>-4022.7809999999999</v>
      </c>
      <c r="O49" s="58">
        <v>-603.07548000000008</v>
      </c>
      <c r="P49" s="58">
        <v>-13586.191480000001</v>
      </c>
      <c r="Q49" s="58">
        <v>-813.10448999999994</v>
      </c>
      <c r="R49" s="58">
        <v>-2713.71216</v>
      </c>
      <c r="S49" s="58">
        <v>0</v>
      </c>
      <c r="T49" s="58">
        <v>-16185.932070000001</v>
      </c>
      <c r="U49" s="58">
        <v>-49494.269319999999</v>
      </c>
      <c r="V49" s="58">
        <v>-146086.59060999998</v>
      </c>
    </row>
    <row r="50" spans="1:22" x14ac:dyDescent="0.2">
      <c r="A50" s="115" t="s">
        <v>1229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</row>
    <row r="51" spans="1:22" x14ac:dyDescent="0.2">
      <c r="A51" s="62" t="s">
        <v>1230</v>
      </c>
      <c r="B51" s="58">
        <v>0</v>
      </c>
      <c r="C51" s="58">
        <v>1879.0150000000001</v>
      </c>
      <c r="D51" s="58">
        <v>0</v>
      </c>
      <c r="E51" s="58">
        <v>0</v>
      </c>
      <c r="F51" s="58">
        <v>-1575.7430999999999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-168.93066000000002</v>
      </c>
      <c r="O51" s="58">
        <v>3027.9350700000005</v>
      </c>
      <c r="P51" s="58">
        <v>0</v>
      </c>
      <c r="Q51" s="58">
        <v>0</v>
      </c>
      <c r="R51" s="58">
        <v>-4318.2889699999996</v>
      </c>
      <c r="S51" s="58">
        <v>0</v>
      </c>
      <c r="T51" s="58">
        <v>0</v>
      </c>
      <c r="U51" s="58">
        <v>-2567.7166600000678</v>
      </c>
      <c r="V51" s="58">
        <v>-3723.7293200000668</v>
      </c>
    </row>
    <row r="52" spans="1:22" x14ac:dyDescent="0.2">
      <c r="A52" s="62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>
        <v>0</v>
      </c>
    </row>
    <row r="53" spans="1:22" x14ac:dyDescent="0.2">
      <c r="A53" s="202" t="s">
        <v>2240</v>
      </c>
      <c r="B53" s="202">
        <f>+B26+B33+B34+B39+B40+B41+B49+B50+B51</f>
        <v>-11650.064479999994</v>
      </c>
      <c r="C53" s="202">
        <f>+C26+C33+C34+C39+C40+C41+C49+C50+C51</f>
        <v>-72523.384999999995</v>
      </c>
      <c r="D53" s="202">
        <f t="shared" ref="D53:V53" si="5">+D26+D33+D34+D39+D40+D41+D49+D50+D51</f>
        <v>-530608.25233999989</v>
      </c>
      <c r="E53" s="202">
        <f t="shared" si="5"/>
        <v>-12264.593606000002</v>
      </c>
      <c r="F53" s="202">
        <f t="shared" si="5"/>
        <v>-65704.285083999959</v>
      </c>
      <c r="G53" s="202">
        <f t="shared" si="5"/>
        <v>-87827.650930000003</v>
      </c>
      <c r="H53" s="202">
        <f t="shared" si="5"/>
        <v>-202091.56144999998</v>
      </c>
      <c r="I53" s="202">
        <f t="shared" si="5"/>
        <v>-28836.04279</v>
      </c>
      <c r="J53" s="202">
        <f t="shared" si="5"/>
        <v>-8360.7872399999978</v>
      </c>
      <c r="K53" s="202">
        <f t="shared" si="5"/>
        <v>-17683.817669999997</v>
      </c>
      <c r="L53" s="202">
        <f t="shared" si="5"/>
        <v>-31957.59904999999</v>
      </c>
      <c r="M53" s="202">
        <f t="shared" si="5"/>
        <v>-2036.4831999999999</v>
      </c>
      <c r="N53" s="202">
        <f t="shared" si="5"/>
        <v>-15387.284209999825</v>
      </c>
      <c r="O53" s="202">
        <f t="shared" si="5"/>
        <v>-45354.34545999999</v>
      </c>
      <c r="P53" s="202">
        <f t="shared" si="5"/>
        <v>-18142.745990000007</v>
      </c>
      <c r="Q53" s="202">
        <f t="shared" si="5"/>
        <v>-17731.6024</v>
      </c>
      <c r="R53" s="202">
        <f t="shared" si="5"/>
        <v>-127123.36471000002</v>
      </c>
      <c r="S53" s="202">
        <f t="shared" si="5"/>
        <v>-4788.1249100000005</v>
      </c>
      <c r="T53" s="202">
        <f t="shared" si="5"/>
        <v>-121974.70933999997</v>
      </c>
      <c r="U53" s="202">
        <f t="shared" si="5"/>
        <v>-130866.84948000006</v>
      </c>
      <c r="V53" s="202">
        <f t="shared" si="5"/>
        <v>-1555614.5420400004</v>
      </c>
    </row>
    <row r="54" spans="1:22" x14ac:dyDescent="0.2">
      <c r="A54" s="90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</row>
    <row r="55" spans="1:22" ht="13.5" thickBot="1" x14ac:dyDescent="0.25">
      <c r="A55" s="206" t="s">
        <v>1197</v>
      </c>
      <c r="B55" s="206">
        <f>+B22+B53</f>
        <v>1899.3670600000041</v>
      </c>
      <c r="C55" s="206">
        <f t="shared" ref="C55:V55" si="6">+C22+C53</f>
        <v>16687.540000000008</v>
      </c>
      <c r="D55" s="206">
        <f t="shared" si="6"/>
        <v>26340.797372066765</v>
      </c>
      <c r="E55" s="206">
        <f t="shared" si="6"/>
        <v>2890.1777939999993</v>
      </c>
      <c r="F55" s="206">
        <f t="shared" si="6"/>
        <v>19780.923596000037</v>
      </c>
      <c r="G55" s="206">
        <f t="shared" si="6"/>
        <v>22302.238520000043</v>
      </c>
      <c r="H55" s="206">
        <f t="shared" si="6"/>
        <v>25068.248290000047</v>
      </c>
      <c r="I55" s="206">
        <f t="shared" si="6"/>
        <v>9118.1300799999954</v>
      </c>
      <c r="J55" s="206">
        <f t="shared" si="6"/>
        <v>-276.28639999999814</v>
      </c>
      <c r="K55" s="206">
        <f t="shared" si="6"/>
        <v>1635.4408199999998</v>
      </c>
      <c r="L55" s="206">
        <f t="shared" si="6"/>
        <v>1295.8902900000103</v>
      </c>
      <c r="M55" s="206">
        <f t="shared" si="6"/>
        <v>-1709.3881900000001</v>
      </c>
      <c r="N55" s="206">
        <f t="shared" si="6"/>
        <v>3450.7585290431762</v>
      </c>
      <c r="O55" s="206">
        <f t="shared" si="6"/>
        <v>53812.012780000012</v>
      </c>
      <c r="P55" s="206">
        <f t="shared" si="6"/>
        <v>2245.0884299999925</v>
      </c>
      <c r="Q55" s="206">
        <f t="shared" si="6"/>
        <v>2148.7203100000006</v>
      </c>
      <c r="R55" s="206">
        <f t="shared" si="6"/>
        <v>10769.890220000001</v>
      </c>
      <c r="S55" s="206">
        <f t="shared" si="6"/>
        <v>-2753.0312400000007</v>
      </c>
      <c r="T55" s="206">
        <f t="shared" si="6"/>
        <v>12242.952090000035</v>
      </c>
      <c r="U55" s="206">
        <f t="shared" si="6"/>
        <v>18898.126629999926</v>
      </c>
      <c r="V55" s="206">
        <f t="shared" si="6"/>
        <v>223146.60428110952</v>
      </c>
    </row>
    <row r="56" spans="1:22" ht="13.5" x14ac:dyDescent="0.25">
      <c r="A56" s="112"/>
    </row>
  </sheetData>
  <mergeCells count="2">
    <mergeCell ref="A5:I6"/>
    <mergeCell ref="J5:S6"/>
  </mergeCells>
  <phoneticPr fontId="2" type="noConversion"/>
  <conditionalFormatting sqref="V8:AF8">
    <cfRule type="expression" dxfId="31" priority="1" stopIfTrue="1">
      <formula>$BB8=1</formula>
    </cfRule>
  </conditionalFormatting>
  <conditionalFormatting sqref="B8:P8">
    <cfRule type="expression" dxfId="30" priority="2" stopIfTrue="1">
      <formula>$BD8=1</formula>
    </cfRule>
  </conditionalFormatting>
  <conditionalFormatting sqref="U8 Q8:S8">
    <cfRule type="expression" dxfId="29" priority="3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5748031496062992" top="0.82677165354330717" bottom="0.98425196850393704" header="0.51181102362204722" footer="0.51181102362204722"/>
  <pageSetup paperSize="8" scale="86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E50"/>
  <sheetViews>
    <sheetView showGridLines="0" workbookViewId="0">
      <pane xSplit="1" ySplit="8" topLeftCell="M31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RowHeight="12.75" x14ac:dyDescent="0.2"/>
  <cols>
    <col min="1" max="1" width="28" style="3" customWidth="1"/>
    <col min="2" max="2" width="9.7109375" style="3" customWidth="1"/>
    <col min="3" max="3" width="11" style="3" customWidth="1"/>
    <col min="4" max="4" width="10.85546875" style="3" customWidth="1"/>
    <col min="5" max="16384" width="9.140625" style="3"/>
  </cols>
  <sheetData>
    <row r="1" spans="1:31" x14ac:dyDescent="0.2">
      <c r="A1" s="334" t="s">
        <v>1595</v>
      </c>
    </row>
    <row r="2" spans="1:31" x14ac:dyDescent="0.2">
      <c r="A2" s="334" t="s">
        <v>300</v>
      </c>
    </row>
    <row r="3" spans="1:31" x14ac:dyDescent="0.2">
      <c r="A3" s="19" t="s">
        <v>1233</v>
      </c>
      <c r="V3" s="54" t="s">
        <v>1206</v>
      </c>
    </row>
    <row r="5" spans="1:31" ht="12.75" customHeight="1" x14ac:dyDescent="0.2">
      <c r="A5" s="813" t="s">
        <v>3287</v>
      </c>
      <c r="B5" s="820"/>
      <c r="C5" s="820"/>
      <c r="D5" s="820"/>
      <c r="E5" s="820"/>
      <c r="F5" s="820"/>
      <c r="G5" s="820"/>
      <c r="H5" s="820"/>
      <c r="I5" s="820"/>
      <c r="J5" s="820"/>
      <c r="K5" s="814" t="s">
        <v>2552</v>
      </c>
      <c r="L5" s="814"/>
      <c r="M5" s="814"/>
      <c r="N5" s="814"/>
      <c r="O5" s="814"/>
      <c r="P5" s="814"/>
      <c r="Q5" s="814"/>
      <c r="R5" s="814"/>
      <c r="S5" s="814"/>
      <c r="T5" s="814"/>
      <c r="U5" s="814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x14ac:dyDescent="0.2">
      <c r="A6" s="820"/>
      <c r="B6" s="820"/>
      <c r="C6" s="820"/>
      <c r="D6" s="820"/>
      <c r="E6" s="820"/>
      <c r="F6" s="820"/>
      <c r="G6" s="820"/>
      <c r="H6" s="820"/>
      <c r="I6" s="820"/>
      <c r="J6" s="820"/>
      <c r="K6" s="814"/>
      <c r="L6" s="814"/>
      <c r="M6" s="814"/>
      <c r="N6" s="814"/>
      <c r="O6" s="814"/>
      <c r="P6" s="814"/>
      <c r="Q6" s="814"/>
      <c r="R6" s="814"/>
      <c r="S6" s="814"/>
      <c r="T6" s="814"/>
      <c r="U6" s="814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13.5" thickBot="1" x14ac:dyDescent="0.25">
      <c r="V7" s="14" t="s">
        <v>1896</v>
      </c>
    </row>
    <row r="8" spans="1:31" s="622" customFormat="1" ht="61.5" customHeight="1" thickBot="1" x14ac:dyDescent="0.25">
      <c r="A8" s="627"/>
      <c r="B8" s="602" t="s">
        <v>1882</v>
      </c>
      <c r="C8" s="602" t="s">
        <v>153</v>
      </c>
      <c r="D8" s="602" t="s">
        <v>1884</v>
      </c>
      <c r="E8" s="602" t="s">
        <v>1885</v>
      </c>
      <c r="F8" s="602" t="s">
        <v>2619</v>
      </c>
      <c r="G8" s="602" t="s">
        <v>1886</v>
      </c>
      <c r="H8" s="602" t="s">
        <v>1610</v>
      </c>
      <c r="I8" s="602" t="s">
        <v>1887</v>
      </c>
      <c r="J8" s="602" t="s">
        <v>1888</v>
      </c>
      <c r="K8" s="602" t="s">
        <v>2620</v>
      </c>
      <c r="L8" s="602" t="s">
        <v>1611</v>
      </c>
      <c r="M8" s="602" t="s">
        <v>2622</v>
      </c>
      <c r="N8" s="602" t="s">
        <v>2623</v>
      </c>
      <c r="O8" s="602" t="s">
        <v>1890</v>
      </c>
      <c r="P8" s="602" t="s">
        <v>1891</v>
      </c>
      <c r="Q8" s="602" t="s">
        <v>1892</v>
      </c>
      <c r="R8" s="602" t="s">
        <v>2624</v>
      </c>
      <c r="S8" s="612" t="s">
        <v>1895</v>
      </c>
      <c r="T8" s="604" t="s">
        <v>600</v>
      </c>
      <c r="U8" s="628" t="s">
        <v>1187</v>
      </c>
      <c r="V8" s="629"/>
    </row>
    <row r="9" spans="1:31" s="4" customFormat="1" ht="12.75" customHeight="1" x14ac:dyDescent="0.2">
      <c r="A9" s="59" t="s">
        <v>1203</v>
      </c>
      <c r="B9" s="59"/>
      <c r="C9" s="59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74"/>
      <c r="W9" s="74"/>
      <c r="X9" s="74"/>
      <c r="Y9" s="74"/>
      <c r="Z9" s="74"/>
      <c r="AA9" s="74"/>
      <c r="AB9" s="74"/>
      <c r="AC9" s="74"/>
      <c r="AD9" s="74"/>
      <c r="AE9" s="75"/>
    </row>
    <row r="10" spans="1:31" ht="12.75" customHeight="1" x14ac:dyDescent="0.2">
      <c r="A10" s="60" t="s">
        <v>1897</v>
      </c>
      <c r="B10" s="56">
        <f t="shared" ref="B10:T10" si="0">+B11+B14+B15+B16+B17+B18+B19</f>
        <v>409.77931999999998</v>
      </c>
      <c r="C10" s="56">
        <f t="shared" si="0"/>
        <v>6293.7209999999995</v>
      </c>
      <c r="D10" s="56">
        <f t="shared" si="0"/>
        <v>149.94916092399998</v>
      </c>
      <c r="E10" s="56">
        <f t="shared" si="0"/>
        <v>106.76650000000001</v>
      </c>
      <c r="F10" s="56">
        <f t="shared" si="0"/>
        <v>4526.9379499999995</v>
      </c>
      <c r="G10" s="56">
        <f t="shared" si="0"/>
        <v>6462.3443499999994</v>
      </c>
      <c r="H10" s="56">
        <f t="shared" si="0"/>
        <v>543.29101999999989</v>
      </c>
      <c r="I10" s="56">
        <f t="shared" si="0"/>
        <v>17.340560000000004</v>
      </c>
      <c r="J10" s="56">
        <f t="shared" si="0"/>
        <v>197.91186000000005</v>
      </c>
      <c r="K10" s="56">
        <f t="shared" si="0"/>
        <v>456.91665999999992</v>
      </c>
      <c r="L10" s="56">
        <f t="shared" si="0"/>
        <v>622.47812999999996</v>
      </c>
      <c r="M10" s="56">
        <f t="shared" si="0"/>
        <v>242.28427999999559</v>
      </c>
      <c r="N10" s="56">
        <f t="shared" si="0"/>
        <v>27.10153</v>
      </c>
      <c r="O10" s="56">
        <f t="shared" si="0"/>
        <v>253.65821000000005</v>
      </c>
      <c r="P10" s="56">
        <f t="shared" si="0"/>
        <v>393.92148000000003</v>
      </c>
      <c r="Q10" s="56">
        <f t="shared" si="0"/>
        <v>356.23693999999989</v>
      </c>
      <c r="R10" s="56">
        <f t="shared" si="0"/>
        <v>569.02276999999992</v>
      </c>
      <c r="S10" s="56">
        <f t="shared" si="0"/>
        <v>1121.3508499999998</v>
      </c>
      <c r="T10" s="56">
        <f t="shared" si="0"/>
        <v>419.70389999999998</v>
      </c>
      <c r="U10" s="56">
        <f>SUM(B10:T10)</f>
        <v>23170.716470923995</v>
      </c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ht="12.75" customHeight="1" x14ac:dyDescent="0.2">
      <c r="A11" s="61" t="s">
        <v>1834</v>
      </c>
      <c r="B11" s="57">
        <f>+B12+B13</f>
        <v>1042.81449</v>
      </c>
      <c r="C11" s="57">
        <f t="shared" ref="C11:T11" si="1">+C12+C13</f>
        <v>8268.4699999999993</v>
      </c>
      <c r="D11" s="57">
        <f t="shared" si="1"/>
        <v>301.87561999999997</v>
      </c>
      <c r="E11" s="57">
        <f t="shared" si="1"/>
        <v>75.845389999999995</v>
      </c>
      <c r="F11" s="57">
        <f t="shared" si="1"/>
        <v>6665.2605700000004</v>
      </c>
      <c r="G11" s="57">
        <f t="shared" si="1"/>
        <v>7435.6992699999992</v>
      </c>
      <c r="H11" s="57">
        <f t="shared" si="1"/>
        <v>679.01864999999998</v>
      </c>
      <c r="I11" s="57">
        <f t="shared" si="1"/>
        <v>58.295569999999998</v>
      </c>
      <c r="J11" s="57">
        <f t="shared" si="1"/>
        <v>111.04114999999999</v>
      </c>
      <c r="K11" s="57">
        <f t="shared" si="1"/>
        <v>2087.5091600000001</v>
      </c>
      <c r="L11" s="57">
        <f t="shared" si="1"/>
        <v>691.52927999999997</v>
      </c>
      <c r="M11" s="57">
        <f t="shared" si="1"/>
        <v>259.99090999999999</v>
      </c>
      <c r="N11" s="57">
        <f t="shared" si="1"/>
        <v>24.903639999999999</v>
      </c>
      <c r="O11" s="57">
        <f t="shared" si="1"/>
        <v>330.49227000000002</v>
      </c>
      <c r="P11" s="57">
        <f t="shared" si="1"/>
        <v>562.35566000000006</v>
      </c>
      <c r="Q11" s="57">
        <f t="shared" si="1"/>
        <v>554.15344999999991</v>
      </c>
      <c r="R11" s="57">
        <f t="shared" si="1"/>
        <v>948.62676999999996</v>
      </c>
      <c r="S11" s="57">
        <f t="shared" si="1"/>
        <v>1791.2200599999999</v>
      </c>
      <c r="T11" s="57">
        <f t="shared" si="1"/>
        <v>73.111980000000003</v>
      </c>
      <c r="U11" s="56">
        <f t="shared" ref="U11:U22" si="2">SUM(B11:T11)</f>
        <v>31962.213890000003</v>
      </c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2.75" customHeight="1" x14ac:dyDescent="0.2">
      <c r="A12" s="60" t="s">
        <v>1899</v>
      </c>
      <c r="B12" s="56">
        <v>1042.81449</v>
      </c>
      <c r="C12" s="56">
        <v>8268.4699999999993</v>
      </c>
      <c r="D12" s="56">
        <v>301.87561999999997</v>
      </c>
      <c r="E12" s="56">
        <v>75.845389999999995</v>
      </c>
      <c r="F12" s="56">
        <v>6665.2605700000004</v>
      </c>
      <c r="G12" s="56">
        <v>7435.6992699999992</v>
      </c>
      <c r="H12" s="56">
        <v>679.01864999999998</v>
      </c>
      <c r="I12" s="56">
        <v>58.295569999999998</v>
      </c>
      <c r="J12" s="56">
        <v>111.04114999999999</v>
      </c>
      <c r="K12" s="56">
        <v>2087.5091600000001</v>
      </c>
      <c r="L12" s="56">
        <v>691.52927999999997</v>
      </c>
      <c r="M12" s="56">
        <v>259.99090999999999</v>
      </c>
      <c r="N12" s="56">
        <v>24.903639999999999</v>
      </c>
      <c r="O12" s="56">
        <v>330.49227000000002</v>
      </c>
      <c r="P12" s="56">
        <v>562.35566000000006</v>
      </c>
      <c r="Q12" s="56">
        <v>554.15344999999991</v>
      </c>
      <c r="R12" s="56">
        <v>948.62676999999996</v>
      </c>
      <c r="S12" s="56">
        <v>1791.2200599999999</v>
      </c>
      <c r="T12" s="56">
        <v>73.111980000000003</v>
      </c>
      <c r="U12" s="56">
        <f t="shared" si="2"/>
        <v>31962.213890000003</v>
      </c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ht="12.75" customHeight="1" x14ac:dyDescent="0.2">
      <c r="A13" s="60" t="s">
        <v>1900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f t="shared" si="2"/>
        <v>0</v>
      </c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x14ac:dyDescent="0.2">
      <c r="A14" s="60" t="s">
        <v>2937</v>
      </c>
      <c r="B14" s="57">
        <v>-399.30511999999999</v>
      </c>
      <c r="C14" s="57">
        <v>-1910.7080000000001</v>
      </c>
      <c r="D14" s="57">
        <v>-104.868569076</v>
      </c>
      <c r="E14" s="57">
        <v>-9.5024200000000008</v>
      </c>
      <c r="F14" s="57">
        <v>-3.1329799999999999</v>
      </c>
      <c r="G14" s="57">
        <v>-113.30195999999999</v>
      </c>
      <c r="H14" s="57">
        <v>-157.72163</v>
      </c>
      <c r="I14" s="57">
        <v>-17.592929999999999</v>
      </c>
      <c r="J14" s="57">
        <v>-11.980889999999999</v>
      </c>
      <c r="K14" s="57">
        <v>-780.75880000000006</v>
      </c>
      <c r="L14" s="57">
        <v>-125.94635000000001</v>
      </c>
      <c r="M14" s="57">
        <v>-159.93707999999998</v>
      </c>
      <c r="N14" s="57">
        <v>0</v>
      </c>
      <c r="O14" s="57">
        <v>-48.061309999999999</v>
      </c>
      <c r="P14" s="57">
        <v>-71.079449999999994</v>
      </c>
      <c r="Q14" s="57">
        <v>-185.83875</v>
      </c>
      <c r="R14" s="57">
        <v>-110.922</v>
      </c>
      <c r="S14" s="57">
        <v>-55.898660000000007</v>
      </c>
      <c r="T14" s="57">
        <v>-19.922840000000001</v>
      </c>
      <c r="U14" s="56">
        <f t="shared" si="2"/>
        <v>-4286.4797390759995</v>
      </c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x14ac:dyDescent="0.2">
      <c r="A15" s="60" t="s">
        <v>2938</v>
      </c>
      <c r="B15" s="57">
        <v>-481.86240000000004</v>
      </c>
      <c r="C15" s="57">
        <v>-2853.7339999999999</v>
      </c>
      <c r="D15" s="57">
        <v>-137.86180999999999</v>
      </c>
      <c r="E15" s="57">
        <v>-25.63205</v>
      </c>
      <c r="F15" s="57">
        <v>-2422.3003399999998</v>
      </c>
      <c r="G15" s="57">
        <v>-4064.10484</v>
      </c>
      <c r="H15" s="57">
        <v>-110.17</v>
      </c>
      <c r="I15" s="57">
        <v>-30.452970000000001</v>
      </c>
      <c r="J15" s="57">
        <v>-45.604030000000002</v>
      </c>
      <c r="K15" s="57">
        <v>-1345.20099</v>
      </c>
      <c r="L15" s="57">
        <v>-217.56878</v>
      </c>
      <c r="M15" s="57">
        <v>-447.14644000000135</v>
      </c>
      <c r="N15" s="57">
        <v>-0.27432999999999996</v>
      </c>
      <c r="O15" s="57">
        <v>-91.848939999999999</v>
      </c>
      <c r="P15" s="57">
        <v>-350.32034999999996</v>
      </c>
      <c r="Q15" s="57">
        <v>-208.89939999999999</v>
      </c>
      <c r="R15" s="57">
        <v>-310.26900000000001</v>
      </c>
      <c r="S15" s="57">
        <v>-785.0486800000001</v>
      </c>
      <c r="T15" s="57">
        <v>-39.038849999999996</v>
      </c>
      <c r="U15" s="56">
        <f t="shared" si="2"/>
        <v>-13967.338200000002</v>
      </c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x14ac:dyDescent="0.2">
      <c r="A16" s="62" t="s">
        <v>2939</v>
      </c>
      <c r="B16" s="57">
        <v>99.385850000000005</v>
      </c>
      <c r="C16" s="57">
        <v>0</v>
      </c>
      <c r="D16" s="57">
        <v>16.617930000000001</v>
      </c>
      <c r="E16" s="57">
        <v>6.3613299999999997</v>
      </c>
      <c r="F16" s="57">
        <v>1.4452400000000001</v>
      </c>
      <c r="G16" s="57">
        <v>9.1792700000000007</v>
      </c>
      <c r="H16" s="57">
        <v>32.654000000000003</v>
      </c>
      <c r="I16" s="57">
        <v>5.7780399999999998</v>
      </c>
      <c r="J16" s="57">
        <v>4.1461099999999993</v>
      </c>
      <c r="K16" s="57">
        <v>463.11264</v>
      </c>
      <c r="L16" s="57">
        <v>63.604849999999999</v>
      </c>
      <c r="M16" s="57">
        <v>52.966679999999933</v>
      </c>
      <c r="N16" s="57">
        <v>0</v>
      </c>
      <c r="O16" s="57">
        <v>11.936870000000001</v>
      </c>
      <c r="P16" s="57">
        <v>24.959220000000002</v>
      </c>
      <c r="Q16" s="57">
        <v>54.680070000000001</v>
      </c>
      <c r="R16" s="57">
        <v>41.587000000000003</v>
      </c>
      <c r="S16" s="57">
        <v>14.364520000000001</v>
      </c>
      <c r="T16" s="57">
        <v>0</v>
      </c>
      <c r="U16" s="56">
        <f t="shared" si="2"/>
        <v>902.77961999999968</v>
      </c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x14ac:dyDescent="0.2">
      <c r="A17" s="60" t="s">
        <v>2940</v>
      </c>
      <c r="B17" s="57">
        <v>188.0077</v>
      </c>
      <c r="C17" s="57">
        <v>2789.6930000000002</v>
      </c>
      <c r="D17" s="57">
        <v>85.768550000000005</v>
      </c>
      <c r="E17" s="57">
        <v>86.725300000000004</v>
      </c>
      <c r="F17" s="57">
        <v>309.33209999999997</v>
      </c>
      <c r="G17" s="57">
        <v>3213.33059</v>
      </c>
      <c r="H17" s="57">
        <v>148.82</v>
      </c>
      <c r="I17" s="57">
        <v>6.9399100000000002</v>
      </c>
      <c r="J17" s="57">
        <v>494.60131999999999</v>
      </c>
      <c r="K17" s="57">
        <v>38.067709999999998</v>
      </c>
      <c r="L17" s="57">
        <v>289.87849999999997</v>
      </c>
      <c r="M17" s="57">
        <v>538.93075999999701</v>
      </c>
      <c r="N17" s="57">
        <v>0</v>
      </c>
      <c r="O17" s="57">
        <v>62.312660000000001</v>
      </c>
      <c r="P17" s="57">
        <v>308.14971999999995</v>
      </c>
      <c r="Q17" s="57">
        <v>210.10924</v>
      </c>
      <c r="R17" s="57">
        <v>0</v>
      </c>
      <c r="S17" s="57">
        <v>178.70220999999998</v>
      </c>
      <c r="T17" s="57">
        <v>405.55360999999999</v>
      </c>
      <c r="U17" s="56">
        <f t="shared" si="2"/>
        <v>9354.9228799999964</v>
      </c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2.75" customHeight="1" x14ac:dyDescent="0.2">
      <c r="A18" s="60" t="s">
        <v>2941</v>
      </c>
      <c r="B18" s="57">
        <v>-39.261199999999995</v>
      </c>
      <c r="C18" s="57">
        <v>0</v>
      </c>
      <c r="D18" s="57">
        <v>-11.582559999999999</v>
      </c>
      <c r="E18" s="57">
        <v>-27.03105</v>
      </c>
      <c r="F18" s="57">
        <v>-23.666640000000001</v>
      </c>
      <c r="G18" s="57">
        <v>-18.457979999999999</v>
      </c>
      <c r="H18" s="57">
        <v>-49.31</v>
      </c>
      <c r="I18" s="57">
        <v>-5.6270600000000002</v>
      </c>
      <c r="J18" s="57">
        <v>-354.29179999999997</v>
      </c>
      <c r="K18" s="57">
        <v>-5.8130600000000001</v>
      </c>
      <c r="L18" s="57">
        <v>-79.019369999999995</v>
      </c>
      <c r="M18" s="57">
        <v>-2.5205500000000001</v>
      </c>
      <c r="N18" s="57">
        <v>0</v>
      </c>
      <c r="O18" s="57">
        <v>-11.17334</v>
      </c>
      <c r="P18" s="57">
        <v>-80.143320000000003</v>
      </c>
      <c r="Q18" s="57">
        <v>-67.967669999999998</v>
      </c>
      <c r="R18" s="57">
        <v>0</v>
      </c>
      <c r="S18" s="57">
        <v>-21.988599999999998</v>
      </c>
      <c r="T18" s="57">
        <v>0</v>
      </c>
      <c r="U18" s="56">
        <f t="shared" si="2"/>
        <v>-797.85419999999999</v>
      </c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2.7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2.4722199999999996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6">
        <f t="shared" si="2"/>
        <v>2.4722199999999996</v>
      </c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x14ac:dyDescent="0.2">
      <c r="A20" s="63" t="s">
        <v>2942</v>
      </c>
      <c r="B20" s="57">
        <v>0</v>
      </c>
      <c r="C20" s="57">
        <v>294.233</v>
      </c>
      <c r="D20" s="57">
        <v>0.19612000000000002</v>
      </c>
      <c r="E20" s="57">
        <v>7.5729800000000003</v>
      </c>
      <c r="F20" s="57">
        <v>0</v>
      </c>
      <c r="G20" s="57">
        <v>783.24047000000007</v>
      </c>
      <c r="H20" s="57">
        <v>0</v>
      </c>
      <c r="I20" s="57">
        <v>0.81535999999999997</v>
      </c>
      <c r="J20" s="57">
        <v>0</v>
      </c>
      <c r="K20" s="57">
        <v>158.35632000000001</v>
      </c>
      <c r="L20" s="57">
        <v>0</v>
      </c>
      <c r="M20" s="57">
        <v>118.20994</v>
      </c>
      <c r="N20" s="57">
        <v>0</v>
      </c>
      <c r="O20" s="57">
        <v>0</v>
      </c>
      <c r="P20" s="57">
        <v>44.02908</v>
      </c>
      <c r="Q20" s="57">
        <v>17.991569999999999</v>
      </c>
      <c r="R20" s="57">
        <v>0</v>
      </c>
      <c r="S20" s="57">
        <v>592.77091000000007</v>
      </c>
      <c r="T20" s="57">
        <v>0</v>
      </c>
      <c r="U20" s="56">
        <f t="shared" si="2"/>
        <v>2017.4157500000001</v>
      </c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x14ac:dyDescent="0.2">
      <c r="A21" s="62" t="s">
        <v>1902</v>
      </c>
      <c r="B21" s="57">
        <v>0</v>
      </c>
      <c r="C21" s="57">
        <v>0</v>
      </c>
      <c r="D21" s="57">
        <v>0</v>
      </c>
      <c r="E21" s="57">
        <v>0</v>
      </c>
      <c r="F21" s="57">
        <v>0</v>
      </c>
      <c r="G21" s="57">
        <v>8.9315699999999989</v>
      </c>
      <c r="H21" s="57">
        <v>0</v>
      </c>
      <c r="I21" s="57">
        <v>0</v>
      </c>
      <c r="J21" s="57">
        <v>-56.834530000000001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6.1028500000000001</v>
      </c>
      <c r="T21" s="57">
        <v>62.794829999999997</v>
      </c>
      <c r="U21" s="56">
        <f t="shared" si="2"/>
        <v>20.994719999999994</v>
      </c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6">
        <f t="shared" si="2"/>
        <v>0</v>
      </c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s="4" customFormat="1" x14ac:dyDescent="0.2">
      <c r="A23" s="200" t="s">
        <v>1618</v>
      </c>
      <c r="B23" s="201">
        <f t="shared" ref="B23:T23" si="3">+B10+B20+B21</f>
        <v>409.77931999999998</v>
      </c>
      <c r="C23" s="201">
        <f t="shared" si="3"/>
        <v>6587.9539999999997</v>
      </c>
      <c r="D23" s="201">
        <f t="shared" si="3"/>
        <v>150.14528092399999</v>
      </c>
      <c r="E23" s="201">
        <f t="shared" si="3"/>
        <v>114.33948000000001</v>
      </c>
      <c r="F23" s="201">
        <f t="shared" si="3"/>
        <v>4526.9379499999995</v>
      </c>
      <c r="G23" s="201">
        <f t="shared" si="3"/>
        <v>7254.5163899999989</v>
      </c>
      <c r="H23" s="201">
        <f t="shared" si="3"/>
        <v>543.29101999999989</v>
      </c>
      <c r="I23" s="201">
        <f t="shared" si="3"/>
        <v>18.155920000000002</v>
      </c>
      <c r="J23" s="201">
        <f t="shared" si="3"/>
        <v>141.07733000000005</v>
      </c>
      <c r="K23" s="201">
        <f t="shared" si="3"/>
        <v>615.27297999999996</v>
      </c>
      <c r="L23" s="201">
        <f t="shared" si="3"/>
        <v>622.47812999999996</v>
      </c>
      <c r="M23" s="201">
        <f t="shared" si="3"/>
        <v>360.49421999999561</v>
      </c>
      <c r="N23" s="201">
        <f t="shared" si="3"/>
        <v>27.10153</v>
      </c>
      <c r="O23" s="201">
        <f t="shared" si="3"/>
        <v>253.65821000000005</v>
      </c>
      <c r="P23" s="201">
        <f t="shared" si="3"/>
        <v>437.95056000000005</v>
      </c>
      <c r="Q23" s="201">
        <f t="shared" si="3"/>
        <v>374.22850999999991</v>
      </c>
      <c r="R23" s="201">
        <f t="shared" si="3"/>
        <v>569.02276999999992</v>
      </c>
      <c r="S23" s="201">
        <f t="shared" si="3"/>
        <v>1720.22461</v>
      </c>
      <c r="T23" s="201">
        <f t="shared" si="3"/>
        <v>482.49872999999997</v>
      </c>
      <c r="U23" s="201">
        <f>SUM(B23:T23)</f>
        <v>25209.126940924001</v>
      </c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21.75" customHeight="1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</row>
    <row r="25" spans="1:31" ht="12.75" customHeight="1" x14ac:dyDescent="0.2">
      <c r="A25" s="66" t="s">
        <v>1204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</row>
    <row r="26" spans="1:31" x14ac:dyDescent="0.2">
      <c r="A26" s="60" t="s">
        <v>1903</v>
      </c>
      <c r="B26" s="57">
        <f>+B27+B30+B33+B34+B35+B36</f>
        <v>-56.750980000000141</v>
      </c>
      <c r="C26" s="57">
        <f t="shared" ref="C26:T26" si="4">+C27+C30+C33+C34+C35+C36</f>
        <v>-1130.9839999999999</v>
      </c>
      <c r="D26" s="57">
        <f t="shared" si="4"/>
        <v>-277.66574999999995</v>
      </c>
      <c r="E26" s="57">
        <f t="shared" si="4"/>
        <v>-43.147960000000005</v>
      </c>
      <c r="F26" s="57">
        <v>-1103.86042</v>
      </c>
      <c r="G26" s="57">
        <f t="shared" si="4"/>
        <v>-5536.2966300000007</v>
      </c>
      <c r="H26" s="57">
        <f t="shared" si="4"/>
        <v>-99.267260000000007</v>
      </c>
      <c r="I26" s="57">
        <f t="shared" si="4"/>
        <v>0</v>
      </c>
      <c r="J26" s="57">
        <f t="shared" si="4"/>
        <v>-81.606479999999948</v>
      </c>
      <c r="K26" s="57">
        <f t="shared" si="4"/>
        <v>-147.46348</v>
      </c>
      <c r="L26" s="57">
        <f t="shared" si="4"/>
        <v>-98.307750000000027</v>
      </c>
      <c r="M26" s="57">
        <f t="shared" si="4"/>
        <v>15.617769999999993</v>
      </c>
      <c r="N26" s="57">
        <f t="shared" si="4"/>
        <v>-30.822880000000001</v>
      </c>
      <c r="O26" s="57">
        <f t="shared" si="4"/>
        <v>-70.624009999999998</v>
      </c>
      <c r="P26" s="57">
        <f t="shared" si="4"/>
        <v>-66.633420000000015</v>
      </c>
      <c r="Q26" s="57">
        <f t="shared" si="4"/>
        <v>-47.654180000000004</v>
      </c>
      <c r="R26" s="57">
        <f t="shared" si="4"/>
        <v>-45.20317</v>
      </c>
      <c r="S26" s="57">
        <f t="shared" si="4"/>
        <v>-178.79488999999998</v>
      </c>
      <c r="T26" s="57">
        <f t="shared" si="4"/>
        <v>-30.335300000000004</v>
      </c>
      <c r="U26" s="57">
        <f>SUM(B26:T26)</f>
        <v>-9029.8007900000011</v>
      </c>
      <c r="V26" s="6"/>
      <c r="W26" s="6"/>
      <c r="X26" s="6"/>
      <c r="Y26" s="6"/>
      <c r="Z26" s="6"/>
      <c r="AA26" s="6"/>
      <c r="AB26" s="6"/>
      <c r="AC26" s="6"/>
      <c r="AD26" s="6"/>
    </row>
    <row r="27" spans="1:31" ht="12.75" customHeight="1" x14ac:dyDescent="0.2">
      <c r="A27" s="60" t="s">
        <v>2944</v>
      </c>
      <c r="B27" s="56">
        <f>+B28+B29</f>
        <v>-54.442879999999995</v>
      </c>
      <c r="C27" s="56">
        <f t="shared" ref="C27:T27" si="5">+C28+C29</f>
        <v>-1551.953</v>
      </c>
      <c r="D27" s="56">
        <f t="shared" si="5"/>
        <v>-441.38078999999999</v>
      </c>
      <c r="E27" s="56">
        <f t="shared" si="5"/>
        <v>-30.061990000000002</v>
      </c>
      <c r="F27" s="56">
        <v>-864.12249999999995</v>
      </c>
      <c r="G27" s="56">
        <f t="shared" si="5"/>
        <v>-4647.8781100000006</v>
      </c>
      <c r="H27" s="56">
        <f t="shared" si="5"/>
        <v>-96.624390000000005</v>
      </c>
      <c r="I27" s="56">
        <f t="shared" si="5"/>
        <v>0</v>
      </c>
      <c r="J27" s="56">
        <f t="shared" si="5"/>
        <v>-429.93147999999997</v>
      </c>
      <c r="K27" s="56">
        <f t="shared" si="5"/>
        <v>-60</v>
      </c>
      <c r="L27" s="56">
        <f t="shared" si="5"/>
        <v>-56.565190000000001</v>
      </c>
      <c r="M27" s="56">
        <f t="shared" si="5"/>
        <v>-43.441720000000004</v>
      </c>
      <c r="N27" s="56">
        <f t="shared" si="5"/>
        <v>-30.4101</v>
      </c>
      <c r="O27" s="56">
        <f t="shared" si="5"/>
        <v>-86.269419999999997</v>
      </c>
      <c r="P27" s="56">
        <f t="shared" si="5"/>
        <v>-115.85691</v>
      </c>
      <c r="Q27" s="56">
        <f t="shared" si="5"/>
        <v>-51.549480000000003</v>
      </c>
      <c r="R27" s="56">
        <f t="shared" si="5"/>
        <v>-14.98255</v>
      </c>
      <c r="S27" s="56">
        <f t="shared" si="5"/>
        <v>-142.13614999999999</v>
      </c>
      <c r="T27" s="56">
        <f t="shared" si="5"/>
        <v>-24.017469999999999</v>
      </c>
      <c r="U27" s="57">
        <f t="shared" ref="U27:U46" si="6">SUM(B27:T27)</f>
        <v>-8741.624130000002</v>
      </c>
      <c r="V27" s="5"/>
      <c r="W27" s="5"/>
      <c r="X27" s="5"/>
      <c r="Y27" s="5"/>
      <c r="Z27" s="5"/>
      <c r="AA27" s="5"/>
      <c r="AB27" s="5"/>
      <c r="AC27" s="5"/>
      <c r="AD27" s="5"/>
    </row>
    <row r="28" spans="1:31" ht="12.75" customHeight="1" x14ac:dyDescent="0.2">
      <c r="A28" s="60" t="s">
        <v>1899</v>
      </c>
      <c r="B28" s="57">
        <v>-54.442879999999995</v>
      </c>
      <c r="C28" s="57">
        <v>-1551.953</v>
      </c>
      <c r="D28" s="57">
        <v>-441.38078999999999</v>
      </c>
      <c r="E28" s="57">
        <v>-30.061990000000002</v>
      </c>
      <c r="F28" s="57">
        <v>-864.12249999999995</v>
      </c>
      <c r="G28" s="57">
        <v>-4647.8781100000006</v>
      </c>
      <c r="H28" s="57">
        <v>-96.624390000000005</v>
      </c>
      <c r="I28" s="57">
        <v>0</v>
      </c>
      <c r="J28" s="57">
        <v>-429.93147999999997</v>
      </c>
      <c r="K28" s="57">
        <v>-60</v>
      </c>
      <c r="L28" s="57">
        <v>-56.565190000000001</v>
      </c>
      <c r="M28" s="57">
        <v>-43.441720000000004</v>
      </c>
      <c r="N28" s="57">
        <v>-30.4101</v>
      </c>
      <c r="O28" s="57">
        <v>-86.269419999999997</v>
      </c>
      <c r="P28" s="57">
        <v>-115.85691</v>
      </c>
      <c r="Q28" s="57">
        <v>-51.549480000000003</v>
      </c>
      <c r="R28" s="57">
        <v>-14.98255</v>
      </c>
      <c r="S28" s="57">
        <v>-142.13614999999999</v>
      </c>
      <c r="T28" s="57">
        <v>-24.017469999999999</v>
      </c>
      <c r="U28" s="57">
        <f t="shared" si="6"/>
        <v>-8741.624130000002</v>
      </c>
      <c r="V28" s="6"/>
      <c r="W28" s="6"/>
      <c r="X28" s="6"/>
      <c r="Y28" s="6"/>
      <c r="Z28" s="6"/>
      <c r="AA28" s="6"/>
      <c r="AB28" s="6"/>
      <c r="AC28" s="6"/>
      <c r="AD28" s="6"/>
    </row>
    <row r="29" spans="1:31" ht="12.75" customHeight="1" x14ac:dyDescent="0.2">
      <c r="A29" s="60" t="s">
        <v>1900</v>
      </c>
      <c r="B29" s="57">
        <v>0</v>
      </c>
      <c r="C29" s="57">
        <v>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f t="shared" si="6"/>
        <v>0</v>
      </c>
      <c r="V29" s="6"/>
      <c r="W29" s="6"/>
      <c r="X29" s="6"/>
      <c r="Y29" s="6"/>
      <c r="Z29" s="6"/>
      <c r="AA29" s="6"/>
      <c r="AB29" s="6"/>
      <c r="AC29" s="6"/>
      <c r="AD29" s="6"/>
    </row>
    <row r="30" spans="1:31" ht="12.75" customHeight="1" x14ac:dyDescent="0.2">
      <c r="A30" s="60" t="s">
        <v>2945</v>
      </c>
      <c r="B30" s="56">
        <f>+B31+B32</f>
        <v>21.982839999999999</v>
      </c>
      <c r="C30" s="56">
        <f t="shared" ref="C30:T30" si="7">+C31+C32</f>
        <v>295.39699999999999</v>
      </c>
      <c r="D30" s="56">
        <f t="shared" si="7"/>
        <v>285.99900000000002</v>
      </c>
      <c r="E30" s="56">
        <f t="shared" si="7"/>
        <v>0</v>
      </c>
      <c r="F30" s="56">
        <v>50</v>
      </c>
      <c r="G30" s="56">
        <f t="shared" si="7"/>
        <v>57.718519999999998</v>
      </c>
      <c r="H30" s="56">
        <f t="shared" si="7"/>
        <v>3.8733299999999997</v>
      </c>
      <c r="I30" s="56">
        <f t="shared" si="7"/>
        <v>0</v>
      </c>
      <c r="J30" s="56">
        <f t="shared" si="7"/>
        <v>340.8</v>
      </c>
      <c r="K30" s="56">
        <f t="shared" si="7"/>
        <v>12.805999999999999</v>
      </c>
      <c r="L30" s="56">
        <f t="shared" si="7"/>
        <v>0</v>
      </c>
      <c r="M30" s="56">
        <f t="shared" si="7"/>
        <v>0</v>
      </c>
      <c r="N30" s="56">
        <f t="shared" si="7"/>
        <v>0</v>
      </c>
      <c r="O30" s="56">
        <f t="shared" si="7"/>
        <v>0</v>
      </c>
      <c r="P30" s="56">
        <f t="shared" si="7"/>
        <v>33.725000000000001</v>
      </c>
      <c r="Q30" s="56">
        <f t="shared" si="7"/>
        <v>2.1</v>
      </c>
      <c r="R30" s="56">
        <f t="shared" si="7"/>
        <v>0</v>
      </c>
      <c r="S30" s="56">
        <f t="shared" si="7"/>
        <v>20</v>
      </c>
      <c r="T30" s="56">
        <f t="shared" si="7"/>
        <v>14.730139999999999</v>
      </c>
      <c r="U30" s="57">
        <f t="shared" si="6"/>
        <v>1139.1318299999998</v>
      </c>
      <c r="V30" s="5"/>
      <c r="W30" s="5"/>
      <c r="X30" s="5"/>
      <c r="Y30" s="5"/>
      <c r="Z30" s="5"/>
      <c r="AA30" s="5"/>
      <c r="AB30" s="5"/>
      <c r="AC30" s="5"/>
      <c r="AD30" s="5"/>
    </row>
    <row r="31" spans="1:31" ht="12.75" customHeight="1" x14ac:dyDescent="0.2">
      <c r="A31" s="60" t="s">
        <v>1899</v>
      </c>
      <c r="B31" s="57">
        <v>21.982839999999999</v>
      </c>
      <c r="C31" s="57">
        <v>295.39699999999999</v>
      </c>
      <c r="D31" s="57">
        <v>285.99900000000002</v>
      </c>
      <c r="E31" s="57">
        <v>0</v>
      </c>
      <c r="F31" s="57">
        <v>50</v>
      </c>
      <c r="G31" s="57">
        <v>57.718519999999998</v>
      </c>
      <c r="H31" s="57">
        <v>3.8733299999999997</v>
      </c>
      <c r="I31" s="57">
        <v>0</v>
      </c>
      <c r="J31" s="57">
        <v>340.8</v>
      </c>
      <c r="K31" s="57">
        <v>12.805999999999999</v>
      </c>
      <c r="L31" s="57">
        <v>0</v>
      </c>
      <c r="M31" s="57">
        <v>0</v>
      </c>
      <c r="N31" s="57">
        <v>0</v>
      </c>
      <c r="O31" s="57">
        <v>0</v>
      </c>
      <c r="P31" s="57">
        <v>33.725000000000001</v>
      </c>
      <c r="Q31" s="57">
        <v>2.1</v>
      </c>
      <c r="R31" s="57">
        <v>0</v>
      </c>
      <c r="S31" s="57">
        <v>20</v>
      </c>
      <c r="T31" s="57">
        <v>14.730139999999999</v>
      </c>
      <c r="U31" s="57">
        <f t="shared" si="6"/>
        <v>1139.1318299999998</v>
      </c>
      <c r="V31" s="6"/>
      <c r="W31" s="6"/>
      <c r="X31" s="6"/>
      <c r="Y31" s="6"/>
      <c r="Z31" s="6"/>
      <c r="AA31" s="6"/>
      <c r="AB31" s="6"/>
      <c r="AC31" s="6"/>
      <c r="AD31" s="6"/>
    </row>
    <row r="32" spans="1:31" ht="12.7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f t="shared" si="6"/>
        <v>0</v>
      </c>
      <c r="V32" s="6"/>
      <c r="W32" s="6"/>
      <c r="X32" s="6"/>
      <c r="Y32" s="6"/>
      <c r="Z32" s="6"/>
      <c r="AA32" s="6"/>
      <c r="AB32" s="6"/>
      <c r="AC32" s="6"/>
      <c r="AD32" s="6"/>
    </row>
    <row r="33" spans="1:30" x14ac:dyDescent="0.2">
      <c r="A33" s="60" t="s">
        <v>2946</v>
      </c>
      <c r="B33" s="57">
        <v>-595.1155500000001</v>
      </c>
      <c r="C33" s="57">
        <v>-855.46799999999996</v>
      </c>
      <c r="D33" s="57">
        <v>-246.05367999999999</v>
      </c>
      <c r="E33" s="57">
        <v>-56.034019999999998</v>
      </c>
      <c r="F33" s="57">
        <v>-366.42351000000002</v>
      </c>
      <c r="G33" s="57">
        <v>-4246.1922800000002</v>
      </c>
      <c r="H33" s="57">
        <v>-24.229009999999999</v>
      </c>
      <c r="I33" s="57">
        <v>0</v>
      </c>
      <c r="J33" s="57">
        <v>-73.44</v>
      </c>
      <c r="K33" s="57">
        <v>-120.57798</v>
      </c>
      <c r="L33" s="57">
        <v>-234.20555999999999</v>
      </c>
      <c r="M33" s="57">
        <v>-19.590919999999997</v>
      </c>
      <c r="N33" s="57">
        <v>-0.41277999999999998</v>
      </c>
      <c r="O33" s="57">
        <v>-9.2807499999999994</v>
      </c>
      <c r="P33" s="57">
        <v>-11.423020000000001</v>
      </c>
      <c r="Q33" s="57">
        <v>-33.622300000000003</v>
      </c>
      <c r="R33" s="57">
        <v>-30.22062</v>
      </c>
      <c r="S33" s="57">
        <v>-145.56260999999998</v>
      </c>
      <c r="T33" s="57">
        <v>-47.304510000000001</v>
      </c>
      <c r="U33" s="57">
        <f t="shared" si="6"/>
        <v>-7115.1570999999994</v>
      </c>
      <c r="V33" s="6"/>
      <c r="W33" s="6"/>
      <c r="X33" s="6"/>
      <c r="Y33" s="6"/>
      <c r="Z33" s="6"/>
      <c r="AA33" s="6"/>
      <c r="AB33" s="6"/>
      <c r="AC33" s="6"/>
      <c r="AD33" s="6"/>
    </row>
    <row r="34" spans="1:30" x14ac:dyDescent="0.2">
      <c r="A34" s="62" t="s">
        <v>2947</v>
      </c>
      <c r="B34" s="57">
        <v>421.77841999999998</v>
      </c>
      <c r="C34" s="57">
        <v>171.76</v>
      </c>
      <c r="D34" s="57">
        <v>0</v>
      </c>
      <c r="E34" s="57">
        <v>0</v>
      </c>
      <c r="F34" s="57">
        <v>0</v>
      </c>
      <c r="G34" s="57">
        <v>148.46316000000002</v>
      </c>
      <c r="H34" s="57">
        <v>0</v>
      </c>
      <c r="I34" s="57">
        <v>0</v>
      </c>
      <c r="J34" s="57">
        <v>38.840000000000003</v>
      </c>
      <c r="K34" s="57">
        <v>4.3953800000000003</v>
      </c>
      <c r="L34" s="57">
        <v>130</v>
      </c>
      <c r="M34" s="57">
        <v>0</v>
      </c>
      <c r="N34" s="57">
        <v>0</v>
      </c>
      <c r="O34" s="57">
        <v>0</v>
      </c>
      <c r="P34" s="57">
        <v>1.61</v>
      </c>
      <c r="Q34" s="57">
        <v>7.7589700000000006</v>
      </c>
      <c r="R34" s="57">
        <v>0</v>
      </c>
      <c r="S34" s="57">
        <v>47.733379999999997</v>
      </c>
      <c r="T34" s="57">
        <v>0</v>
      </c>
      <c r="U34" s="57">
        <f t="shared" si="6"/>
        <v>972.33931000000007</v>
      </c>
      <c r="V34" s="6"/>
      <c r="W34" s="6"/>
      <c r="X34" s="6"/>
      <c r="Y34" s="6"/>
      <c r="Z34" s="6"/>
      <c r="AA34" s="6"/>
      <c r="AB34" s="6"/>
      <c r="AC34" s="6"/>
      <c r="AD34" s="6"/>
    </row>
    <row r="35" spans="1:30" x14ac:dyDescent="0.2">
      <c r="A35" s="60" t="s">
        <v>2948</v>
      </c>
      <c r="B35" s="57">
        <v>475.15707000000003</v>
      </c>
      <c r="C35" s="57">
        <v>809.28</v>
      </c>
      <c r="D35" s="57">
        <v>123.76972000000001</v>
      </c>
      <c r="E35" s="57">
        <v>42.948050000000002</v>
      </c>
      <c r="F35" s="57">
        <v>76.685589999999991</v>
      </c>
      <c r="G35" s="57">
        <v>3351.2939500000002</v>
      </c>
      <c r="H35" s="57">
        <v>17.712810000000001</v>
      </c>
      <c r="I35" s="57">
        <v>0</v>
      </c>
      <c r="J35" s="57">
        <v>173.125</v>
      </c>
      <c r="K35" s="57">
        <v>21.217500000000001</v>
      </c>
      <c r="L35" s="57">
        <v>182.46299999999999</v>
      </c>
      <c r="M35" s="57">
        <v>132.65040999999999</v>
      </c>
      <c r="N35" s="57">
        <v>0</v>
      </c>
      <c r="O35" s="57">
        <v>24.926159999999999</v>
      </c>
      <c r="P35" s="57">
        <v>32.421509999999998</v>
      </c>
      <c r="Q35" s="57">
        <v>38.896449999999994</v>
      </c>
      <c r="R35" s="57">
        <v>0</v>
      </c>
      <c r="S35" s="57">
        <v>41.170490000000001</v>
      </c>
      <c r="T35" s="57">
        <v>26.256540000000001</v>
      </c>
      <c r="U35" s="57">
        <f t="shared" si="6"/>
        <v>5569.9742500000011</v>
      </c>
      <c r="V35" s="6"/>
      <c r="W35" s="6"/>
      <c r="X35" s="6"/>
      <c r="Y35" s="6"/>
      <c r="Z35" s="6"/>
      <c r="AA35" s="6"/>
      <c r="AB35" s="6"/>
      <c r="AC35" s="6"/>
      <c r="AD35" s="6"/>
    </row>
    <row r="36" spans="1:30" x14ac:dyDescent="0.2">
      <c r="A36" s="62" t="s">
        <v>2949</v>
      </c>
      <c r="B36" s="57">
        <v>-326.11088000000001</v>
      </c>
      <c r="C36" s="57">
        <v>0</v>
      </c>
      <c r="D36" s="57">
        <v>0</v>
      </c>
      <c r="E36" s="57">
        <v>0</v>
      </c>
      <c r="F36" s="57">
        <v>0</v>
      </c>
      <c r="G36" s="57">
        <v>-199.70186999999999</v>
      </c>
      <c r="H36" s="57">
        <v>0</v>
      </c>
      <c r="I36" s="57">
        <v>0</v>
      </c>
      <c r="J36" s="57">
        <v>-131</v>
      </c>
      <c r="K36" s="57">
        <v>-5.3043800000000001</v>
      </c>
      <c r="L36" s="57">
        <v>-120</v>
      </c>
      <c r="M36" s="57">
        <v>-54</v>
      </c>
      <c r="N36" s="57">
        <v>0</v>
      </c>
      <c r="O36" s="57">
        <v>0</v>
      </c>
      <c r="P36" s="57">
        <v>-7.11</v>
      </c>
      <c r="Q36" s="57">
        <v>-11.237819999999999</v>
      </c>
      <c r="R36" s="57">
        <v>0</v>
      </c>
      <c r="S36" s="57">
        <v>0</v>
      </c>
      <c r="T36" s="57">
        <v>0</v>
      </c>
      <c r="U36" s="57">
        <f t="shared" si="6"/>
        <v>-854.46495000000004</v>
      </c>
      <c r="V36" s="6"/>
      <c r="W36" s="6"/>
      <c r="X36" s="6"/>
      <c r="Y36" s="6"/>
      <c r="Z36" s="6"/>
      <c r="AA36" s="6"/>
      <c r="AB36" s="6"/>
      <c r="AC36" s="6"/>
      <c r="AD36" s="6"/>
    </row>
    <row r="37" spans="1:30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f t="shared" si="6"/>
        <v>0</v>
      </c>
      <c r="V37" s="6"/>
      <c r="W37" s="6"/>
      <c r="X37" s="6"/>
      <c r="Y37" s="6"/>
      <c r="Z37" s="6"/>
      <c r="AA37" s="6"/>
      <c r="AB37" s="6"/>
      <c r="AC37" s="6"/>
      <c r="AD37" s="6"/>
    </row>
    <row r="38" spans="1:30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f t="shared" si="6"/>
        <v>0</v>
      </c>
      <c r="V38" s="6"/>
      <c r="W38" s="6"/>
      <c r="X38" s="6"/>
      <c r="Y38" s="6"/>
      <c r="Z38" s="6"/>
      <c r="AA38" s="6"/>
      <c r="AB38" s="6"/>
      <c r="AC38" s="6"/>
      <c r="AD38" s="6"/>
    </row>
    <row r="39" spans="1:30" x14ac:dyDescent="0.2">
      <c r="A39" s="60" t="s">
        <v>169</v>
      </c>
      <c r="B39" s="57">
        <f>SUM(B40:B46)</f>
        <v>-8.3020199999999882</v>
      </c>
      <c r="C39" s="57">
        <f t="shared" ref="C39:T39" si="8">SUM(C40:C46)</f>
        <v>-4273.8960000000006</v>
      </c>
      <c r="D39" s="57">
        <f t="shared" si="8"/>
        <v>8.0448299999999975</v>
      </c>
      <c r="E39" s="57">
        <f t="shared" si="8"/>
        <v>-7.1387800000000006</v>
      </c>
      <c r="F39" s="57">
        <v>-2500.0677799999999</v>
      </c>
      <c r="G39" s="57">
        <f t="shared" si="8"/>
        <v>-2410.1463199999998</v>
      </c>
      <c r="H39" s="57">
        <f t="shared" si="8"/>
        <v>-736.74302999999998</v>
      </c>
      <c r="I39" s="57">
        <f t="shared" si="8"/>
        <v>-9.3603799999999993</v>
      </c>
      <c r="J39" s="57">
        <f t="shared" si="8"/>
        <v>-69.774929999999998</v>
      </c>
      <c r="K39" s="57">
        <f t="shared" si="8"/>
        <v>-309.20008000000001</v>
      </c>
      <c r="L39" s="57">
        <f t="shared" si="8"/>
        <v>-116.2749</v>
      </c>
      <c r="M39" s="57">
        <f t="shared" si="8"/>
        <v>-350.99522999999999</v>
      </c>
      <c r="N39" s="57">
        <f t="shared" si="8"/>
        <v>-3.3208900000000003</v>
      </c>
      <c r="O39" s="57">
        <f t="shared" si="8"/>
        <v>-102.89946999999999</v>
      </c>
      <c r="P39" s="57">
        <f t="shared" si="8"/>
        <v>-387.51267000000001</v>
      </c>
      <c r="Q39" s="57">
        <f t="shared" si="8"/>
        <v>-10.718680000000017</v>
      </c>
      <c r="R39" s="57">
        <f t="shared" si="8"/>
        <v>-1236.98271</v>
      </c>
      <c r="S39" s="57">
        <f t="shared" si="8"/>
        <v>-363.18862000000001</v>
      </c>
      <c r="T39" s="57">
        <f t="shared" si="8"/>
        <v>0</v>
      </c>
      <c r="U39" s="57">
        <f t="shared" si="6"/>
        <v>-12888.477660000004</v>
      </c>
      <c r="V39" s="6"/>
      <c r="W39" s="6"/>
      <c r="X39" s="6"/>
      <c r="Y39" s="6"/>
      <c r="Z39" s="6"/>
      <c r="AA39" s="6"/>
      <c r="AB39" s="6"/>
      <c r="AC39" s="6"/>
      <c r="AD39" s="6"/>
    </row>
    <row r="40" spans="1:30" ht="12.75" customHeight="1" x14ac:dyDescent="0.2">
      <c r="A40" s="58" t="s">
        <v>2950</v>
      </c>
      <c r="B40" s="57">
        <v>-103.72771</v>
      </c>
      <c r="C40" s="57">
        <v>-1526.4090000000001</v>
      </c>
      <c r="D40" s="57">
        <v>-20.62688</v>
      </c>
      <c r="E40" s="57">
        <v>-11.253920000000001</v>
      </c>
      <c r="F40" s="57">
        <v>-1605.2006399999998</v>
      </c>
      <c r="G40" s="57">
        <v>-767.36215000000004</v>
      </c>
      <c r="H40" s="57">
        <v>-115.10700999999999</v>
      </c>
      <c r="I40" s="57">
        <v>-13.76619</v>
      </c>
      <c r="J40" s="57">
        <v>-73.963279999999997</v>
      </c>
      <c r="K40" s="57">
        <v>-479.45046000000002</v>
      </c>
      <c r="L40" s="57">
        <v>-131.66641000000001</v>
      </c>
      <c r="M40" s="57">
        <v>-51.093000000000004</v>
      </c>
      <c r="N40" s="57">
        <v>-1.0012000000000001</v>
      </c>
      <c r="O40" s="57">
        <v>-79.647179999999992</v>
      </c>
      <c r="P40" s="57">
        <v>-263.97615000000002</v>
      </c>
      <c r="Q40" s="57">
        <v>-78.273110000000017</v>
      </c>
      <c r="R40" s="57">
        <v>-91.284600000000012</v>
      </c>
      <c r="S40" s="57">
        <v>-30.859740000000002</v>
      </c>
      <c r="T40" s="57">
        <v>0</v>
      </c>
      <c r="U40" s="57">
        <f t="shared" si="6"/>
        <v>-5444.6686300000001</v>
      </c>
      <c r="V40" s="6"/>
      <c r="W40" s="6"/>
      <c r="X40" s="6"/>
      <c r="Y40" s="6"/>
      <c r="Z40" s="6"/>
      <c r="AA40" s="6"/>
      <c r="AB40" s="6"/>
      <c r="AC40" s="6"/>
      <c r="AD40" s="6"/>
    </row>
    <row r="41" spans="1:30" ht="12.75" customHeight="1" x14ac:dyDescent="0.2">
      <c r="A41" s="58" t="s">
        <v>2951</v>
      </c>
      <c r="B41" s="57">
        <v>205.61510000000001</v>
      </c>
      <c r="C41" s="57">
        <v>853.39</v>
      </c>
      <c r="D41" s="57">
        <v>32.255409999999998</v>
      </c>
      <c r="E41" s="57">
        <v>4.1151400000000002</v>
      </c>
      <c r="F41" s="57">
        <v>1.2683499999999999</v>
      </c>
      <c r="G41" s="57">
        <v>24.842970000000001</v>
      </c>
      <c r="H41" s="57">
        <v>48.575830000000003</v>
      </c>
      <c r="I41" s="57">
        <v>5.2778700000000001</v>
      </c>
      <c r="J41" s="57">
        <v>4.1883500000000007</v>
      </c>
      <c r="K41" s="57">
        <v>232.15160999999998</v>
      </c>
      <c r="L41" s="57">
        <v>51.469940000000001</v>
      </c>
      <c r="M41" s="57">
        <v>166.83864000000003</v>
      </c>
      <c r="N41" s="57">
        <v>0</v>
      </c>
      <c r="O41" s="57">
        <v>5.6988100000000008</v>
      </c>
      <c r="P41" s="57">
        <v>18.349930000000001</v>
      </c>
      <c r="Q41" s="57">
        <v>127.83542</v>
      </c>
      <c r="R41" s="57">
        <v>38.75282</v>
      </c>
      <c r="S41" s="57">
        <v>21.880700000000001</v>
      </c>
      <c r="T41" s="57">
        <v>0</v>
      </c>
      <c r="U41" s="57">
        <f t="shared" si="6"/>
        <v>1842.5068899999997</v>
      </c>
      <c r="V41" s="6"/>
      <c r="W41" s="6"/>
      <c r="X41" s="6"/>
      <c r="Y41" s="6"/>
      <c r="Z41" s="6"/>
      <c r="AA41" s="6"/>
      <c r="AB41" s="6"/>
      <c r="AC41" s="6"/>
      <c r="AD41" s="6"/>
    </row>
    <row r="42" spans="1:30" ht="12.75" customHeight="1" x14ac:dyDescent="0.2">
      <c r="A42" s="58" t="s">
        <v>2952</v>
      </c>
      <c r="B42" s="57">
        <v>-72.361699999999999</v>
      </c>
      <c r="C42" s="57">
        <v>-598.28800000000001</v>
      </c>
      <c r="D42" s="57">
        <v>0</v>
      </c>
      <c r="E42" s="57">
        <v>0</v>
      </c>
      <c r="F42" s="57">
        <v>-490.63657000000001</v>
      </c>
      <c r="G42" s="57">
        <v>-506.51333</v>
      </c>
      <c r="H42" s="57">
        <v>-643.04350999999997</v>
      </c>
      <c r="I42" s="57">
        <v>-0.44348000000000004</v>
      </c>
      <c r="J42" s="57">
        <v>0</v>
      </c>
      <c r="K42" s="57">
        <v>-25.524849999999997</v>
      </c>
      <c r="L42" s="57">
        <v>-10.58802</v>
      </c>
      <c r="M42" s="57">
        <v>-341.60161999999997</v>
      </c>
      <c r="N42" s="57">
        <v>-1.7699100000000001</v>
      </c>
      <c r="O42" s="57">
        <v>-13.895950000000001</v>
      </c>
      <c r="P42" s="57">
        <v>-83.583179999999999</v>
      </c>
      <c r="Q42" s="57">
        <v>-29.072340000000001</v>
      </c>
      <c r="R42" s="57">
        <v>-541.32856000000004</v>
      </c>
      <c r="S42" s="57">
        <v>-289.13306</v>
      </c>
      <c r="T42" s="57">
        <v>0</v>
      </c>
      <c r="U42" s="57">
        <f t="shared" si="6"/>
        <v>-3647.7840799999999</v>
      </c>
      <c r="V42" s="6"/>
      <c r="W42" s="6"/>
      <c r="X42" s="6"/>
      <c r="Y42" s="6"/>
      <c r="Z42" s="6"/>
      <c r="AA42" s="6"/>
      <c r="AB42" s="6"/>
      <c r="AC42" s="6"/>
      <c r="AD42" s="6"/>
    </row>
    <row r="43" spans="1:30" x14ac:dyDescent="0.2">
      <c r="A43" s="58" t="s">
        <v>2953</v>
      </c>
      <c r="B43" s="56">
        <v>-29.493089999999999</v>
      </c>
      <c r="C43" s="56">
        <v>-966.88</v>
      </c>
      <c r="D43" s="56">
        <v>0</v>
      </c>
      <c r="E43" s="56">
        <v>0</v>
      </c>
      <c r="F43" s="56">
        <v>-107.79733999999999</v>
      </c>
      <c r="G43" s="56">
        <v>-135.81906000000001</v>
      </c>
      <c r="H43" s="56">
        <v>-26.161999999999999</v>
      </c>
      <c r="I43" s="56">
        <v>-0.41637999999999997</v>
      </c>
      <c r="J43" s="56">
        <v>0</v>
      </c>
      <c r="K43" s="56">
        <v>-7.4093500000000008</v>
      </c>
      <c r="L43" s="56">
        <v>-21.889220000000002</v>
      </c>
      <c r="M43" s="56">
        <v>-66.765240000000006</v>
      </c>
      <c r="N43" s="56">
        <v>0</v>
      </c>
      <c r="O43" s="56">
        <v>-4.2744399999999994</v>
      </c>
      <c r="P43" s="56">
        <v>-13.93599</v>
      </c>
      <c r="Q43" s="56">
        <v>-16.22973</v>
      </c>
      <c r="R43" s="56">
        <v>-310.71818999999999</v>
      </c>
      <c r="S43" s="56">
        <v>-38.771929999999998</v>
      </c>
      <c r="T43" s="56">
        <v>0</v>
      </c>
      <c r="U43" s="57">
        <f t="shared" si="6"/>
        <v>-1746.56196</v>
      </c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58" t="s">
        <v>2954</v>
      </c>
      <c r="B44" s="57">
        <v>-3.9167800000000002</v>
      </c>
      <c r="C44" s="57">
        <v>0</v>
      </c>
      <c r="D44" s="57">
        <v>0</v>
      </c>
      <c r="E44" s="57">
        <v>0</v>
      </c>
      <c r="F44" s="57">
        <v>-270.60844000000003</v>
      </c>
      <c r="G44" s="57">
        <v>-0.63722999999999996</v>
      </c>
      <c r="H44" s="57">
        <v>0</v>
      </c>
      <c r="I44" s="57">
        <v>0</v>
      </c>
      <c r="J44" s="57">
        <v>0</v>
      </c>
      <c r="K44" s="57">
        <v>-4.5038599999999995</v>
      </c>
      <c r="L44" s="57">
        <v>0</v>
      </c>
      <c r="M44" s="57">
        <v>-3.6594000000000002</v>
      </c>
      <c r="N44" s="57">
        <v>0</v>
      </c>
      <c r="O44" s="57">
        <v>-4.0362900000000002</v>
      </c>
      <c r="P44" s="57">
        <v>-12.36318</v>
      </c>
      <c r="Q44" s="57">
        <v>-5.8767500000000004</v>
      </c>
      <c r="R44" s="57">
        <v>-221.73098999999999</v>
      </c>
      <c r="S44" s="57">
        <v>-9.5607000000000006</v>
      </c>
      <c r="T44" s="57">
        <v>0</v>
      </c>
      <c r="U44" s="57">
        <f t="shared" si="6"/>
        <v>-536.89362000000006</v>
      </c>
      <c r="V44" s="6"/>
      <c r="W44" s="6"/>
      <c r="X44" s="6"/>
      <c r="Y44" s="6"/>
      <c r="Z44" s="6"/>
      <c r="AA44" s="6"/>
      <c r="AB44" s="6"/>
      <c r="AC44" s="6"/>
      <c r="AD44" s="6"/>
    </row>
    <row r="45" spans="1:30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-0.25904000000000005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f t="shared" si="6"/>
        <v>-0.25904000000000005</v>
      </c>
      <c r="V45" s="6"/>
      <c r="W45" s="6"/>
      <c r="X45" s="6"/>
      <c r="Y45" s="6"/>
      <c r="Z45" s="6"/>
      <c r="AA45" s="6"/>
      <c r="AB45" s="6"/>
      <c r="AC45" s="6"/>
      <c r="AD45" s="6"/>
    </row>
    <row r="46" spans="1:30" x14ac:dyDescent="0.2">
      <c r="A46" s="58" t="s">
        <v>279</v>
      </c>
      <c r="B46" s="57">
        <v>-4.41784</v>
      </c>
      <c r="C46" s="57">
        <v>-2035.7090000000001</v>
      </c>
      <c r="D46" s="57">
        <v>-3.5836999999999999</v>
      </c>
      <c r="E46" s="57">
        <v>0</v>
      </c>
      <c r="F46" s="57">
        <v>-27.093139999999998</v>
      </c>
      <c r="G46" s="57">
        <v>-1024.65752</v>
      </c>
      <c r="H46" s="57">
        <v>-1.00634</v>
      </c>
      <c r="I46" s="57">
        <v>-1.2199999999999999E-2</v>
      </c>
      <c r="J46" s="57">
        <v>0</v>
      </c>
      <c r="K46" s="57">
        <v>-24.463170000000005</v>
      </c>
      <c r="L46" s="57">
        <v>-3.6011899999999999</v>
      </c>
      <c r="M46" s="57">
        <v>-54.455570000000002</v>
      </c>
      <c r="N46" s="57">
        <v>-0.54978000000000005</v>
      </c>
      <c r="O46" s="57">
        <v>-6.7444200000000007</v>
      </c>
      <c r="P46" s="57">
        <v>-32.004100000000001</v>
      </c>
      <c r="Q46" s="57">
        <v>-9.1021699999999992</v>
      </c>
      <c r="R46" s="57">
        <v>-110.67318999999999</v>
      </c>
      <c r="S46" s="57">
        <v>-16.74389</v>
      </c>
      <c r="T46" s="57">
        <v>0</v>
      </c>
      <c r="U46" s="57">
        <f t="shared" si="6"/>
        <v>-3354.8172199999999</v>
      </c>
      <c r="V46" s="6"/>
      <c r="W46" s="6"/>
      <c r="X46" s="6"/>
      <c r="Y46" s="6"/>
      <c r="Z46" s="6"/>
      <c r="AA46" s="6"/>
      <c r="AB46" s="6"/>
      <c r="AC46" s="6"/>
      <c r="AD46" s="6"/>
    </row>
    <row r="47" spans="1:30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6"/>
      <c r="W47" s="6"/>
      <c r="X47" s="6"/>
      <c r="Y47" s="6"/>
      <c r="Z47" s="6"/>
      <c r="AA47" s="6"/>
      <c r="AB47" s="6"/>
      <c r="AC47" s="6"/>
      <c r="AD47" s="6"/>
    </row>
    <row r="48" spans="1:30" s="4" customFormat="1" x14ac:dyDescent="0.2">
      <c r="A48" s="202" t="s">
        <v>1205</v>
      </c>
      <c r="B48" s="203">
        <f>+B26+B37+B38+B39</f>
        <v>-65.053000000000125</v>
      </c>
      <c r="C48" s="203">
        <f t="shared" ref="C48:T48" si="9">+C26+C37+C38+C39</f>
        <v>-5404.880000000001</v>
      </c>
      <c r="D48" s="203">
        <f t="shared" si="9"/>
        <v>-269.62091999999996</v>
      </c>
      <c r="E48" s="203">
        <f t="shared" si="9"/>
        <v>-50.286740000000009</v>
      </c>
      <c r="F48" s="203">
        <f t="shared" si="9"/>
        <v>-3603.9281999999998</v>
      </c>
      <c r="G48" s="203">
        <f t="shared" si="9"/>
        <v>-7946.4429500000006</v>
      </c>
      <c r="H48" s="203">
        <f t="shared" si="9"/>
        <v>-836.01028999999994</v>
      </c>
      <c r="I48" s="203">
        <f t="shared" si="9"/>
        <v>-9.3603799999999993</v>
      </c>
      <c r="J48" s="203">
        <f t="shared" si="9"/>
        <v>-151.38140999999996</v>
      </c>
      <c r="K48" s="203">
        <f t="shared" si="9"/>
        <v>-456.66356000000002</v>
      </c>
      <c r="L48" s="203">
        <f t="shared" si="9"/>
        <v>-214.58265000000003</v>
      </c>
      <c r="M48" s="203">
        <f t="shared" si="9"/>
        <v>-335.37745999999999</v>
      </c>
      <c r="N48" s="203">
        <f t="shared" si="9"/>
        <v>-34.143770000000004</v>
      </c>
      <c r="O48" s="203">
        <f t="shared" si="9"/>
        <v>-173.52348000000001</v>
      </c>
      <c r="P48" s="203">
        <f t="shared" si="9"/>
        <v>-454.14609000000002</v>
      </c>
      <c r="Q48" s="203">
        <f t="shared" si="9"/>
        <v>-58.372860000000017</v>
      </c>
      <c r="R48" s="203">
        <f t="shared" si="9"/>
        <v>-1282.18588</v>
      </c>
      <c r="S48" s="203">
        <f t="shared" si="9"/>
        <v>-541.98351000000002</v>
      </c>
      <c r="T48" s="203">
        <f t="shared" si="9"/>
        <v>-30.335300000000004</v>
      </c>
      <c r="U48" s="203">
        <f>SUM(B48:T48)</f>
        <v>-21918.278449999998</v>
      </c>
      <c r="V48" s="8"/>
      <c r="W48" s="8"/>
      <c r="X48" s="8"/>
      <c r="Y48" s="8"/>
      <c r="Z48" s="8"/>
      <c r="AA48" s="8"/>
      <c r="AB48" s="8"/>
      <c r="AC48" s="8"/>
      <c r="AD48" s="8"/>
    </row>
    <row r="49" spans="1:30" ht="19.5" customHeight="1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</row>
    <row r="50" spans="1:30" s="4" customFormat="1" ht="13.5" thickBot="1" x14ac:dyDescent="0.25">
      <c r="A50" s="204" t="s">
        <v>1736</v>
      </c>
      <c r="B50" s="205">
        <f>+B23+B48</f>
        <v>344.72631999999987</v>
      </c>
      <c r="C50" s="205">
        <f t="shared" ref="C50:T50" si="10">+C23+C48</f>
        <v>1183.0739999999987</v>
      </c>
      <c r="D50" s="205">
        <f t="shared" si="10"/>
        <v>-119.47563907599996</v>
      </c>
      <c r="E50" s="205">
        <f t="shared" si="10"/>
        <v>64.05274</v>
      </c>
      <c r="F50" s="205">
        <f t="shared" si="10"/>
        <v>923.00974999999971</v>
      </c>
      <c r="G50" s="205">
        <f t="shared" si="10"/>
        <v>-691.9265600000017</v>
      </c>
      <c r="H50" s="205">
        <f t="shared" si="10"/>
        <v>-292.71927000000005</v>
      </c>
      <c r="I50" s="205">
        <f t="shared" si="10"/>
        <v>8.7955400000000026</v>
      </c>
      <c r="J50" s="205">
        <f t="shared" si="10"/>
        <v>-10.304079999999914</v>
      </c>
      <c r="K50" s="205">
        <f t="shared" si="10"/>
        <v>158.60941999999994</v>
      </c>
      <c r="L50" s="205">
        <f t="shared" si="10"/>
        <v>407.89547999999991</v>
      </c>
      <c r="M50" s="205">
        <f t="shared" si="10"/>
        <v>25.116759999995622</v>
      </c>
      <c r="N50" s="205">
        <f t="shared" si="10"/>
        <v>-7.0422400000000032</v>
      </c>
      <c r="O50" s="205">
        <f t="shared" si="10"/>
        <v>80.134730000000047</v>
      </c>
      <c r="P50" s="205">
        <f t="shared" si="10"/>
        <v>-16.195529999999962</v>
      </c>
      <c r="Q50" s="205">
        <f t="shared" si="10"/>
        <v>315.85564999999991</v>
      </c>
      <c r="R50" s="205">
        <f t="shared" si="10"/>
        <v>-713.16311000000007</v>
      </c>
      <c r="S50" s="205">
        <f t="shared" si="10"/>
        <v>1178.2411</v>
      </c>
      <c r="T50" s="205">
        <f t="shared" si="10"/>
        <v>452.16342999999995</v>
      </c>
      <c r="U50" s="205">
        <f>SUM(B50:T50)</f>
        <v>3290.8484909239928</v>
      </c>
      <c r="V50" s="8"/>
      <c r="W50" s="8"/>
      <c r="X50" s="8"/>
      <c r="Y50" s="8"/>
      <c r="Z50" s="8"/>
      <c r="AA50" s="8"/>
      <c r="AB50" s="8"/>
      <c r="AC50" s="8"/>
      <c r="AD50" s="8"/>
    </row>
  </sheetData>
  <mergeCells count="2">
    <mergeCell ref="A5:J6"/>
    <mergeCell ref="K5:U6"/>
  </mergeCells>
  <phoneticPr fontId="2" type="noConversion"/>
  <conditionalFormatting sqref="D9:AE9 U8:AE8">
    <cfRule type="expression" dxfId="28" priority="1" stopIfTrue="1">
      <formula>$BA8=1</formula>
    </cfRule>
  </conditionalFormatting>
  <conditionalFormatting sqref="B8:O8">
    <cfRule type="expression" dxfId="27" priority="3" stopIfTrue="1">
      <formula>$BC8=1</formula>
    </cfRule>
  </conditionalFormatting>
  <conditionalFormatting sqref="P8:R8 T8">
    <cfRule type="expression" dxfId="26" priority="4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09" top="0.49" bottom="0.98425196850393704" header="0.23" footer="0.51181102362204722"/>
  <pageSetup paperSize="8" scale="84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U50"/>
  <sheetViews>
    <sheetView showGridLines="0" workbookViewId="0">
      <selection activeCell="C9" sqref="C9"/>
    </sheetView>
  </sheetViews>
  <sheetFormatPr defaultRowHeight="12.75" x14ac:dyDescent="0.2"/>
  <cols>
    <col min="1" max="1" width="28" style="3" customWidth="1"/>
    <col min="2" max="2" width="12.7109375" style="3" customWidth="1"/>
    <col min="3" max="3" width="11" style="3" customWidth="1"/>
    <col min="4" max="4" width="10.85546875" style="3" customWidth="1"/>
    <col min="5" max="16384" width="9.140625" style="3"/>
  </cols>
  <sheetData>
    <row r="1" spans="1:21" x14ac:dyDescent="0.2">
      <c r="A1" s="334" t="s">
        <v>1595</v>
      </c>
    </row>
    <row r="2" spans="1:21" x14ac:dyDescent="0.2">
      <c r="A2" s="334" t="s">
        <v>300</v>
      </c>
    </row>
    <row r="3" spans="1:21" x14ac:dyDescent="0.2">
      <c r="A3" s="19" t="s">
        <v>136</v>
      </c>
      <c r="L3" s="54" t="s">
        <v>1207</v>
      </c>
    </row>
    <row r="5" spans="1:21" ht="12.75" customHeight="1" x14ac:dyDescent="0.2">
      <c r="A5" s="813" t="s">
        <v>3288</v>
      </c>
      <c r="B5" s="813"/>
      <c r="C5" s="813"/>
      <c r="D5" s="813"/>
      <c r="E5" s="814" t="s">
        <v>289</v>
      </c>
      <c r="F5" s="814"/>
      <c r="G5" s="814"/>
      <c r="H5" s="814"/>
      <c r="I5" s="814"/>
      <c r="J5" s="814"/>
      <c r="K5" s="814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x14ac:dyDescent="0.2">
      <c r="A6" s="813"/>
      <c r="B6" s="813"/>
      <c r="C6" s="813"/>
      <c r="D6" s="813"/>
      <c r="E6" s="814"/>
      <c r="F6" s="814"/>
      <c r="G6" s="814"/>
      <c r="H6" s="814"/>
      <c r="I6" s="814"/>
      <c r="J6" s="814"/>
      <c r="K6" s="814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ht="13.5" thickBot="1" x14ac:dyDescent="0.25">
      <c r="L7" s="14" t="s">
        <v>1896</v>
      </c>
    </row>
    <row r="8" spans="1:21" s="622" customFormat="1" ht="61.5" customHeight="1" thickBot="1" x14ac:dyDescent="0.25">
      <c r="A8" s="627"/>
      <c r="B8" s="602" t="s">
        <v>1882</v>
      </c>
      <c r="C8" s="602" t="s">
        <v>153</v>
      </c>
      <c r="D8" s="602" t="s">
        <v>1886</v>
      </c>
      <c r="E8" s="602" t="s">
        <v>1888</v>
      </c>
      <c r="F8" s="602" t="s">
        <v>2620</v>
      </c>
      <c r="G8" s="602" t="s">
        <v>1611</v>
      </c>
      <c r="H8" s="602" t="s">
        <v>1890</v>
      </c>
      <c r="I8" s="602" t="s">
        <v>1891</v>
      </c>
      <c r="J8" s="602" t="s">
        <v>2624</v>
      </c>
      <c r="K8" s="628" t="s">
        <v>1187</v>
      </c>
    </row>
    <row r="9" spans="1:21" s="4" customFormat="1" ht="12.75" customHeight="1" x14ac:dyDescent="0.2">
      <c r="A9" s="59" t="s">
        <v>1203</v>
      </c>
      <c r="B9" s="59"/>
      <c r="C9" s="59"/>
      <c r="D9" s="116"/>
      <c r="E9" s="116"/>
      <c r="F9" s="116"/>
      <c r="G9" s="116"/>
      <c r="H9" s="116"/>
      <c r="I9" s="116"/>
      <c r="J9" s="116"/>
      <c r="K9" s="116"/>
      <c r="L9" s="74"/>
      <c r="M9" s="74"/>
      <c r="N9" s="74"/>
      <c r="O9" s="74"/>
      <c r="P9" s="74"/>
      <c r="Q9" s="74"/>
      <c r="R9" s="74"/>
      <c r="S9" s="74"/>
      <c r="T9" s="74"/>
      <c r="U9" s="75"/>
    </row>
    <row r="10" spans="1:21" ht="12.75" customHeight="1" x14ac:dyDescent="0.2">
      <c r="A10" s="60" t="s">
        <v>1897</v>
      </c>
      <c r="B10" s="56">
        <f t="shared" ref="B10:K10" si="0">+B11+B14+B15+B16+B17+B18+B19</f>
        <v>61615.201740000004</v>
      </c>
      <c r="C10" s="56">
        <f t="shared" si="0"/>
        <v>16644.882999999998</v>
      </c>
      <c r="D10" s="56">
        <f t="shared" si="0"/>
        <v>28884.99309</v>
      </c>
      <c r="E10" s="56">
        <f t="shared" si="0"/>
        <v>16822.143839999997</v>
      </c>
      <c r="F10" s="56">
        <f t="shared" si="0"/>
        <v>90.764950000000056</v>
      </c>
      <c r="G10" s="56">
        <f t="shared" si="0"/>
        <v>27680.623799999998</v>
      </c>
      <c r="H10" s="56">
        <f t="shared" si="0"/>
        <v>57726.941479999987</v>
      </c>
      <c r="I10" s="56">
        <f t="shared" si="0"/>
        <v>3422.4444600000006</v>
      </c>
      <c r="J10" s="56">
        <f t="shared" si="0"/>
        <v>48.880229999999983</v>
      </c>
      <c r="K10" s="56">
        <f t="shared" si="0"/>
        <v>212936.87658999997</v>
      </c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 ht="12.75" customHeight="1" x14ac:dyDescent="0.2">
      <c r="A11" s="61" t="s">
        <v>1834</v>
      </c>
      <c r="B11" s="57">
        <f>+B12+B13</f>
        <v>81224.603860000003</v>
      </c>
      <c r="C11" s="57">
        <f t="shared" ref="C11:K11" si="1">+C12+C13</f>
        <v>17435.437999999998</v>
      </c>
      <c r="D11" s="57">
        <f t="shared" si="1"/>
        <v>53658.219730000004</v>
      </c>
      <c r="E11" s="57">
        <f t="shared" si="1"/>
        <v>24852.793009999998</v>
      </c>
      <c r="F11" s="57">
        <f t="shared" si="1"/>
        <v>171.98043000000001</v>
      </c>
      <c r="G11" s="57">
        <f t="shared" si="1"/>
        <v>34736.756679999999</v>
      </c>
      <c r="H11" s="57">
        <f t="shared" si="1"/>
        <v>99079.052299999996</v>
      </c>
      <c r="I11" s="57">
        <f t="shared" si="1"/>
        <v>4481.0365899999997</v>
      </c>
      <c r="J11" s="57">
        <f t="shared" si="1"/>
        <v>98.82222999999999</v>
      </c>
      <c r="K11" s="57">
        <f t="shared" si="1"/>
        <v>315738.70282999997</v>
      </c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1" ht="12.75" customHeight="1" x14ac:dyDescent="0.2">
      <c r="A12" s="60" t="s">
        <v>1899</v>
      </c>
      <c r="B12" s="56">
        <v>74889.218999999997</v>
      </c>
      <c r="C12" s="56">
        <v>17435.437999999998</v>
      </c>
      <c r="D12" s="56">
        <v>53658.219730000004</v>
      </c>
      <c r="E12" s="56">
        <v>24852.793009999998</v>
      </c>
      <c r="F12" s="56">
        <v>171.98043000000001</v>
      </c>
      <c r="G12" s="56">
        <v>34736.756679999999</v>
      </c>
      <c r="H12" s="56">
        <v>99079.052299999996</v>
      </c>
      <c r="I12" s="56">
        <v>4054.7979699999996</v>
      </c>
      <c r="J12" s="56">
        <v>98.82222999999999</v>
      </c>
      <c r="K12" s="56">
        <v>308977.07934999996</v>
      </c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1" ht="12.75" customHeight="1" x14ac:dyDescent="0.2">
      <c r="A13" s="60" t="s">
        <v>1900</v>
      </c>
      <c r="B13" s="56">
        <v>6335.3848600000001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426.23861999999997</v>
      </c>
      <c r="J13" s="56">
        <v>0</v>
      </c>
      <c r="K13" s="56">
        <v>6761.6234800000002</v>
      </c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 x14ac:dyDescent="0.2">
      <c r="A14" s="60" t="s">
        <v>2937</v>
      </c>
      <c r="B14" s="57">
        <v>-10938.555539999999</v>
      </c>
      <c r="C14" s="57">
        <v>-984.41099999999994</v>
      </c>
      <c r="D14" s="57">
        <v>-23248.627940000002</v>
      </c>
      <c r="E14" s="57">
        <v>-5014.1231500000004</v>
      </c>
      <c r="F14" s="57">
        <v>-95.457850000000008</v>
      </c>
      <c r="G14" s="57">
        <v>-1833.2361799999999</v>
      </c>
      <c r="H14" s="57">
        <v>-30220.165369999999</v>
      </c>
      <c r="I14" s="57">
        <v>-1048.90417</v>
      </c>
      <c r="J14" s="57">
        <v>-16.936</v>
      </c>
      <c r="K14" s="57">
        <v>-73400.417199999996</v>
      </c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x14ac:dyDescent="0.2">
      <c r="A15" s="60" t="s">
        <v>2938</v>
      </c>
      <c r="B15" s="57">
        <v>-28000.800849999996</v>
      </c>
      <c r="C15" s="57">
        <v>-1632.3589999999999</v>
      </c>
      <c r="D15" s="57">
        <v>-17421.20264</v>
      </c>
      <c r="E15" s="57">
        <v>-9837.5236000000004</v>
      </c>
      <c r="F15" s="57">
        <v>-1.37656</v>
      </c>
      <c r="G15" s="57">
        <v>-13197.554980000001</v>
      </c>
      <c r="H15" s="57">
        <v>-41035.191679999996</v>
      </c>
      <c r="I15" s="57">
        <v>-1243.1887199999999</v>
      </c>
      <c r="J15" s="57">
        <v>-40.590000000000003</v>
      </c>
      <c r="K15" s="57">
        <v>-112409.78803</v>
      </c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x14ac:dyDescent="0.2">
      <c r="A16" s="62" t="s">
        <v>2939</v>
      </c>
      <c r="B16" s="57">
        <v>3947.9257799999996</v>
      </c>
      <c r="C16" s="57">
        <v>100.001</v>
      </c>
      <c r="D16" s="57">
        <v>7412.7030400000003</v>
      </c>
      <c r="E16" s="57">
        <v>2066.1889299999998</v>
      </c>
      <c r="F16" s="57">
        <v>1.0457700000000001</v>
      </c>
      <c r="G16" s="57">
        <v>705.60963000000004</v>
      </c>
      <c r="H16" s="57">
        <v>12331.803230000001</v>
      </c>
      <c r="I16" s="57">
        <v>370.31504999999999</v>
      </c>
      <c r="J16" s="57">
        <v>7.5839999999999996</v>
      </c>
      <c r="K16" s="57">
        <v>26943.176430000003</v>
      </c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x14ac:dyDescent="0.2">
      <c r="A17" s="60" t="s">
        <v>2940</v>
      </c>
      <c r="B17" s="57">
        <v>18879.725050000001</v>
      </c>
      <c r="C17" s="57">
        <v>1726.2139999999999</v>
      </c>
      <c r="D17" s="57">
        <v>16150.31221</v>
      </c>
      <c r="E17" s="57">
        <v>8558.8570500000005</v>
      </c>
      <c r="F17" s="57">
        <v>314.82509000000005</v>
      </c>
      <c r="G17" s="57">
        <v>14043.501940000002</v>
      </c>
      <c r="H17" s="57">
        <v>29327.32</v>
      </c>
      <c r="I17" s="57">
        <v>1926.1821200000002</v>
      </c>
      <c r="J17" s="57">
        <v>0</v>
      </c>
      <c r="K17" s="57">
        <v>90926.937460000001</v>
      </c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ht="12.75" customHeight="1" x14ac:dyDescent="0.2">
      <c r="A18" s="60" t="s">
        <v>2941</v>
      </c>
      <c r="B18" s="57">
        <v>-3497.6965599999999</v>
      </c>
      <c r="C18" s="57">
        <v>0</v>
      </c>
      <c r="D18" s="57">
        <v>-7666.4113099999995</v>
      </c>
      <c r="E18" s="57">
        <v>-3804.0484000000001</v>
      </c>
      <c r="F18" s="57">
        <v>-300.25193000000002</v>
      </c>
      <c r="G18" s="57">
        <v>-6774.4532900000004</v>
      </c>
      <c r="H18" s="57">
        <v>-11755.877</v>
      </c>
      <c r="I18" s="57">
        <v>-1062.99641</v>
      </c>
      <c r="J18" s="57">
        <v>0</v>
      </c>
      <c r="K18" s="57">
        <v>-34861.734900000003</v>
      </c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1:21" ht="12.75" customHeight="1" x14ac:dyDescent="0.2">
      <c r="A19" s="60" t="s">
        <v>1901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1:21" x14ac:dyDescent="0.2">
      <c r="A20" s="63" t="s">
        <v>2942</v>
      </c>
      <c r="B20" s="57">
        <v>0</v>
      </c>
      <c r="C20" s="57">
        <v>470.77199999999999</v>
      </c>
      <c r="D20" s="57">
        <v>1501.6804299999997</v>
      </c>
      <c r="E20" s="57">
        <v>578.88869999999997</v>
      </c>
      <c r="F20" s="57">
        <v>0</v>
      </c>
      <c r="G20" s="57">
        <v>731.02419000000009</v>
      </c>
      <c r="H20" s="57">
        <v>4693.4111400000002</v>
      </c>
      <c r="I20" s="57">
        <v>87.775500000000022</v>
      </c>
      <c r="J20" s="57">
        <v>0</v>
      </c>
      <c r="K20" s="57">
        <v>8063.5519599999998</v>
      </c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1:21" x14ac:dyDescent="0.2">
      <c r="A21" s="62" t="s">
        <v>1902</v>
      </c>
      <c r="B21" s="57">
        <v>525.09742000000006</v>
      </c>
      <c r="C21" s="57">
        <v>0</v>
      </c>
      <c r="D21" s="57">
        <v>1366.5715299999999</v>
      </c>
      <c r="E21" s="57">
        <v>112.30546000000001</v>
      </c>
      <c r="F21" s="57">
        <v>0</v>
      </c>
      <c r="G21" s="57">
        <v>0.80786000000000002</v>
      </c>
      <c r="H21" s="57">
        <v>298.89441999999997</v>
      </c>
      <c r="I21" s="57">
        <v>0</v>
      </c>
      <c r="J21" s="57">
        <v>0</v>
      </c>
      <c r="K21" s="57">
        <v>2303.6766899999998</v>
      </c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1" x14ac:dyDescent="0.2">
      <c r="A22" s="62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1:21" s="4" customFormat="1" x14ac:dyDescent="0.2">
      <c r="A23" s="200" t="s">
        <v>1738</v>
      </c>
      <c r="B23" s="201">
        <f t="shared" ref="B23:K23" si="2">+B10+B20+B21</f>
        <v>62140.299160000002</v>
      </c>
      <c r="C23" s="201">
        <f t="shared" si="2"/>
        <v>17115.654999999999</v>
      </c>
      <c r="D23" s="201">
        <f t="shared" si="2"/>
        <v>31753.245050000001</v>
      </c>
      <c r="E23" s="201">
        <f t="shared" si="2"/>
        <v>17513.337999999996</v>
      </c>
      <c r="F23" s="201">
        <f t="shared" si="2"/>
        <v>90.764950000000056</v>
      </c>
      <c r="G23" s="201">
        <f t="shared" si="2"/>
        <v>28412.455849999998</v>
      </c>
      <c r="H23" s="201">
        <f t="shared" si="2"/>
        <v>62719.247039999987</v>
      </c>
      <c r="I23" s="201">
        <f t="shared" si="2"/>
        <v>3510.2199600000008</v>
      </c>
      <c r="J23" s="201">
        <f t="shared" si="2"/>
        <v>48.880229999999983</v>
      </c>
      <c r="K23" s="201">
        <f t="shared" si="2"/>
        <v>223304.10523999998</v>
      </c>
      <c r="L23" s="7"/>
      <c r="M23" s="7"/>
      <c r="N23" s="7"/>
      <c r="O23" s="7"/>
      <c r="P23" s="7"/>
      <c r="Q23" s="7"/>
      <c r="R23" s="7"/>
      <c r="S23" s="7"/>
      <c r="T23" s="7"/>
      <c r="U23" s="7"/>
    </row>
    <row r="24" spans="1:21" ht="21.75" customHeight="1" x14ac:dyDescent="0.2">
      <c r="A24" s="65"/>
      <c r="B24" s="58"/>
      <c r="C24" s="58"/>
      <c r="D24" s="58"/>
      <c r="E24" s="58"/>
      <c r="F24" s="58"/>
      <c r="G24" s="58"/>
      <c r="H24" s="58"/>
      <c r="I24" s="58"/>
      <c r="J24" s="58"/>
      <c r="K24" s="58"/>
    </row>
    <row r="25" spans="1:21" ht="12.75" customHeight="1" x14ac:dyDescent="0.2">
      <c r="A25" s="66" t="s">
        <v>1204</v>
      </c>
      <c r="B25" s="66"/>
      <c r="C25" s="66"/>
      <c r="D25" s="58"/>
      <c r="E25" s="58"/>
      <c r="F25" s="58"/>
      <c r="G25" s="58"/>
      <c r="H25" s="58"/>
      <c r="I25" s="58"/>
      <c r="J25" s="58"/>
      <c r="K25" s="58"/>
    </row>
    <row r="26" spans="1:21" x14ac:dyDescent="0.2">
      <c r="A26" s="60" t="s">
        <v>1903</v>
      </c>
      <c r="B26" s="57">
        <f>+B27+B30+B33+B34+B35+B36</f>
        <v>-45434.871640000005</v>
      </c>
      <c r="C26" s="57">
        <f t="shared" ref="C26:K26" si="3">+C27+C30+C33+C34+C35+C36</f>
        <v>-12636.979000000001</v>
      </c>
      <c r="D26" s="57">
        <f t="shared" si="3"/>
        <v>-25128.069199999998</v>
      </c>
      <c r="E26" s="57">
        <f t="shared" si="3"/>
        <v>-11903.057540000002</v>
      </c>
      <c r="F26" s="57">
        <f t="shared" si="3"/>
        <v>-41.15943</v>
      </c>
      <c r="G26" s="57">
        <f t="shared" si="3"/>
        <v>-28208.45551</v>
      </c>
      <c r="H26" s="57">
        <f t="shared" si="3"/>
        <v>-47557.271960000005</v>
      </c>
      <c r="I26" s="57">
        <f t="shared" si="3"/>
        <v>-2192.9321500000001</v>
      </c>
      <c r="J26" s="57">
        <f t="shared" si="3"/>
        <v>-10.668399999999991</v>
      </c>
      <c r="K26" s="57">
        <f t="shared" si="3"/>
        <v>-173113.46483000001</v>
      </c>
      <c r="L26" s="6"/>
      <c r="M26" s="6"/>
      <c r="N26" s="6"/>
      <c r="O26" s="6"/>
      <c r="P26" s="6"/>
      <c r="Q26" s="6"/>
      <c r="R26" s="6"/>
      <c r="S26" s="6"/>
      <c r="T26" s="6"/>
    </row>
    <row r="27" spans="1:21" ht="12.75" customHeight="1" x14ac:dyDescent="0.2">
      <c r="A27" s="60" t="s">
        <v>2944</v>
      </c>
      <c r="B27" s="56">
        <f>+B28+B29</f>
        <v>-63674.220790000007</v>
      </c>
      <c r="C27" s="56">
        <f t="shared" ref="C27:K27" si="4">+C28+C29</f>
        <v>-12539.52</v>
      </c>
      <c r="D27" s="56">
        <f t="shared" si="4"/>
        <v>-43458.756909999996</v>
      </c>
      <c r="E27" s="56">
        <f t="shared" si="4"/>
        <v>-18357.014030000002</v>
      </c>
      <c r="F27" s="56">
        <f t="shared" si="4"/>
        <v>-432.83628999999996</v>
      </c>
      <c r="G27" s="56">
        <f t="shared" si="4"/>
        <v>-35604.570599999999</v>
      </c>
      <c r="H27" s="56">
        <f t="shared" si="4"/>
        <v>-71708.696070000005</v>
      </c>
      <c r="I27" s="56">
        <f t="shared" si="4"/>
        <v>-4043.2083899999998</v>
      </c>
      <c r="J27" s="56">
        <f t="shared" si="4"/>
        <v>-59.631999999999998</v>
      </c>
      <c r="K27" s="56">
        <f t="shared" si="4"/>
        <v>-249878.45508000001</v>
      </c>
      <c r="L27" s="5"/>
      <c r="M27" s="5"/>
      <c r="N27" s="5"/>
      <c r="O27" s="5"/>
      <c r="P27" s="5"/>
      <c r="Q27" s="5"/>
      <c r="R27" s="5"/>
      <c r="S27" s="5"/>
      <c r="T27" s="5"/>
    </row>
    <row r="28" spans="1:21" ht="12.75" customHeight="1" x14ac:dyDescent="0.2">
      <c r="A28" s="60" t="s">
        <v>1899</v>
      </c>
      <c r="B28" s="57">
        <v>-59553.634640000004</v>
      </c>
      <c r="C28" s="57">
        <v>-12539.52</v>
      </c>
      <c r="D28" s="57">
        <v>-43458.756909999996</v>
      </c>
      <c r="E28" s="57">
        <v>-18357.014030000002</v>
      </c>
      <c r="F28" s="57">
        <v>-432.83628999999996</v>
      </c>
      <c r="G28" s="57">
        <v>-35604.570599999999</v>
      </c>
      <c r="H28" s="57">
        <v>-71708.696070000005</v>
      </c>
      <c r="I28" s="57">
        <v>-4043.2083899999998</v>
      </c>
      <c r="J28" s="57">
        <v>-59.631999999999998</v>
      </c>
      <c r="K28" s="57">
        <v>-245757.86893000003</v>
      </c>
      <c r="L28" s="6"/>
      <c r="M28" s="6"/>
      <c r="N28" s="6"/>
      <c r="O28" s="6"/>
      <c r="P28" s="6"/>
      <c r="Q28" s="6"/>
      <c r="R28" s="6"/>
      <c r="S28" s="6"/>
      <c r="T28" s="6"/>
    </row>
    <row r="29" spans="1:21" ht="12.75" customHeight="1" x14ac:dyDescent="0.2">
      <c r="A29" s="60" t="s">
        <v>1900</v>
      </c>
      <c r="B29" s="57">
        <v>-4120.5861500000001</v>
      </c>
      <c r="C29" s="57">
        <v>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-4120.5861500000001</v>
      </c>
      <c r="L29" s="6"/>
      <c r="M29" s="6"/>
      <c r="N29" s="6"/>
      <c r="O29" s="6"/>
      <c r="P29" s="6"/>
      <c r="Q29" s="6"/>
      <c r="R29" s="6"/>
      <c r="S29" s="6"/>
      <c r="T29" s="6"/>
    </row>
    <row r="30" spans="1:21" ht="12.75" customHeight="1" x14ac:dyDescent="0.2">
      <c r="A30" s="60" t="s">
        <v>2945</v>
      </c>
      <c r="B30" s="56">
        <f>+B31+B32</f>
        <v>14545.030150000001</v>
      </c>
      <c r="C30" s="56">
        <f t="shared" ref="C30:K30" si="5">+C31+C32</f>
        <v>49.469000000000001</v>
      </c>
      <c r="D30" s="56">
        <f t="shared" si="5"/>
        <v>18363.332330000001</v>
      </c>
      <c r="E30" s="56">
        <f t="shared" si="5"/>
        <v>6663.3020500000002</v>
      </c>
      <c r="F30" s="56">
        <f t="shared" si="5"/>
        <v>397.39598999999998</v>
      </c>
      <c r="G30" s="56">
        <f t="shared" si="5"/>
        <v>10446.67729</v>
      </c>
      <c r="H30" s="56">
        <f t="shared" si="5"/>
        <v>24907.41346</v>
      </c>
      <c r="I30" s="56">
        <f t="shared" si="5"/>
        <v>1788.9725799999999</v>
      </c>
      <c r="J30" s="56">
        <f t="shared" si="5"/>
        <v>0</v>
      </c>
      <c r="K30" s="56">
        <f t="shared" si="5"/>
        <v>77161.592850000001</v>
      </c>
      <c r="L30" s="5"/>
      <c r="M30" s="5"/>
      <c r="N30" s="5"/>
      <c r="O30" s="5"/>
      <c r="P30" s="5"/>
      <c r="Q30" s="5"/>
      <c r="R30" s="5"/>
      <c r="S30" s="5"/>
      <c r="T30" s="5"/>
    </row>
    <row r="31" spans="1:21" ht="12.75" customHeight="1" x14ac:dyDescent="0.2">
      <c r="A31" s="60" t="s">
        <v>1899</v>
      </c>
      <c r="B31" s="57">
        <v>14545.030150000001</v>
      </c>
      <c r="C31" s="57">
        <v>49.469000000000001</v>
      </c>
      <c r="D31" s="57">
        <v>18363.332330000001</v>
      </c>
      <c r="E31" s="57">
        <v>6663.3020500000002</v>
      </c>
      <c r="F31" s="57">
        <v>397.39598999999998</v>
      </c>
      <c r="G31" s="57">
        <v>10446.67729</v>
      </c>
      <c r="H31" s="57">
        <v>24907.41346</v>
      </c>
      <c r="I31" s="57">
        <v>1788.9725799999999</v>
      </c>
      <c r="J31" s="57">
        <v>0</v>
      </c>
      <c r="K31" s="57">
        <v>77161.592850000001</v>
      </c>
      <c r="L31" s="6"/>
      <c r="M31" s="6"/>
      <c r="N31" s="6"/>
      <c r="O31" s="6"/>
      <c r="P31" s="6"/>
      <c r="Q31" s="6"/>
      <c r="R31" s="6"/>
      <c r="S31" s="6"/>
      <c r="T31" s="6"/>
    </row>
    <row r="32" spans="1:21" ht="12.75" customHeight="1" x14ac:dyDescent="0.2">
      <c r="A32" s="60" t="s">
        <v>1900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6"/>
      <c r="M32" s="6"/>
      <c r="N32" s="6"/>
      <c r="O32" s="6"/>
      <c r="P32" s="6"/>
      <c r="Q32" s="6"/>
      <c r="R32" s="6"/>
      <c r="S32" s="6"/>
      <c r="T32" s="6"/>
    </row>
    <row r="33" spans="1:20" x14ac:dyDescent="0.2">
      <c r="A33" s="60" t="s">
        <v>2946</v>
      </c>
      <c r="B33" s="57">
        <v>-11805.580709999998</v>
      </c>
      <c r="C33" s="57">
        <v>-1940.604</v>
      </c>
      <c r="D33" s="57">
        <v>-269.94396</v>
      </c>
      <c r="E33" s="57">
        <v>-619.36249999999995</v>
      </c>
      <c r="F33" s="57">
        <v>-69.133630000000011</v>
      </c>
      <c r="G33" s="57">
        <v>-3268.86</v>
      </c>
      <c r="H33" s="57">
        <v>-1952.3566799999999</v>
      </c>
      <c r="I33" s="57">
        <v>-166.02101999999999</v>
      </c>
      <c r="J33" s="57">
        <v>-1.6379999999999999</v>
      </c>
      <c r="K33" s="57">
        <v>-20093.500499999998</v>
      </c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">
      <c r="A34" s="62" t="s">
        <v>2947</v>
      </c>
      <c r="B34" s="57">
        <v>2580.2207500000004</v>
      </c>
      <c r="C34" s="57">
        <v>0</v>
      </c>
      <c r="D34" s="57">
        <v>160.87015</v>
      </c>
      <c r="E34" s="57">
        <v>76.907070000000004</v>
      </c>
      <c r="F34" s="57">
        <v>55.72766</v>
      </c>
      <c r="G34" s="57">
        <v>0</v>
      </c>
      <c r="H34" s="57">
        <v>622.67872999999997</v>
      </c>
      <c r="I34" s="57">
        <v>62.180260000000004</v>
      </c>
      <c r="J34" s="57">
        <v>0</v>
      </c>
      <c r="K34" s="57">
        <v>3558.584620000001</v>
      </c>
      <c r="L34" s="6"/>
      <c r="M34" s="6"/>
      <c r="N34" s="6"/>
      <c r="O34" s="6"/>
      <c r="P34" s="6"/>
      <c r="Q34" s="6"/>
      <c r="R34" s="6"/>
      <c r="S34" s="6"/>
      <c r="T34" s="6"/>
    </row>
    <row r="35" spans="1:20" x14ac:dyDescent="0.2">
      <c r="A35" s="60" t="s">
        <v>2948</v>
      </c>
      <c r="B35" s="57">
        <v>16323.019200000001</v>
      </c>
      <c r="C35" s="57">
        <v>1793.6759999999999</v>
      </c>
      <c r="D35" s="57">
        <v>299.25041999999996</v>
      </c>
      <c r="E35" s="57">
        <v>382.99546000000004</v>
      </c>
      <c r="F35" s="57">
        <v>83.36372999999999</v>
      </c>
      <c r="G35" s="57">
        <v>218.2978</v>
      </c>
      <c r="H35" s="57">
        <v>956.52508</v>
      </c>
      <c r="I35" s="57">
        <v>330.28884999999997</v>
      </c>
      <c r="J35" s="57">
        <v>126.504</v>
      </c>
      <c r="K35" s="57">
        <v>20513.920540000003</v>
      </c>
      <c r="L35" s="6"/>
      <c r="M35" s="6"/>
      <c r="N35" s="6"/>
      <c r="O35" s="6"/>
      <c r="P35" s="6"/>
      <c r="Q35" s="6"/>
      <c r="R35" s="6"/>
      <c r="S35" s="6"/>
      <c r="T35" s="6"/>
    </row>
    <row r="36" spans="1:20" x14ac:dyDescent="0.2">
      <c r="A36" s="62" t="s">
        <v>2949</v>
      </c>
      <c r="B36" s="57">
        <v>-3403.3402400000004</v>
      </c>
      <c r="C36" s="57">
        <v>0</v>
      </c>
      <c r="D36" s="57">
        <v>-222.82123000000001</v>
      </c>
      <c r="E36" s="57">
        <v>-49.885589999999993</v>
      </c>
      <c r="F36" s="57">
        <v>-75.67689</v>
      </c>
      <c r="G36" s="57">
        <v>0</v>
      </c>
      <c r="H36" s="57">
        <v>-382.83647999999999</v>
      </c>
      <c r="I36" s="57">
        <v>-165.14443</v>
      </c>
      <c r="J36" s="57">
        <v>-75.9024</v>
      </c>
      <c r="K36" s="57">
        <v>-4375.6072600000007</v>
      </c>
      <c r="L36" s="6"/>
      <c r="M36" s="6"/>
      <c r="N36" s="6"/>
      <c r="O36" s="6"/>
      <c r="P36" s="6"/>
      <c r="Q36" s="6"/>
      <c r="R36" s="6"/>
      <c r="S36" s="6"/>
      <c r="T36" s="6"/>
    </row>
    <row r="37" spans="1:20" x14ac:dyDescent="0.2">
      <c r="A37" s="62" t="s">
        <v>1904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6"/>
      <c r="M37" s="6"/>
      <c r="N37" s="6"/>
      <c r="O37" s="6"/>
      <c r="P37" s="6"/>
      <c r="Q37" s="6"/>
      <c r="R37" s="6"/>
      <c r="S37" s="6"/>
      <c r="T37" s="6"/>
    </row>
    <row r="38" spans="1:20" x14ac:dyDescent="0.2">
      <c r="A38" s="62" t="s">
        <v>1905</v>
      </c>
      <c r="B38" s="57">
        <v>0</v>
      </c>
      <c r="C38" s="57">
        <v>0</v>
      </c>
      <c r="D38" s="57">
        <v>0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6"/>
      <c r="M38" s="6"/>
      <c r="N38" s="6"/>
      <c r="O38" s="6"/>
      <c r="P38" s="6"/>
      <c r="Q38" s="6"/>
      <c r="R38" s="6"/>
      <c r="S38" s="6"/>
      <c r="T38" s="6"/>
    </row>
    <row r="39" spans="1:20" x14ac:dyDescent="0.2">
      <c r="A39" s="60" t="s">
        <v>169</v>
      </c>
      <c r="B39" s="57">
        <f>SUM(B40:B46)</f>
        <v>-19642.865529999999</v>
      </c>
      <c r="C39" s="57">
        <f t="shared" ref="C39:K39" si="6">SUM(C40:C46)</f>
        <v>-4532.134</v>
      </c>
      <c r="D39" s="57">
        <f t="shared" si="6"/>
        <v>-10356.82044</v>
      </c>
      <c r="E39" s="57">
        <f t="shared" si="6"/>
        <v>-5247.1019500000002</v>
      </c>
      <c r="F39" s="57">
        <f t="shared" si="6"/>
        <v>-559.97391000000005</v>
      </c>
      <c r="G39" s="57">
        <f t="shared" si="6"/>
        <v>-11217.6628</v>
      </c>
      <c r="H39" s="57">
        <f t="shared" si="6"/>
        <v>-14521.472850000002</v>
      </c>
      <c r="I39" s="57">
        <f t="shared" si="6"/>
        <v>-1588.9979200000002</v>
      </c>
      <c r="J39" s="57">
        <f t="shared" si="6"/>
        <v>-130.07990000000001</v>
      </c>
      <c r="K39" s="57">
        <f t="shared" si="6"/>
        <v>-67797.109299999996</v>
      </c>
      <c r="L39" s="6"/>
      <c r="M39" s="6"/>
      <c r="N39" s="6"/>
      <c r="O39" s="6"/>
      <c r="P39" s="6"/>
      <c r="Q39" s="6"/>
      <c r="R39" s="6"/>
      <c r="S39" s="6"/>
      <c r="T39" s="6"/>
    </row>
    <row r="40" spans="1:20" ht="12.75" customHeight="1" x14ac:dyDescent="0.2">
      <c r="A40" s="58" t="s">
        <v>2950</v>
      </c>
      <c r="B40" s="57">
        <v>-7512.5716600000005</v>
      </c>
      <c r="C40" s="57">
        <v>-2327.6379999999999</v>
      </c>
      <c r="D40" s="57">
        <v>-6106.2833499999997</v>
      </c>
      <c r="E40" s="57">
        <v>-1569.21642</v>
      </c>
      <c r="F40" s="57">
        <v>-19.3504</v>
      </c>
      <c r="G40" s="57">
        <v>-7224.1499400000002</v>
      </c>
      <c r="H40" s="57">
        <v>-10907.263499999999</v>
      </c>
      <c r="I40" s="57">
        <v>-362.30756000000002</v>
      </c>
      <c r="J40" s="57">
        <v>-7.6359899999999996</v>
      </c>
      <c r="K40" s="57">
        <v>-36036.416819999999</v>
      </c>
      <c r="L40" s="6"/>
      <c r="M40" s="6"/>
      <c r="N40" s="6"/>
      <c r="O40" s="6"/>
      <c r="P40" s="6"/>
      <c r="Q40" s="6"/>
      <c r="R40" s="6"/>
      <c r="S40" s="6"/>
      <c r="T40" s="6"/>
    </row>
    <row r="41" spans="1:20" ht="12.75" customHeight="1" x14ac:dyDescent="0.2">
      <c r="A41" s="58" t="s">
        <v>2951</v>
      </c>
      <c r="B41" s="57">
        <v>380.33314000000001</v>
      </c>
      <c r="C41" s="57">
        <v>511.55900000000003</v>
      </c>
      <c r="D41" s="57">
        <v>2859.97462</v>
      </c>
      <c r="E41" s="57">
        <v>0</v>
      </c>
      <c r="F41" s="57">
        <v>0.20158000000000001</v>
      </c>
      <c r="G41" s="57">
        <v>419.77386999999999</v>
      </c>
      <c r="H41" s="57">
        <v>5043.4123</v>
      </c>
      <c r="I41" s="57">
        <v>-248.77969000000002</v>
      </c>
      <c r="J41" s="57">
        <v>0</v>
      </c>
      <c r="K41" s="57">
        <v>8966.4748199999995</v>
      </c>
      <c r="L41" s="6"/>
      <c r="M41" s="6"/>
      <c r="N41" s="6"/>
      <c r="O41" s="6"/>
      <c r="P41" s="6"/>
      <c r="Q41" s="6"/>
      <c r="R41" s="6"/>
      <c r="S41" s="6"/>
      <c r="T41" s="6"/>
    </row>
    <row r="42" spans="1:20" ht="12.75" customHeight="1" x14ac:dyDescent="0.2">
      <c r="A42" s="58" t="s">
        <v>2952</v>
      </c>
      <c r="B42" s="57">
        <v>-7826.6846100000002</v>
      </c>
      <c r="C42" s="57">
        <v>-957.26</v>
      </c>
      <c r="D42" s="57">
        <v>-3889.4648299999999</v>
      </c>
      <c r="E42" s="57">
        <v>-2297.2515400000002</v>
      </c>
      <c r="F42" s="57">
        <v>-311.31183999999996</v>
      </c>
      <c r="G42" s="57">
        <v>-2884.2515199999998</v>
      </c>
      <c r="H42" s="57">
        <v>-4470.1581000000006</v>
      </c>
      <c r="I42" s="57">
        <v>-565.93826999999999</v>
      </c>
      <c r="J42" s="57">
        <v>-56.39235</v>
      </c>
      <c r="K42" s="57">
        <v>-23258.713059999998</v>
      </c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2">
      <c r="A43" s="58" t="s">
        <v>2953</v>
      </c>
      <c r="B43" s="56">
        <v>-3571.6822999999999</v>
      </c>
      <c r="C43" s="56">
        <v>-1547.008</v>
      </c>
      <c r="D43" s="56">
        <v>-1037.8028100000001</v>
      </c>
      <c r="E43" s="56">
        <v>-891.00291000000004</v>
      </c>
      <c r="F43" s="56">
        <v>-90.367540000000005</v>
      </c>
      <c r="G43" s="56">
        <v>-1332.98496</v>
      </c>
      <c r="H43" s="56">
        <v>-1281.4434300000003</v>
      </c>
      <c r="I43" s="56">
        <v>-171.7552</v>
      </c>
      <c r="J43" s="56">
        <v>-32.368749999999999</v>
      </c>
      <c r="K43" s="56">
        <v>-9956.4159000000018</v>
      </c>
      <c r="L43" s="5"/>
      <c r="M43" s="5"/>
      <c r="N43" s="5"/>
      <c r="O43" s="5"/>
      <c r="P43" s="5"/>
      <c r="Q43" s="5"/>
      <c r="R43" s="5"/>
      <c r="S43" s="5"/>
      <c r="T43" s="5"/>
    </row>
    <row r="44" spans="1:20" x14ac:dyDescent="0.2">
      <c r="A44" s="58" t="s">
        <v>2954</v>
      </c>
      <c r="B44" s="57">
        <v>-673.09110999999996</v>
      </c>
      <c r="C44" s="57">
        <v>0</v>
      </c>
      <c r="D44" s="57">
        <v>-4.8932099999999998</v>
      </c>
      <c r="E44" s="57">
        <v>-57.96228</v>
      </c>
      <c r="F44" s="57">
        <v>-54.931030000000007</v>
      </c>
      <c r="G44" s="57">
        <v>0</v>
      </c>
      <c r="H44" s="57">
        <v>-1210.0503199999998</v>
      </c>
      <c r="I44" s="57">
        <v>-57.834669999999996</v>
      </c>
      <c r="J44" s="57">
        <v>-23.098599999999998</v>
      </c>
      <c r="K44" s="57">
        <v>-2081.8612199999998</v>
      </c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">
      <c r="A45" s="58" t="s">
        <v>278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">
      <c r="A46" s="58" t="s">
        <v>279</v>
      </c>
      <c r="B46" s="57">
        <v>-439.16899000000001</v>
      </c>
      <c r="C46" s="57">
        <v>-211.78700000000001</v>
      </c>
      <c r="D46" s="57">
        <v>-2178.35086</v>
      </c>
      <c r="E46" s="57">
        <v>-431.66880000000003</v>
      </c>
      <c r="F46" s="57">
        <v>-84.214680000000001</v>
      </c>
      <c r="G46" s="57">
        <v>-196.05025000000001</v>
      </c>
      <c r="H46" s="57">
        <v>-1695.9697999999999</v>
      </c>
      <c r="I46" s="57">
        <v>-182.38253</v>
      </c>
      <c r="J46" s="57">
        <v>-10.584210000000001</v>
      </c>
      <c r="K46" s="57">
        <v>-5430.1771199999994</v>
      </c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">
      <c r="A47" s="58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6"/>
      <c r="M47" s="6"/>
      <c r="N47" s="6"/>
      <c r="O47" s="6"/>
      <c r="P47" s="6"/>
      <c r="Q47" s="6"/>
      <c r="R47" s="6"/>
      <c r="S47" s="6"/>
      <c r="T47" s="6"/>
    </row>
    <row r="48" spans="1:20" s="4" customFormat="1" x14ac:dyDescent="0.2">
      <c r="A48" s="202" t="s">
        <v>767</v>
      </c>
      <c r="B48" s="203">
        <f>+B26+B37+B38+B39</f>
        <v>-65077.737170000008</v>
      </c>
      <c r="C48" s="203">
        <f t="shared" ref="C48:K48" si="7">+C26+C37+C38+C39</f>
        <v>-17169.113000000001</v>
      </c>
      <c r="D48" s="203">
        <f t="shared" si="7"/>
        <v>-35484.889639999994</v>
      </c>
      <c r="E48" s="203">
        <f t="shared" si="7"/>
        <v>-17150.159490000002</v>
      </c>
      <c r="F48" s="203">
        <f t="shared" si="7"/>
        <v>-601.13334000000009</v>
      </c>
      <c r="G48" s="203">
        <f t="shared" si="7"/>
        <v>-39426.118309999998</v>
      </c>
      <c r="H48" s="203">
        <f t="shared" si="7"/>
        <v>-62078.744810000004</v>
      </c>
      <c r="I48" s="203">
        <f t="shared" si="7"/>
        <v>-3781.9300700000003</v>
      </c>
      <c r="J48" s="203">
        <f t="shared" si="7"/>
        <v>-140.7483</v>
      </c>
      <c r="K48" s="203">
        <f t="shared" si="7"/>
        <v>-240910.57413000002</v>
      </c>
      <c r="L48" s="8"/>
      <c r="M48" s="8"/>
      <c r="N48" s="8"/>
      <c r="O48" s="8"/>
      <c r="P48" s="8"/>
      <c r="Q48" s="8"/>
      <c r="R48" s="8"/>
      <c r="S48" s="8"/>
      <c r="T48" s="8"/>
    </row>
    <row r="49" spans="1:20" ht="19.5" customHeight="1" x14ac:dyDescent="0.2">
      <c r="A49" s="58" t="s">
        <v>280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</row>
    <row r="50" spans="1:20" s="4" customFormat="1" ht="13.5" thickBot="1" x14ac:dyDescent="0.25">
      <c r="A50" s="204" t="s">
        <v>1736</v>
      </c>
      <c r="B50" s="205">
        <f>+B23+B48</f>
        <v>-2937.4380100000053</v>
      </c>
      <c r="C50" s="205">
        <f t="shared" ref="C50:K50" si="8">+C23+C48</f>
        <v>-53.458000000002357</v>
      </c>
      <c r="D50" s="205">
        <f t="shared" si="8"/>
        <v>-3731.6445899999926</v>
      </c>
      <c r="E50" s="205">
        <f t="shared" si="8"/>
        <v>363.17850999999428</v>
      </c>
      <c r="F50" s="205">
        <f t="shared" si="8"/>
        <v>-510.36839000000003</v>
      </c>
      <c r="G50" s="205">
        <f t="shared" si="8"/>
        <v>-11013.66246</v>
      </c>
      <c r="H50" s="205">
        <f t="shared" si="8"/>
        <v>640.50222999998368</v>
      </c>
      <c r="I50" s="205">
        <f t="shared" si="8"/>
        <v>-271.71010999999953</v>
      </c>
      <c r="J50" s="205">
        <f t="shared" si="8"/>
        <v>-91.868070000000017</v>
      </c>
      <c r="K50" s="205">
        <f t="shared" si="8"/>
        <v>-17606.468890000047</v>
      </c>
      <c r="L50" s="8"/>
      <c r="M50" s="8"/>
      <c r="N50" s="8"/>
      <c r="O50" s="8"/>
      <c r="P50" s="8"/>
      <c r="Q50" s="8"/>
      <c r="R50" s="8"/>
      <c r="S50" s="8"/>
      <c r="T50" s="8"/>
    </row>
  </sheetData>
  <mergeCells count="2">
    <mergeCell ref="A5:D6"/>
    <mergeCell ref="E5:K6"/>
  </mergeCells>
  <phoneticPr fontId="2" type="noConversion"/>
  <conditionalFormatting sqref="K8">
    <cfRule type="expression" dxfId="25" priority="2" stopIfTrue="1">
      <formula>$AG8=1</formula>
    </cfRule>
  </conditionalFormatting>
  <conditionalFormatting sqref="B8:H8">
    <cfRule type="expression" dxfId="24" priority="3" stopIfTrue="1">
      <formula>$AI8=1</formula>
    </cfRule>
  </conditionalFormatting>
  <conditionalFormatting sqref="D9:U9">
    <cfRule type="expression" dxfId="23" priority="1" stopIfTrue="1">
      <formula>$AQ9=1</formula>
    </cfRule>
  </conditionalFormatting>
  <conditionalFormatting sqref="I8:J8">
    <cfRule type="expression" dxfId="22" priority="5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1811023622047245" top="0.98425196850393704" bottom="0.98425196850393704" header="0.51181102362204722" footer="0.51181102362204722"/>
  <pageSetup paperSize="8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A70"/>
  <sheetViews>
    <sheetView showGridLines="0" topLeftCell="A19" workbookViewId="0">
      <selection activeCell="C9" sqref="C9"/>
    </sheetView>
  </sheetViews>
  <sheetFormatPr defaultRowHeight="12.75" x14ac:dyDescent="0.2"/>
  <cols>
    <col min="1" max="1" width="27.7109375" style="92" customWidth="1"/>
    <col min="2" max="18" width="9.140625" style="92"/>
    <col min="19" max="19" width="10.7109375" style="92" customWidth="1"/>
    <col min="20" max="21" width="9.140625" style="92"/>
    <col min="22" max="22" width="10" style="92" bestFit="1" customWidth="1"/>
    <col min="23" max="16384" width="9.140625" style="92"/>
  </cols>
  <sheetData>
    <row r="1" spans="1:27" x14ac:dyDescent="0.2">
      <c r="A1" s="334" t="s">
        <v>1595</v>
      </c>
    </row>
    <row r="2" spans="1:27" x14ac:dyDescent="0.2">
      <c r="A2" s="334" t="s">
        <v>300</v>
      </c>
    </row>
    <row r="3" spans="1:27" x14ac:dyDescent="0.2">
      <c r="A3" s="19" t="s">
        <v>60</v>
      </c>
      <c r="W3" s="54" t="s">
        <v>1211</v>
      </c>
    </row>
    <row r="5" spans="1:27" ht="12.75" customHeight="1" x14ac:dyDescent="0.2">
      <c r="A5" s="818" t="s">
        <v>1190</v>
      </c>
      <c r="B5" s="818"/>
      <c r="C5" s="818"/>
      <c r="D5" s="818"/>
      <c r="E5" s="818"/>
      <c r="F5" s="818"/>
      <c r="G5" s="818"/>
      <c r="H5" s="818"/>
      <c r="I5" s="818"/>
      <c r="J5" s="818"/>
      <c r="K5" s="817" t="s">
        <v>1191</v>
      </c>
      <c r="L5" s="817"/>
      <c r="M5" s="817"/>
      <c r="N5" s="817"/>
      <c r="O5" s="817"/>
      <c r="P5" s="817"/>
      <c r="Q5" s="817"/>
      <c r="R5" s="817"/>
      <c r="S5" s="817"/>
      <c r="U5" s="117"/>
      <c r="V5" s="117"/>
      <c r="W5" s="117"/>
      <c r="X5" s="117"/>
      <c r="Y5" s="117"/>
      <c r="Z5" s="117"/>
      <c r="AA5" s="117"/>
    </row>
    <row r="6" spans="1:27" x14ac:dyDescent="0.2">
      <c r="A6" s="818"/>
      <c r="B6" s="818"/>
      <c r="C6" s="818"/>
      <c r="D6" s="818"/>
      <c r="E6" s="818"/>
      <c r="F6" s="818"/>
      <c r="G6" s="818"/>
      <c r="H6" s="818"/>
      <c r="I6" s="818"/>
      <c r="J6" s="818"/>
      <c r="K6" s="817"/>
      <c r="L6" s="817"/>
      <c r="M6" s="817"/>
      <c r="N6" s="817"/>
      <c r="O6" s="817"/>
      <c r="P6" s="817"/>
      <c r="Q6" s="817"/>
      <c r="R6" s="817"/>
      <c r="S6" s="817"/>
      <c r="U6" s="117"/>
      <c r="V6" s="117"/>
      <c r="W6" s="117"/>
      <c r="X6" s="117"/>
      <c r="Y6" s="117"/>
      <c r="Z6" s="117"/>
      <c r="AA6" s="117"/>
    </row>
    <row r="7" spans="1:27" ht="13.5" thickBot="1" x14ac:dyDescent="0.25">
      <c r="W7" s="31" t="s">
        <v>321</v>
      </c>
    </row>
    <row r="8" spans="1:27" s="622" customFormat="1" ht="61.5" customHeight="1" thickBot="1" x14ac:dyDescent="0.25">
      <c r="A8" s="633"/>
      <c r="B8" s="602" t="s">
        <v>1882</v>
      </c>
      <c r="C8" s="602" t="s">
        <v>153</v>
      </c>
      <c r="D8" s="602" t="s">
        <v>1884</v>
      </c>
      <c r="E8" s="602" t="s">
        <v>1885</v>
      </c>
      <c r="F8" s="602" t="s">
        <v>2619</v>
      </c>
      <c r="G8" s="602" t="s">
        <v>1886</v>
      </c>
      <c r="H8" s="602" t="s">
        <v>1610</v>
      </c>
      <c r="I8" s="602" t="s">
        <v>1887</v>
      </c>
      <c r="J8" s="602" t="s">
        <v>1888</v>
      </c>
      <c r="K8" s="602" t="s">
        <v>2620</v>
      </c>
      <c r="L8" s="602" t="s">
        <v>1611</v>
      </c>
      <c r="M8" s="602" t="s">
        <v>2621</v>
      </c>
      <c r="N8" s="602" t="s">
        <v>2622</v>
      </c>
      <c r="O8" s="602" t="s">
        <v>2623</v>
      </c>
      <c r="P8" s="602" t="s">
        <v>1890</v>
      </c>
      <c r="Q8" s="602" t="s">
        <v>1891</v>
      </c>
      <c r="R8" s="602" t="s">
        <v>1892</v>
      </c>
      <c r="S8" s="602" t="s">
        <v>2624</v>
      </c>
      <c r="T8" s="602" t="s">
        <v>1895</v>
      </c>
      <c r="U8" s="604" t="s">
        <v>600</v>
      </c>
      <c r="V8" s="625" t="s">
        <v>1187</v>
      </c>
      <c r="W8" s="626"/>
    </row>
    <row r="9" spans="1:27" x14ac:dyDescent="0.2">
      <c r="A9" s="102" t="s">
        <v>1208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</row>
    <row r="10" spans="1:27" x14ac:dyDescent="0.2">
      <c r="A10" s="102" t="s">
        <v>2541</v>
      </c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</row>
    <row r="11" spans="1:27" s="3" customFormat="1" x14ac:dyDescent="0.2">
      <c r="A11" s="58" t="s">
        <v>2533</v>
      </c>
      <c r="B11" s="58">
        <v>13221</v>
      </c>
      <c r="C11" s="58">
        <v>133469</v>
      </c>
      <c r="D11" s="58">
        <v>876647</v>
      </c>
      <c r="E11" s="58">
        <v>6388</v>
      </c>
      <c r="F11" s="58">
        <v>798572</v>
      </c>
      <c r="G11" s="58">
        <v>392977</v>
      </c>
      <c r="H11" s="58">
        <v>1767261</v>
      </c>
      <c r="I11" s="58">
        <v>753385</v>
      </c>
      <c r="J11" s="58">
        <v>0</v>
      </c>
      <c r="K11" s="58">
        <v>3916</v>
      </c>
      <c r="L11" s="58">
        <v>16316</v>
      </c>
      <c r="M11" s="58">
        <v>8146</v>
      </c>
      <c r="N11" s="58">
        <v>133085</v>
      </c>
      <c r="O11" s="58">
        <v>117326</v>
      </c>
      <c r="P11" s="58">
        <v>74486</v>
      </c>
      <c r="Q11" s="58">
        <v>6884</v>
      </c>
      <c r="R11" s="58">
        <v>95910</v>
      </c>
      <c r="S11" s="58">
        <v>1942</v>
      </c>
      <c r="T11" s="58">
        <v>961606</v>
      </c>
      <c r="U11" s="58">
        <v>460199</v>
      </c>
      <c r="V11" s="58">
        <v>6621736</v>
      </c>
    </row>
    <row r="12" spans="1:27" s="3" customFormat="1" x14ac:dyDescent="0.2">
      <c r="A12" s="58" t="s">
        <v>2534</v>
      </c>
      <c r="B12" s="58">
        <v>9036.9658899999995</v>
      </c>
      <c r="C12" s="58">
        <v>82069.481</v>
      </c>
      <c r="D12" s="58">
        <v>338892.46769999998</v>
      </c>
      <c r="E12" s="58">
        <v>9226.9057599999996</v>
      </c>
      <c r="F12" s="58">
        <v>73254.773530000006</v>
      </c>
      <c r="G12" s="58">
        <v>79752.164199999999</v>
      </c>
      <c r="H12" s="58">
        <v>215005.37293000001</v>
      </c>
      <c r="I12" s="58">
        <v>46659.275249999999</v>
      </c>
      <c r="J12" s="58">
        <v>7902.6988300000003</v>
      </c>
      <c r="K12" s="58">
        <v>20824.619930000001</v>
      </c>
      <c r="L12" s="58">
        <v>25998.16186</v>
      </c>
      <c r="M12" s="58">
        <v>971.58068999999989</v>
      </c>
      <c r="N12" s="58">
        <v>19109.580909042998</v>
      </c>
      <c r="O12" s="58">
        <v>108023.47983000001</v>
      </c>
      <c r="P12" s="58">
        <v>11667.54304</v>
      </c>
      <c r="Q12" s="58">
        <v>17718.51123</v>
      </c>
      <c r="R12" s="58">
        <v>81904.758150000009</v>
      </c>
      <c r="S12" s="58">
        <v>2347.8719999999998</v>
      </c>
      <c r="T12" s="58">
        <v>79840.55432000001</v>
      </c>
      <c r="U12" s="58">
        <v>98606.733330000003</v>
      </c>
      <c r="V12" s="58">
        <v>1328813.5003790429</v>
      </c>
    </row>
    <row r="13" spans="1:27" s="3" customFormat="1" x14ac:dyDescent="0.2">
      <c r="A13" s="58" t="s">
        <v>1682</v>
      </c>
      <c r="B13" s="58">
        <v>415848.57758357108</v>
      </c>
      <c r="C13" s="58">
        <v>7765030.529696187</v>
      </c>
      <c r="D13" s="58">
        <v>18842592.888</v>
      </c>
      <c r="E13" s="58">
        <v>342559.94913352025</v>
      </c>
      <c r="F13" s="58">
        <v>21631797.033132747</v>
      </c>
      <c r="G13" s="58">
        <v>7207322.1629541758</v>
      </c>
      <c r="H13" s="58">
        <v>20241509.903040003</v>
      </c>
      <c r="I13" s="58">
        <v>5681634.8172300002</v>
      </c>
      <c r="J13" s="58">
        <v>2279736.5490000001</v>
      </c>
      <c r="K13" s="58">
        <v>2061921.5872491996</v>
      </c>
      <c r="L13" s="58">
        <v>2083766.0379999999</v>
      </c>
      <c r="M13" s="58">
        <v>323858.71841999993</v>
      </c>
      <c r="N13" s="58">
        <v>3484889.3028934496</v>
      </c>
      <c r="O13" s="58">
        <v>26639973.517476201</v>
      </c>
      <c r="P13" s="58">
        <v>2916397.5467517003</v>
      </c>
      <c r="Q13" s="58">
        <v>2270638.3779800003</v>
      </c>
      <c r="R13" s="58">
        <v>4918103.954791286</v>
      </c>
      <c r="S13" s="58">
        <v>211317.59210241045</v>
      </c>
      <c r="T13" s="58">
        <v>9289394.6510899998</v>
      </c>
      <c r="U13" s="58">
        <v>15844463.99866318</v>
      </c>
      <c r="V13" s="58">
        <v>154452757.69518763</v>
      </c>
    </row>
    <row r="14" spans="1:27" x14ac:dyDescent="0.2">
      <c r="A14" s="78" t="s">
        <v>2535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>
        <v>0</v>
      </c>
    </row>
    <row r="15" spans="1:27" s="3" customFormat="1" x14ac:dyDescent="0.2">
      <c r="A15" s="58" t="s">
        <v>2533</v>
      </c>
      <c r="B15" s="58">
        <v>7255</v>
      </c>
      <c r="C15" s="58">
        <v>26074</v>
      </c>
      <c r="D15" s="58">
        <v>9136</v>
      </c>
      <c r="E15" s="58">
        <v>1745</v>
      </c>
      <c r="F15" s="58">
        <v>105802</v>
      </c>
      <c r="G15" s="58">
        <v>638345</v>
      </c>
      <c r="H15" s="58">
        <v>2868</v>
      </c>
      <c r="I15" s="58">
        <v>757</v>
      </c>
      <c r="J15" s="58">
        <v>378</v>
      </c>
      <c r="K15" s="58">
        <v>45802</v>
      </c>
      <c r="L15" s="58">
        <v>1563</v>
      </c>
      <c r="M15" s="58">
        <v>0</v>
      </c>
      <c r="N15" s="58">
        <v>7131</v>
      </c>
      <c r="O15" s="58">
        <v>1449</v>
      </c>
      <c r="P15" s="58">
        <v>987</v>
      </c>
      <c r="Q15" s="58">
        <v>67771</v>
      </c>
      <c r="R15" s="58">
        <v>6362</v>
      </c>
      <c r="S15" s="58">
        <v>50626</v>
      </c>
      <c r="T15" s="58">
        <v>34073</v>
      </c>
      <c r="U15" s="58">
        <v>124113</v>
      </c>
      <c r="V15" s="58">
        <v>1132237</v>
      </c>
    </row>
    <row r="16" spans="1:27" s="3" customFormat="1" x14ac:dyDescent="0.2">
      <c r="A16" s="58" t="s">
        <v>2534</v>
      </c>
      <c r="B16" s="58">
        <v>1071.079002990004</v>
      </c>
      <c r="C16" s="58">
        <v>8268.4699999999993</v>
      </c>
      <c r="D16" s="58">
        <v>273.45844000001614</v>
      </c>
      <c r="E16" s="58">
        <v>94.832236000001259</v>
      </c>
      <c r="F16" s="58">
        <v>6665.2605700000004</v>
      </c>
      <c r="G16" s="58">
        <v>7435.6992699999992</v>
      </c>
      <c r="H16" s="58">
        <v>320.65057999999999</v>
      </c>
      <c r="I16" s="58">
        <v>58.295569999999998</v>
      </c>
      <c r="J16" s="58">
        <v>112.5004</v>
      </c>
      <c r="K16" s="58">
        <v>2028.7723000000001</v>
      </c>
      <c r="L16" s="58">
        <v>733.66592000000003</v>
      </c>
      <c r="M16" s="58">
        <v>0</v>
      </c>
      <c r="N16" s="58">
        <v>1145.7255222795</v>
      </c>
      <c r="O16" s="58">
        <v>24.903639999999999</v>
      </c>
      <c r="P16" s="58">
        <v>330.49225999999999</v>
      </c>
      <c r="Q16" s="58">
        <v>537.51946999999996</v>
      </c>
      <c r="R16" s="58">
        <v>537.23269281</v>
      </c>
      <c r="S16" s="58">
        <v>1127.6205178133043</v>
      </c>
      <c r="T16" s="58">
        <v>1791.2200600000001</v>
      </c>
      <c r="U16" s="58">
        <v>73.111980000000003</v>
      </c>
      <c r="V16" s="58">
        <v>32630.510431892828</v>
      </c>
    </row>
    <row r="17" spans="1:22" s="3" customFormat="1" x14ac:dyDescent="0.2">
      <c r="A17" s="58" t="s">
        <v>1682</v>
      </c>
      <c r="B17" s="58">
        <v>2890755.8434900059</v>
      </c>
      <c r="C17" s="58">
        <v>4082344.9538784213</v>
      </c>
      <c r="D17" s="58">
        <v>541147.45173999341</v>
      </c>
      <c r="E17" s="58">
        <v>53279.7</v>
      </c>
      <c r="F17" s="58">
        <v>11765106.997</v>
      </c>
      <c r="G17" s="58">
        <v>16540825.167144097</v>
      </c>
      <c r="H17" s="58">
        <v>631461.79237999988</v>
      </c>
      <c r="I17" s="58">
        <v>69649.206819999992</v>
      </c>
      <c r="J17" s="58">
        <v>116146.64</v>
      </c>
      <c r="K17" s="58">
        <v>2869233.8598000002</v>
      </c>
      <c r="L17" s="58">
        <v>522364.90230000002</v>
      </c>
      <c r="M17" s="58">
        <v>0</v>
      </c>
      <c r="N17" s="58">
        <v>501806.43419440003</v>
      </c>
      <c r="O17" s="58">
        <v>17585.920999999998</v>
      </c>
      <c r="P17" s="58">
        <v>305181.00355999998</v>
      </c>
      <c r="Q17" s="58">
        <v>1426107.9750000001</v>
      </c>
      <c r="R17" s="58">
        <v>498886.47510000004</v>
      </c>
      <c r="S17" s="58">
        <v>2293048.0120000001</v>
      </c>
      <c r="T17" s="58">
        <v>760541.17200000002</v>
      </c>
      <c r="U17" s="58">
        <v>1167921.9580409999</v>
      </c>
      <c r="V17" s="58">
        <v>47053395.465447925</v>
      </c>
    </row>
    <row r="18" spans="1:22" s="118" customFormat="1" x14ac:dyDescent="0.2">
      <c r="A18" s="100" t="s">
        <v>72</v>
      </c>
      <c r="B18" s="188">
        <v>0.3705186674281325</v>
      </c>
      <c r="C18" s="188">
        <v>2.0254216861670544</v>
      </c>
      <c r="D18" s="188">
        <v>0.5053307358664334</v>
      </c>
      <c r="E18" s="188">
        <v>1.7798943312368738</v>
      </c>
      <c r="F18" s="188">
        <v>0.56652783282800445</v>
      </c>
      <c r="G18" s="188">
        <v>0.4495361745779114</v>
      </c>
      <c r="H18" s="188">
        <v>0.50779094455019613</v>
      </c>
      <c r="I18" s="188">
        <v>0.836988282589605</v>
      </c>
      <c r="J18" s="188">
        <v>0.96860658216199802</v>
      </c>
      <c r="K18" s="188">
        <v>0.70707805607083407</v>
      </c>
      <c r="L18" s="188">
        <v>1.4045084514094086</v>
      </c>
      <c r="M18" s="58">
        <v>0</v>
      </c>
      <c r="N18" s="188">
        <v>2.2832021357375529</v>
      </c>
      <c r="O18" s="188">
        <v>1.4161123548775183</v>
      </c>
      <c r="P18" s="188">
        <v>1.0829385058202803</v>
      </c>
      <c r="Q18" s="188">
        <v>0.37691358538262149</v>
      </c>
      <c r="R18" s="188">
        <v>1.076863614517338</v>
      </c>
      <c r="S18" s="188">
        <v>0.49175617427643475</v>
      </c>
      <c r="T18" s="188">
        <v>2.3551914425482279</v>
      </c>
      <c r="U18" s="188">
        <v>6.2600056019696315E-2</v>
      </c>
      <c r="V18" s="188">
        <v>0.69347833687908755</v>
      </c>
    </row>
    <row r="19" spans="1:22" x14ac:dyDescent="0.2">
      <c r="A19" s="78" t="s">
        <v>2536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</row>
    <row r="20" spans="1:22" s="3" customFormat="1" x14ac:dyDescent="0.2">
      <c r="A20" s="58" t="s">
        <v>2533</v>
      </c>
      <c r="B20" s="58">
        <v>24216</v>
      </c>
      <c r="C20" s="58">
        <v>3006</v>
      </c>
      <c r="D20" s="58">
        <v>0</v>
      </c>
      <c r="E20" s="58">
        <v>0</v>
      </c>
      <c r="F20" s="58">
        <v>0</v>
      </c>
      <c r="G20" s="58">
        <v>12358</v>
      </c>
      <c r="H20" s="58">
        <v>0</v>
      </c>
      <c r="I20" s="58">
        <v>0</v>
      </c>
      <c r="J20" s="58">
        <v>2696</v>
      </c>
      <c r="K20" s="58">
        <v>162</v>
      </c>
      <c r="L20" s="58">
        <v>16584</v>
      </c>
      <c r="M20" s="58">
        <v>0</v>
      </c>
      <c r="N20" s="58">
        <v>0</v>
      </c>
      <c r="O20" s="58">
        <v>0</v>
      </c>
      <c r="P20" s="58">
        <v>64452</v>
      </c>
      <c r="Q20" s="58">
        <v>4460</v>
      </c>
      <c r="R20" s="58">
        <v>0</v>
      </c>
      <c r="S20" s="58">
        <v>322</v>
      </c>
      <c r="T20" s="58">
        <v>0</v>
      </c>
      <c r="U20" s="58">
        <v>0</v>
      </c>
      <c r="V20" s="58">
        <v>128256</v>
      </c>
    </row>
    <row r="21" spans="1:22" s="3" customFormat="1" x14ac:dyDescent="0.2">
      <c r="A21" s="58" t="s">
        <v>2534</v>
      </c>
      <c r="B21" s="58">
        <v>80338.194909999991</v>
      </c>
      <c r="C21" s="58">
        <v>17435.437999999998</v>
      </c>
      <c r="D21" s="58">
        <v>0</v>
      </c>
      <c r="E21" s="58">
        <v>0</v>
      </c>
      <c r="F21" s="58">
        <v>0</v>
      </c>
      <c r="G21" s="58">
        <v>53658.219729999997</v>
      </c>
      <c r="H21" s="58">
        <v>0</v>
      </c>
      <c r="I21" s="58">
        <v>0</v>
      </c>
      <c r="J21" s="58">
        <v>24922.977999999999</v>
      </c>
      <c r="K21" s="58">
        <v>160.58720000000002</v>
      </c>
      <c r="L21" s="58">
        <v>39252.159479999995</v>
      </c>
      <c r="M21" s="58">
        <v>0</v>
      </c>
      <c r="N21" s="58">
        <v>0</v>
      </c>
      <c r="O21" s="58">
        <v>0</v>
      </c>
      <c r="P21" s="58">
        <v>93692.048897676999</v>
      </c>
      <c r="Q21" s="58">
        <v>4232.8600900000001</v>
      </c>
      <c r="R21" s="58">
        <v>0</v>
      </c>
      <c r="S21" s="58">
        <v>66.349194612999995</v>
      </c>
      <c r="T21" s="58">
        <v>0</v>
      </c>
      <c r="U21" s="58">
        <v>0</v>
      </c>
      <c r="V21" s="58">
        <v>313758.83550228999</v>
      </c>
    </row>
    <row r="22" spans="1:22" s="3" customFormat="1" x14ac:dyDescent="0.2">
      <c r="A22" s="102" t="s">
        <v>1209</v>
      </c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</row>
    <row r="23" spans="1:22" s="3" customFormat="1" x14ac:dyDescent="0.2">
      <c r="A23" s="98" t="s">
        <v>763</v>
      </c>
      <c r="B23" s="58">
        <f>+B11+B15+B20</f>
        <v>44692</v>
      </c>
      <c r="C23" s="58">
        <f t="shared" ref="C23:V23" si="0">+C11+C15+C20</f>
        <v>162549</v>
      </c>
      <c r="D23" s="58">
        <f t="shared" si="0"/>
        <v>885783</v>
      </c>
      <c r="E23" s="58">
        <f t="shared" si="0"/>
        <v>8133</v>
      </c>
      <c r="F23" s="58">
        <f t="shared" si="0"/>
        <v>904374</v>
      </c>
      <c r="G23" s="58">
        <f t="shared" si="0"/>
        <v>1043680</v>
      </c>
      <c r="H23" s="58">
        <f t="shared" si="0"/>
        <v>1770129</v>
      </c>
      <c r="I23" s="58">
        <f t="shared" si="0"/>
        <v>754142</v>
      </c>
      <c r="J23" s="58">
        <f t="shared" si="0"/>
        <v>3074</v>
      </c>
      <c r="K23" s="58">
        <f t="shared" si="0"/>
        <v>49880</v>
      </c>
      <c r="L23" s="58">
        <f t="shared" si="0"/>
        <v>34463</v>
      </c>
      <c r="M23" s="58">
        <f t="shared" si="0"/>
        <v>8146</v>
      </c>
      <c r="N23" s="58">
        <f t="shared" si="0"/>
        <v>140216</v>
      </c>
      <c r="O23" s="58">
        <f t="shared" si="0"/>
        <v>118775</v>
      </c>
      <c r="P23" s="58">
        <f t="shared" si="0"/>
        <v>139925</v>
      </c>
      <c r="Q23" s="58">
        <f t="shared" si="0"/>
        <v>79115</v>
      </c>
      <c r="R23" s="58">
        <f t="shared" si="0"/>
        <v>102272</v>
      </c>
      <c r="S23" s="58">
        <f t="shared" si="0"/>
        <v>52890</v>
      </c>
      <c r="T23" s="58">
        <f t="shared" si="0"/>
        <v>995679</v>
      </c>
      <c r="U23" s="58">
        <f t="shared" si="0"/>
        <v>584312</v>
      </c>
      <c r="V23" s="58">
        <f t="shared" si="0"/>
        <v>7882229</v>
      </c>
    </row>
    <row r="24" spans="1:22" s="3" customFormat="1" x14ac:dyDescent="0.2">
      <c r="A24" s="98" t="s">
        <v>1681</v>
      </c>
      <c r="B24" s="58">
        <f>+B12+B16+B21</f>
        <v>90446.239802989992</v>
      </c>
      <c r="C24" s="58">
        <f t="shared" ref="C24:V24" si="1">+C12+C16+C21</f>
        <v>107773.389</v>
      </c>
      <c r="D24" s="58">
        <f t="shared" si="1"/>
        <v>339165.92614</v>
      </c>
      <c r="E24" s="58">
        <f t="shared" si="1"/>
        <v>9321.7379960000017</v>
      </c>
      <c r="F24" s="58">
        <f t="shared" si="1"/>
        <v>79920.034100000004</v>
      </c>
      <c r="G24" s="58">
        <f t="shared" si="1"/>
        <v>140846.08319999999</v>
      </c>
      <c r="H24" s="58">
        <f t="shared" si="1"/>
        <v>215326.02351</v>
      </c>
      <c r="I24" s="58">
        <f t="shared" si="1"/>
        <v>46717.570820000001</v>
      </c>
      <c r="J24" s="58">
        <f t="shared" si="1"/>
        <v>32938.177230000001</v>
      </c>
      <c r="K24" s="58">
        <f t="shared" si="1"/>
        <v>23013.979430000003</v>
      </c>
      <c r="L24" s="58">
        <f t="shared" si="1"/>
        <v>65983.987259999994</v>
      </c>
      <c r="M24" s="58">
        <f t="shared" si="1"/>
        <v>971.58068999999989</v>
      </c>
      <c r="N24" s="58">
        <f t="shared" si="1"/>
        <v>20255.306431322497</v>
      </c>
      <c r="O24" s="58">
        <f t="shared" si="1"/>
        <v>108048.38347000002</v>
      </c>
      <c r="P24" s="58">
        <f t="shared" si="1"/>
        <v>105690.084197677</v>
      </c>
      <c r="Q24" s="58">
        <f t="shared" si="1"/>
        <v>22488.890789999998</v>
      </c>
      <c r="R24" s="58">
        <f t="shared" si="1"/>
        <v>82441.990842810003</v>
      </c>
      <c r="S24" s="58">
        <f t="shared" si="1"/>
        <v>3541.8417124263042</v>
      </c>
      <c r="T24" s="58">
        <f t="shared" si="1"/>
        <v>81631.774380000017</v>
      </c>
      <c r="U24" s="58">
        <f t="shared" si="1"/>
        <v>98679.845310000004</v>
      </c>
      <c r="V24" s="58">
        <f t="shared" si="1"/>
        <v>1675202.8463132258</v>
      </c>
    </row>
    <row r="25" spans="1:22" s="118" customFormat="1" x14ac:dyDescent="0.2">
      <c r="A25" s="10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</row>
    <row r="26" spans="1:22" x14ac:dyDescent="0.2">
      <c r="A26" s="102" t="s">
        <v>1192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</row>
    <row r="27" spans="1:22" x14ac:dyDescent="0.2">
      <c r="A27" s="102" t="s">
        <v>2541</v>
      </c>
      <c r="B27" s="189">
        <f>+B28+B29+B30+B31</f>
        <v>9036.9658899999995</v>
      </c>
      <c r="C27" s="189">
        <f t="shared" ref="C27:V27" si="2">+C28+C29+C30+C31</f>
        <v>82069.481</v>
      </c>
      <c r="D27" s="189">
        <f t="shared" si="2"/>
        <v>338892.46769999998</v>
      </c>
      <c r="E27" s="189">
        <f t="shared" si="2"/>
        <v>9226.9057599999996</v>
      </c>
      <c r="F27" s="189">
        <f t="shared" si="2"/>
        <v>73254.773530000006</v>
      </c>
      <c r="G27" s="189">
        <f t="shared" si="2"/>
        <v>79752.164199999999</v>
      </c>
      <c r="H27" s="189">
        <f t="shared" si="2"/>
        <v>215005.37293000001</v>
      </c>
      <c r="I27" s="189">
        <f t="shared" si="2"/>
        <v>46659.275249999999</v>
      </c>
      <c r="J27" s="189">
        <f t="shared" si="2"/>
        <v>7902.6988299999994</v>
      </c>
      <c r="K27" s="189">
        <f t="shared" si="2"/>
        <v>20824.619929999997</v>
      </c>
      <c r="L27" s="189">
        <f t="shared" si="2"/>
        <v>25998.16186</v>
      </c>
      <c r="M27" s="189">
        <f t="shared" si="2"/>
        <v>971.58068999999989</v>
      </c>
      <c r="N27" s="189">
        <f t="shared" si="2"/>
        <v>19109.580909043001</v>
      </c>
      <c r="O27" s="189">
        <f t="shared" si="2"/>
        <v>108023.47983000001</v>
      </c>
      <c r="P27" s="189">
        <f t="shared" si="2"/>
        <v>11667.54304</v>
      </c>
      <c r="Q27" s="189">
        <f t="shared" si="2"/>
        <v>17707.936959999999</v>
      </c>
      <c r="R27" s="189">
        <f t="shared" si="2"/>
        <v>81904.75814999998</v>
      </c>
      <c r="S27" s="189">
        <f t="shared" si="2"/>
        <v>2347.8719999999998</v>
      </c>
      <c r="T27" s="189">
        <f t="shared" si="2"/>
        <v>79840.55432000001</v>
      </c>
      <c r="U27" s="189">
        <f t="shared" si="2"/>
        <v>98606.733330000003</v>
      </c>
      <c r="V27" s="189">
        <f t="shared" si="2"/>
        <v>1328802.9261090429</v>
      </c>
    </row>
    <row r="28" spans="1:22" s="3" customFormat="1" x14ac:dyDescent="0.2">
      <c r="A28" s="58" t="s">
        <v>1347</v>
      </c>
      <c r="B28" s="58">
        <v>3690.3145499999996</v>
      </c>
      <c r="C28" s="58">
        <v>0</v>
      </c>
      <c r="D28" s="58">
        <v>54334.506529999999</v>
      </c>
      <c r="E28" s="58">
        <v>9226.9057599999996</v>
      </c>
      <c r="F28" s="58">
        <v>18821.76298</v>
      </c>
      <c r="G28" s="58">
        <v>7534.4129999999996</v>
      </c>
      <c r="H28" s="58">
        <v>9120.3729299999995</v>
      </c>
      <c r="I28" s="58">
        <v>20.31307</v>
      </c>
      <c r="J28" s="58">
        <v>4623.5429999999997</v>
      </c>
      <c r="K28" s="58">
        <v>2183.5285099999996</v>
      </c>
      <c r="L28" s="58">
        <v>8616.5370000000003</v>
      </c>
      <c r="M28" s="58">
        <v>0</v>
      </c>
      <c r="N28" s="58">
        <v>2795.3208832680002</v>
      </c>
      <c r="O28" s="58">
        <v>0</v>
      </c>
      <c r="P28" s="58">
        <v>4323.0117</v>
      </c>
      <c r="Q28" s="58">
        <v>2138.86463</v>
      </c>
      <c r="R28" s="58">
        <v>19685.33839999999</v>
      </c>
      <c r="S28" s="58">
        <v>2347.8719999999998</v>
      </c>
      <c r="T28" s="58">
        <v>10571.819320000001</v>
      </c>
      <c r="U28" s="58">
        <v>98606.733330000003</v>
      </c>
      <c r="V28" s="58">
        <v>258641.15759326803</v>
      </c>
    </row>
    <row r="29" spans="1:22" s="3" customFormat="1" x14ac:dyDescent="0.2">
      <c r="A29" s="58" t="s">
        <v>1348</v>
      </c>
      <c r="B29" s="58">
        <v>5331.57906</v>
      </c>
      <c r="C29" s="58">
        <v>82069.481</v>
      </c>
      <c r="D29" s="58">
        <v>178366.09669000001</v>
      </c>
      <c r="E29" s="58">
        <v>0</v>
      </c>
      <c r="F29" s="58">
        <v>3525.5172000000002</v>
      </c>
      <c r="G29" s="58">
        <v>43357.520200000006</v>
      </c>
      <c r="H29" s="58">
        <v>3558</v>
      </c>
      <c r="I29" s="58">
        <v>1002.36152</v>
      </c>
      <c r="J29" s="58">
        <v>3250.1759999999999</v>
      </c>
      <c r="K29" s="58">
        <v>302.48502000000002</v>
      </c>
      <c r="L29" s="58">
        <v>16619.504860000001</v>
      </c>
      <c r="M29" s="58">
        <v>0</v>
      </c>
      <c r="N29" s="58">
        <v>576.98513490300002</v>
      </c>
      <c r="O29" s="58">
        <v>147.13853</v>
      </c>
      <c r="P29" s="58">
        <v>6236.0464199999997</v>
      </c>
      <c r="Q29" s="58">
        <v>15569.072330000001</v>
      </c>
      <c r="R29" s="58">
        <v>43165.32228</v>
      </c>
      <c r="S29" s="58">
        <v>0</v>
      </c>
      <c r="T29" s="58">
        <v>29570.764829999996</v>
      </c>
      <c r="U29" s="58">
        <v>0</v>
      </c>
      <c r="V29" s="58">
        <v>432648.05107490305</v>
      </c>
    </row>
    <row r="30" spans="1:22" s="3" customFormat="1" x14ac:dyDescent="0.2">
      <c r="A30" s="58" t="s">
        <v>1349</v>
      </c>
      <c r="B30" s="58">
        <v>0</v>
      </c>
      <c r="C30" s="58">
        <v>0</v>
      </c>
      <c r="D30" s="58">
        <v>102360.99241999998</v>
      </c>
      <c r="E30" s="58">
        <v>0</v>
      </c>
      <c r="F30" s="58">
        <v>50177.743130000003</v>
      </c>
      <c r="G30" s="58">
        <v>28432.152999999998</v>
      </c>
      <c r="H30" s="58">
        <v>200645</v>
      </c>
      <c r="I30" s="58">
        <v>45636.600659999996</v>
      </c>
      <c r="J30" s="58">
        <v>0</v>
      </c>
      <c r="K30" s="58">
        <v>18338.606399999997</v>
      </c>
      <c r="L30" s="58">
        <v>0</v>
      </c>
      <c r="M30" s="58">
        <v>971.58068999999989</v>
      </c>
      <c r="N30" s="58">
        <v>15737.274890872</v>
      </c>
      <c r="O30" s="58">
        <v>107876.34130000001</v>
      </c>
      <c r="P30" s="58">
        <v>0</v>
      </c>
      <c r="Q30" s="58">
        <v>0</v>
      </c>
      <c r="R30" s="58">
        <v>17261.784319999999</v>
      </c>
      <c r="S30" s="58">
        <v>0</v>
      </c>
      <c r="T30" s="58">
        <v>39686.895750000003</v>
      </c>
      <c r="U30" s="58">
        <v>0</v>
      </c>
      <c r="V30" s="58">
        <v>627124.97256087197</v>
      </c>
    </row>
    <row r="31" spans="1:22" s="3" customFormat="1" x14ac:dyDescent="0.2">
      <c r="A31" s="58" t="s">
        <v>1350</v>
      </c>
      <c r="B31" s="58">
        <v>15.072280000000001</v>
      </c>
      <c r="C31" s="58">
        <v>0</v>
      </c>
      <c r="D31" s="58">
        <v>3830.8720600000001</v>
      </c>
      <c r="E31" s="58">
        <v>0</v>
      </c>
      <c r="F31" s="58">
        <v>729.75022000000001</v>
      </c>
      <c r="G31" s="58">
        <v>428.07799999999997</v>
      </c>
      <c r="H31" s="58">
        <v>1682</v>
      </c>
      <c r="I31" s="58">
        <v>0</v>
      </c>
      <c r="J31" s="58">
        <v>28.979830000000003</v>
      </c>
      <c r="K31" s="58">
        <v>0</v>
      </c>
      <c r="L31" s="58">
        <v>762.12</v>
      </c>
      <c r="M31" s="58">
        <v>0</v>
      </c>
      <c r="N31" s="58">
        <v>0</v>
      </c>
      <c r="O31" s="58">
        <v>0</v>
      </c>
      <c r="P31" s="58">
        <v>1108.4849199999999</v>
      </c>
      <c r="Q31" s="58">
        <v>0</v>
      </c>
      <c r="R31" s="58">
        <v>1792.31315</v>
      </c>
      <c r="S31" s="58">
        <v>0</v>
      </c>
      <c r="T31" s="58">
        <v>11.07442</v>
      </c>
      <c r="U31" s="58">
        <v>0</v>
      </c>
      <c r="V31" s="58">
        <v>10388.74488</v>
      </c>
    </row>
    <row r="32" spans="1:22" s="3" customFormat="1" x14ac:dyDescent="0.2">
      <c r="A32" s="78" t="s">
        <v>2535</v>
      </c>
      <c r="B32" s="58">
        <f>+B33+B34+B35+B36+B37</f>
        <v>1042.81449</v>
      </c>
      <c r="C32" s="58">
        <f t="shared" ref="C32:V32" si="3">+C33+C34+C35+C36+C37</f>
        <v>8268.4699999999993</v>
      </c>
      <c r="D32" s="58">
        <f t="shared" si="3"/>
        <v>301.87562000000003</v>
      </c>
      <c r="E32" s="58">
        <f t="shared" si="3"/>
        <v>75.845389999999995</v>
      </c>
      <c r="F32" s="58">
        <f t="shared" si="3"/>
        <v>6665.2605700000004</v>
      </c>
      <c r="G32" s="58">
        <f t="shared" si="3"/>
        <v>7435.6992699999992</v>
      </c>
      <c r="H32" s="58">
        <f t="shared" si="3"/>
        <v>679</v>
      </c>
      <c r="I32" s="58">
        <f t="shared" si="3"/>
        <v>58.295570000000005</v>
      </c>
      <c r="J32" s="58">
        <f t="shared" si="3"/>
        <v>111.04114999999999</v>
      </c>
      <c r="K32" s="58">
        <f t="shared" si="3"/>
        <v>2087.5091599999996</v>
      </c>
      <c r="L32" s="58">
        <f t="shared" si="3"/>
        <v>691.52927999999997</v>
      </c>
      <c r="M32" s="58">
        <f t="shared" si="3"/>
        <v>0</v>
      </c>
      <c r="N32" s="58">
        <f t="shared" si="3"/>
        <v>259.99090999999999</v>
      </c>
      <c r="O32" s="58">
        <f t="shared" si="3"/>
        <v>24.903639999999999</v>
      </c>
      <c r="P32" s="58">
        <f t="shared" si="3"/>
        <v>330.49227000000002</v>
      </c>
      <c r="Q32" s="58">
        <f t="shared" si="3"/>
        <v>562.35566000000006</v>
      </c>
      <c r="R32" s="58">
        <f t="shared" si="3"/>
        <v>553.82498999999996</v>
      </c>
      <c r="S32" s="58">
        <f t="shared" si="3"/>
        <v>948.62676999999996</v>
      </c>
      <c r="T32" s="58">
        <f t="shared" si="3"/>
        <v>1791.2200599999999</v>
      </c>
      <c r="U32" s="58">
        <f t="shared" si="3"/>
        <v>73.111980000000003</v>
      </c>
      <c r="V32" s="58">
        <f t="shared" si="3"/>
        <v>31961.86678</v>
      </c>
    </row>
    <row r="33" spans="1:22" s="3" customFormat="1" x14ac:dyDescent="0.2">
      <c r="A33" s="58" t="s">
        <v>1347</v>
      </c>
      <c r="B33" s="58">
        <v>547.14002000000005</v>
      </c>
      <c r="C33" s="58">
        <v>0</v>
      </c>
      <c r="D33" s="58">
        <v>13.66338</v>
      </c>
      <c r="E33" s="58">
        <v>75.845389999999995</v>
      </c>
      <c r="F33" s="58">
        <v>244.96691000000001</v>
      </c>
      <c r="G33" s="58">
        <v>253.374</v>
      </c>
      <c r="H33" s="58">
        <v>54</v>
      </c>
      <c r="I33" s="58">
        <v>0.06</v>
      </c>
      <c r="J33" s="58">
        <v>110.43114999999999</v>
      </c>
      <c r="K33" s="58">
        <v>2.1935500000000001</v>
      </c>
      <c r="L33" s="58">
        <v>233.58428000000001</v>
      </c>
      <c r="M33" s="58">
        <v>0</v>
      </c>
      <c r="N33" s="58">
        <v>3.0768448520000349</v>
      </c>
      <c r="O33" s="58">
        <v>24.903639999999999</v>
      </c>
      <c r="P33" s="58">
        <v>6.0448999999999993</v>
      </c>
      <c r="Q33" s="58">
        <v>136.32842000000002</v>
      </c>
      <c r="R33" s="58">
        <v>69.612440000000007</v>
      </c>
      <c r="S33" s="58">
        <v>123.69177999999999</v>
      </c>
      <c r="T33" s="58">
        <v>1584.8138799999999</v>
      </c>
      <c r="U33" s="58">
        <v>73.111980000000003</v>
      </c>
      <c r="V33" s="58">
        <v>3556.8425648520001</v>
      </c>
    </row>
    <row r="34" spans="1:22" s="3" customFormat="1" x14ac:dyDescent="0.2">
      <c r="A34" s="58" t="s">
        <v>1348</v>
      </c>
      <c r="B34" s="58">
        <v>481.65952000000004</v>
      </c>
      <c r="C34" s="58">
        <v>8268.4699999999993</v>
      </c>
      <c r="D34" s="58">
        <v>18.439889999999998</v>
      </c>
      <c r="E34" s="58">
        <v>0</v>
      </c>
      <c r="F34" s="58">
        <v>17.635080000000002</v>
      </c>
      <c r="G34" s="58">
        <v>7117.3492699999997</v>
      </c>
      <c r="H34" s="58">
        <v>442</v>
      </c>
      <c r="I34" s="58">
        <v>0</v>
      </c>
      <c r="J34" s="58">
        <v>0.58499999999999996</v>
      </c>
      <c r="K34" s="58">
        <v>92.756720000000001</v>
      </c>
      <c r="L34" s="58">
        <v>307.887</v>
      </c>
      <c r="M34" s="58">
        <v>0</v>
      </c>
      <c r="N34" s="58">
        <v>3.3562656860000009</v>
      </c>
      <c r="O34" s="58">
        <v>0</v>
      </c>
      <c r="P34" s="58">
        <v>262.22570000000002</v>
      </c>
      <c r="Q34" s="58">
        <v>426.02724000000001</v>
      </c>
      <c r="R34" s="58">
        <v>328.19840999999997</v>
      </c>
      <c r="S34" s="58">
        <v>609.51568999999995</v>
      </c>
      <c r="T34" s="58">
        <v>159.81995999999998</v>
      </c>
      <c r="U34" s="58">
        <v>0</v>
      </c>
      <c r="V34" s="58">
        <v>18535.925745686</v>
      </c>
    </row>
    <row r="35" spans="1:22" s="3" customFormat="1" x14ac:dyDescent="0.2">
      <c r="A35" s="58" t="s">
        <v>1349</v>
      </c>
      <c r="B35" s="58">
        <v>0</v>
      </c>
      <c r="C35" s="58">
        <v>0</v>
      </c>
      <c r="D35" s="58">
        <v>35.837360000000004</v>
      </c>
      <c r="E35" s="58">
        <v>0</v>
      </c>
      <c r="F35" s="58">
        <v>6402.3169800000005</v>
      </c>
      <c r="G35" s="58">
        <v>19.129000000000001</v>
      </c>
      <c r="H35" s="58">
        <v>67</v>
      </c>
      <c r="I35" s="58">
        <v>58.235570000000003</v>
      </c>
      <c r="J35" s="58">
        <v>0</v>
      </c>
      <c r="K35" s="58">
        <v>1992.5588899999998</v>
      </c>
      <c r="L35" s="58">
        <v>0</v>
      </c>
      <c r="M35" s="58">
        <v>0</v>
      </c>
      <c r="N35" s="58">
        <v>253.55779946199996</v>
      </c>
      <c r="O35" s="58">
        <v>0</v>
      </c>
      <c r="P35" s="58">
        <v>0</v>
      </c>
      <c r="Q35" s="58">
        <v>0</v>
      </c>
      <c r="R35" s="58">
        <v>0.61339999999999995</v>
      </c>
      <c r="S35" s="58">
        <v>0</v>
      </c>
      <c r="T35" s="58">
        <v>46.586220000000004</v>
      </c>
      <c r="U35" s="58">
        <v>0</v>
      </c>
      <c r="V35" s="58">
        <v>8875.8352194620002</v>
      </c>
    </row>
    <row r="36" spans="1:22" s="3" customFormat="1" x14ac:dyDescent="0.2">
      <c r="A36" s="58" t="s">
        <v>1350</v>
      </c>
      <c r="B36" s="58">
        <v>14.014950000000001</v>
      </c>
      <c r="C36" s="58">
        <v>0</v>
      </c>
      <c r="D36" s="58">
        <v>233.93499</v>
      </c>
      <c r="E36" s="58">
        <v>0</v>
      </c>
      <c r="F36" s="58">
        <v>0.34160000000000001</v>
      </c>
      <c r="G36" s="58">
        <v>45.847000000000001</v>
      </c>
      <c r="H36" s="58">
        <v>75</v>
      </c>
      <c r="I36" s="58">
        <v>0</v>
      </c>
      <c r="J36" s="58">
        <v>2.5000000000000001E-2</v>
      </c>
      <c r="K36" s="58">
        <v>0</v>
      </c>
      <c r="L36" s="58">
        <v>150.05799999999999</v>
      </c>
      <c r="M36" s="58">
        <v>0</v>
      </c>
      <c r="N36" s="58">
        <v>0</v>
      </c>
      <c r="O36" s="58">
        <v>0</v>
      </c>
      <c r="P36" s="58">
        <v>62.221669999999996</v>
      </c>
      <c r="Q36" s="58">
        <v>0</v>
      </c>
      <c r="R36" s="58">
        <v>63.400739999999999</v>
      </c>
      <c r="S36" s="58">
        <v>215.41929999999999</v>
      </c>
      <c r="T36" s="58">
        <v>0</v>
      </c>
      <c r="U36" s="58">
        <v>0</v>
      </c>
      <c r="V36" s="58">
        <v>860.26325000000008</v>
      </c>
    </row>
    <row r="37" spans="1:22" s="3" customFormat="1" x14ac:dyDescent="0.2">
      <c r="A37" s="58" t="s">
        <v>2553</v>
      </c>
      <c r="B37" s="58">
        <v>0</v>
      </c>
      <c r="C37" s="58">
        <v>0</v>
      </c>
      <c r="D37" s="58">
        <v>0</v>
      </c>
      <c r="E37" s="58">
        <v>0</v>
      </c>
      <c r="F37" s="58">
        <v>0</v>
      </c>
      <c r="G37" s="58">
        <v>0</v>
      </c>
      <c r="H37" s="58">
        <v>41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92</v>
      </c>
      <c r="S37" s="58">
        <v>0</v>
      </c>
      <c r="T37" s="58">
        <v>0</v>
      </c>
      <c r="U37" s="58">
        <v>0</v>
      </c>
      <c r="V37" s="58">
        <f>SUM(B37:U37)</f>
        <v>133</v>
      </c>
    </row>
    <row r="38" spans="1:22" s="3" customFormat="1" x14ac:dyDescent="0.2">
      <c r="A38" s="78" t="s">
        <v>2536</v>
      </c>
      <c r="B38" s="58">
        <f>+B39+B40+B41+B42</f>
        <v>74889.218999999997</v>
      </c>
      <c r="C38" s="58">
        <f t="shared" ref="C38:V38" si="4">+C39+C40+C41+C42</f>
        <v>17435.437999999998</v>
      </c>
      <c r="D38" s="58">
        <f t="shared" si="4"/>
        <v>0</v>
      </c>
      <c r="E38" s="58">
        <f t="shared" si="4"/>
        <v>0</v>
      </c>
      <c r="F38" s="58">
        <f t="shared" si="4"/>
        <v>0</v>
      </c>
      <c r="G38" s="58">
        <f t="shared" si="4"/>
        <v>53658.219729999997</v>
      </c>
      <c r="H38" s="58">
        <f t="shared" si="4"/>
        <v>0</v>
      </c>
      <c r="I38" s="58">
        <f t="shared" si="4"/>
        <v>0</v>
      </c>
      <c r="J38" s="58">
        <f t="shared" si="4"/>
        <v>24852.793010000001</v>
      </c>
      <c r="K38" s="58">
        <f t="shared" si="4"/>
        <v>171.98043000000001</v>
      </c>
      <c r="L38" s="58">
        <f t="shared" si="4"/>
        <v>34736.756679999999</v>
      </c>
      <c r="M38" s="58">
        <f t="shared" si="4"/>
        <v>0</v>
      </c>
      <c r="N38" s="58">
        <f t="shared" si="4"/>
        <v>0</v>
      </c>
      <c r="O38" s="58">
        <f t="shared" si="4"/>
        <v>0</v>
      </c>
      <c r="P38" s="58">
        <f t="shared" si="4"/>
        <v>99079.052299999981</v>
      </c>
      <c r="Q38" s="58">
        <f t="shared" si="4"/>
        <v>4054.7979699999996</v>
      </c>
      <c r="R38" s="58">
        <f t="shared" si="4"/>
        <v>0</v>
      </c>
      <c r="S38" s="58">
        <f t="shared" si="4"/>
        <v>98.82222999999999</v>
      </c>
      <c r="T38" s="58">
        <f t="shared" si="4"/>
        <v>0</v>
      </c>
      <c r="U38" s="58">
        <f t="shared" si="4"/>
        <v>0</v>
      </c>
      <c r="V38" s="58">
        <f t="shared" si="4"/>
        <v>308977.07935000001</v>
      </c>
    </row>
    <row r="39" spans="1:22" s="3" customFormat="1" x14ac:dyDescent="0.2">
      <c r="A39" s="58" t="s">
        <v>1347</v>
      </c>
      <c r="B39" s="58">
        <v>23851.473760000001</v>
      </c>
      <c r="C39" s="58">
        <v>0</v>
      </c>
      <c r="D39" s="58">
        <v>0</v>
      </c>
      <c r="E39" s="58">
        <v>0</v>
      </c>
      <c r="F39" s="58">
        <v>0</v>
      </c>
      <c r="G39" s="58">
        <v>11152.013000000001</v>
      </c>
      <c r="H39" s="58">
        <v>0</v>
      </c>
      <c r="I39" s="58">
        <v>0</v>
      </c>
      <c r="J39" s="58">
        <v>10905.791279999999</v>
      </c>
      <c r="K39" s="58">
        <v>12.809260000000002</v>
      </c>
      <c r="L39" s="58">
        <v>5481.1719999999996</v>
      </c>
      <c r="M39" s="58">
        <v>0</v>
      </c>
      <c r="N39" s="58">
        <v>0</v>
      </c>
      <c r="O39" s="58">
        <v>0</v>
      </c>
      <c r="P39" s="58">
        <v>26746.5098</v>
      </c>
      <c r="Q39" s="58">
        <v>1207.20598</v>
      </c>
      <c r="R39" s="58">
        <v>0</v>
      </c>
      <c r="S39" s="58">
        <v>29.579699999999995</v>
      </c>
      <c r="T39" s="58">
        <v>0</v>
      </c>
      <c r="U39" s="58">
        <v>0</v>
      </c>
      <c r="V39" s="58">
        <v>79386.554780000006</v>
      </c>
    </row>
    <row r="40" spans="1:22" s="3" customFormat="1" x14ac:dyDescent="0.2">
      <c r="A40" s="58" t="s">
        <v>1348</v>
      </c>
      <c r="B40" s="58">
        <v>30216.73734</v>
      </c>
      <c r="C40" s="58">
        <v>17435.437999999998</v>
      </c>
      <c r="D40" s="58">
        <v>0</v>
      </c>
      <c r="E40" s="58">
        <v>0</v>
      </c>
      <c r="F40" s="58">
        <v>0</v>
      </c>
      <c r="G40" s="58">
        <v>28990.777999999998</v>
      </c>
      <c r="H40" s="58">
        <v>0</v>
      </c>
      <c r="I40" s="58">
        <v>0</v>
      </c>
      <c r="J40" s="58">
        <v>12715.001620000001</v>
      </c>
      <c r="K40" s="58">
        <v>159.17117000000002</v>
      </c>
      <c r="L40" s="58">
        <v>22644.47668</v>
      </c>
      <c r="M40" s="58">
        <v>0</v>
      </c>
      <c r="N40" s="58">
        <v>0</v>
      </c>
      <c r="O40" s="58">
        <v>0</v>
      </c>
      <c r="P40" s="58">
        <v>40343.745739999991</v>
      </c>
      <c r="Q40" s="58">
        <v>2847.5919899999999</v>
      </c>
      <c r="R40" s="58">
        <v>0</v>
      </c>
      <c r="S40" s="58">
        <v>35.621000000000002</v>
      </c>
      <c r="T40" s="58">
        <v>0</v>
      </c>
      <c r="U40" s="58">
        <v>0</v>
      </c>
      <c r="V40" s="58">
        <v>155388.56154</v>
      </c>
    </row>
    <row r="41" spans="1:22" s="3" customFormat="1" x14ac:dyDescent="0.2">
      <c r="A41" s="58" t="s">
        <v>1349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6821.8027300000003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6821.8027300000003</v>
      </c>
    </row>
    <row r="42" spans="1:22" s="3" customFormat="1" x14ac:dyDescent="0.2">
      <c r="A42" s="58" t="s">
        <v>1350</v>
      </c>
      <c r="B42" s="58">
        <v>20821.007899999997</v>
      </c>
      <c r="C42" s="58">
        <v>0</v>
      </c>
      <c r="D42" s="58">
        <v>0</v>
      </c>
      <c r="E42" s="58">
        <v>0</v>
      </c>
      <c r="F42" s="58">
        <v>0</v>
      </c>
      <c r="G42" s="58">
        <v>6693.6260000000002</v>
      </c>
      <c r="H42" s="58">
        <v>0</v>
      </c>
      <c r="I42" s="58">
        <v>0</v>
      </c>
      <c r="J42" s="58">
        <v>1232.0001100000002</v>
      </c>
      <c r="K42" s="58">
        <v>0</v>
      </c>
      <c r="L42" s="58">
        <v>6611.1080000000002</v>
      </c>
      <c r="M42" s="58">
        <v>0</v>
      </c>
      <c r="N42" s="58">
        <v>0</v>
      </c>
      <c r="O42" s="58">
        <v>0</v>
      </c>
      <c r="P42" s="58">
        <v>31988.796760000001</v>
      </c>
      <c r="Q42" s="58">
        <v>0</v>
      </c>
      <c r="R42" s="58">
        <v>0</v>
      </c>
      <c r="S42" s="58">
        <v>33.62153</v>
      </c>
      <c r="T42" s="58">
        <v>0</v>
      </c>
      <c r="U42" s="58">
        <v>0</v>
      </c>
      <c r="V42" s="58">
        <v>67380.160300000003</v>
      </c>
    </row>
    <row r="43" spans="1:22" s="118" customFormat="1" x14ac:dyDescent="0.2">
      <c r="A43" s="100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</row>
    <row r="44" spans="1:22" x14ac:dyDescent="0.2">
      <c r="A44" s="102" t="s">
        <v>1193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</row>
    <row r="45" spans="1:22" ht="11.25" customHeight="1" x14ac:dyDescent="0.2">
      <c r="A45" s="102" t="s">
        <v>2541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</row>
    <row r="46" spans="1:22" s="3" customFormat="1" x14ac:dyDescent="0.2">
      <c r="A46" s="58" t="s">
        <v>1351</v>
      </c>
      <c r="B46" s="58">
        <v>9036.9658899999995</v>
      </c>
      <c r="C46" s="58">
        <v>82069.481</v>
      </c>
      <c r="D46" s="58">
        <v>338892.46769999998</v>
      </c>
      <c r="E46" s="58">
        <v>9226.9057599999996</v>
      </c>
      <c r="F46" s="58">
        <v>73254.773530000006</v>
      </c>
      <c r="G46" s="58">
        <v>79752.164199999999</v>
      </c>
      <c r="H46" s="58">
        <v>215005.37293000001</v>
      </c>
      <c r="I46" s="58">
        <v>46659.275249999999</v>
      </c>
      <c r="J46" s="58">
        <v>7902.6988300000003</v>
      </c>
      <c r="K46" s="58">
        <v>20824.619930000001</v>
      </c>
      <c r="L46" s="58">
        <v>25998.16186</v>
      </c>
      <c r="M46" s="58">
        <v>971.58068999999989</v>
      </c>
      <c r="N46" s="58">
        <v>19109.580909042998</v>
      </c>
      <c r="O46" s="58">
        <v>108023.47983000001</v>
      </c>
      <c r="P46" s="58">
        <v>11667.54304</v>
      </c>
      <c r="Q46" s="58">
        <v>17707.936959999999</v>
      </c>
      <c r="R46" s="58">
        <v>81904.758150000009</v>
      </c>
      <c r="S46" s="58">
        <v>2347.8719999999998</v>
      </c>
      <c r="T46" s="58">
        <v>79840.55432000001</v>
      </c>
      <c r="U46" s="58">
        <v>98606.733330000003</v>
      </c>
      <c r="V46" s="58">
        <v>1328802.9261090427</v>
      </c>
    </row>
    <row r="47" spans="1:22" s="3" customFormat="1" ht="12" customHeight="1" x14ac:dyDescent="0.2">
      <c r="A47" s="58" t="s">
        <v>1352</v>
      </c>
      <c r="B47" s="58">
        <v>164.0839</v>
      </c>
      <c r="C47" s="58">
        <v>8895.8760000000002</v>
      </c>
      <c r="D47" s="58">
        <v>1916.3500579333099</v>
      </c>
      <c r="E47" s="58">
        <v>99.871139999999997</v>
      </c>
      <c r="F47" s="58">
        <v>3626.9542999999999</v>
      </c>
      <c r="G47" s="58">
        <v>2697.4984100000001</v>
      </c>
      <c r="H47" s="58">
        <v>6970.3726799999995</v>
      </c>
      <c r="I47" s="58">
        <v>4070.5896699999998</v>
      </c>
      <c r="J47" s="58">
        <v>1448.80474</v>
      </c>
      <c r="K47" s="58">
        <v>963.00556999999992</v>
      </c>
      <c r="L47" s="58">
        <v>687.11464999999998</v>
      </c>
      <c r="M47" s="58">
        <v>36.831530000000001</v>
      </c>
      <c r="N47" s="58">
        <v>1611.6689199999998</v>
      </c>
      <c r="O47" s="58">
        <v>3932.0116399999997</v>
      </c>
      <c r="P47" s="58">
        <v>1705.96018</v>
      </c>
      <c r="Q47" s="58">
        <v>1273.1170400000001</v>
      </c>
      <c r="R47" s="58">
        <v>2895.8063399999996</v>
      </c>
      <c r="S47" s="58">
        <v>100.64700000000001</v>
      </c>
      <c r="T47" s="58">
        <v>3417.2070400000002</v>
      </c>
      <c r="U47" s="58">
        <v>3585.4871800000001</v>
      </c>
      <c r="V47" s="58">
        <v>50099.257987933306</v>
      </c>
    </row>
    <row r="48" spans="1:22" s="118" customFormat="1" x14ac:dyDescent="0.2">
      <c r="A48" s="100" t="s">
        <v>1353</v>
      </c>
      <c r="B48" s="188">
        <v>98.184303205331673</v>
      </c>
      <c r="C48" s="188">
        <v>89.160555310444806</v>
      </c>
      <c r="D48" s="188">
        <v>99.434525626686479</v>
      </c>
      <c r="E48" s="188">
        <v>98.917609623445429</v>
      </c>
      <c r="F48" s="188">
        <v>95.048849207738456</v>
      </c>
      <c r="G48" s="188">
        <v>96.61764864056191</v>
      </c>
      <c r="H48" s="188">
        <v>96.75804721295529</v>
      </c>
      <c r="I48" s="188">
        <v>91.275926065739725</v>
      </c>
      <c r="J48" s="188">
        <v>81.666962500201961</v>
      </c>
      <c r="K48" s="188">
        <v>95.37563915578265</v>
      </c>
      <c r="L48" s="188">
        <v>97.357064496712852</v>
      </c>
      <c r="M48" s="188">
        <v>96.209112595681574</v>
      </c>
      <c r="N48" s="188">
        <v>91.566173388777301</v>
      </c>
      <c r="O48" s="188">
        <v>96.360039830055527</v>
      </c>
      <c r="P48" s="188">
        <v>85.378582498890879</v>
      </c>
      <c r="Q48" s="188">
        <v>92.810472259553379</v>
      </c>
      <c r="R48" s="188">
        <v>96.464422329778898</v>
      </c>
      <c r="S48" s="188">
        <v>95.71326716277548</v>
      </c>
      <c r="T48" s="188">
        <v>95.719960777947676</v>
      </c>
      <c r="U48" s="188">
        <v>96.363851575935783</v>
      </c>
      <c r="V48" s="188">
        <v>96.229745058235821</v>
      </c>
    </row>
    <row r="49" spans="1:22" x14ac:dyDescent="0.2">
      <c r="A49" s="102" t="s">
        <v>1354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</row>
    <row r="50" spans="1:22" s="3" customFormat="1" x14ac:dyDescent="0.2">
      <c r="A50" s="58" t="s">
        <v>1351</v>
      </c>
      <c r="B50" s="58">
        <v>1042.81449</v>
      </c>
      <c r="C50" s="58">
        <v>8268.4699999999993</v>
      </c>
      <c r="D50" s="58">
        <v>301.87561999999997</v>
      </c>
      <c r="E50" s="58">
        <v>75.845389999999995</v>
      </c>
      <c r="F50" s="58">
        <v>6665.2605700000004</v>
      </c>
      <c r="G50" s="58">
        <v>7435.6992699999992</v>
      </c>
      <c r="H50" s="58">
        <v>679.01864999999998</v>
      </c>
      <c r="I50" s="58">
        <v>58.295569999999998</v>
      </c>
      <c r="J50" s="58">
        <v>111.04114999999999</v>
      </c>
      <c r="K50" s="58">
        <v>2087.5091600000001</v>
      </c>
      <c r="L50" s="58">
        <v>691.52927999999997</v>
      </c>
      <c r="M50" s="58">
        <v>0</v>
      </c>
      <c r="N50" s="58">
        <v>259.99090999999999</v>
      </c>
      <c r="O50" s="58">
        <v>24.903639999999999</v>
      </c>
      <c r="P50" s="58">
        <v>330.49227000000002</v>
      </c>
      <c r="Q50" s="58">
        <v>562.35566000000006</v>
      </c>
      <c r="R50" s="58">
        <v>554.15344999999991</v>
      </c>
      <c r="S50" s="58">
        <v>948.62676999999996</v>
      </c>
      <c r="T50" s="58">
        <v>1791.2200599999999</v>
      </c>
      <c r="U50" s="58">
        <v>73.111980000000003</v>
      </c>
      <c r="V50" s="58">
        <v>31962.213890000003</v>
      </c>
    </row>
    <row r="51" spans="1:22" s="3" customFormat="1" ht="12" customHeight="1" x14ac:dyDescent="0.2">
      <c r="A51" s="58" t="s">
        <v>1352</v>
      </c>
      <c r="B51" s="58">
        <v>399.30511999999999</v>
      </c>
      <c r="C51" s="58">
        <v>1910.7080000000001</v>
      </c>
      <c r="D51" s="58">
        <v>104.868569076</v>
      </c>
      <c r="E51" s="58">
        <v>9.5024200000000008</v>
      </c>
      <c r="F51" s="58">
        <v>3.1329799999999999</v>
      </c>
      <c r="G51" s="58">
        <v>113.30195999999999</v>
      </c>
      <c r="H51" s="58">
        <v>157.72163</v>
      </c>
      <c r="I51" s="58">
        <v>17.592929999999999</v>
      </c>
      <c r="J51" s="58">
        <v>11.980889999999999</v>
      </c>
      <c r="K51" s="58">
        <v>780.75880000000006</v>
      </c>
      <c r="L51" s="58">
        <v>125.94635000000001</v>
      </c>
      <c r="M51" s="58">
        <v>0</v>
      </c>
      <c r="N51" s="58">
        <v>159.93707999999998</v>
      </c>
      <c r="O51" s="58">
        <v>0</v>
      </c>
      <c r="P51" s="58">
        <v>48.061309999999999</v>
      </c>
      <c r="Q51" s="58">
        <v>71.079449999999994</v>
      </c>
      <c r="R51" s="58">
        <v>185.83875</v>
      </c>
      <c r="S51" s="58">
        <v>110.922</v>
      </c>
      <c r="T51" s="58">
        <v>55.898660000000007</v>
      </c>
      <c r="U51" s="58">
        <v>19.922840000000001</v>
      </c>
      <c r="V51" s="58">
        <v>4286.4797390759995</v>
      </c>
    </row>
    <row r="52" spans="1:22" s="118" customFormat="1" x14ac:dyDescent="0.2">
      <c r="A52" s="100" t="s">
        <v>1353</v>
      </c>
      <c r="B52" s="188">
        <v>61.708901839290711</v>
      </c>
      <c r="C52" s="188">
        <v>76.891637751603369</v>
      </c>
      <c r="D52" s="188">
        <v>65.261000846640087</v>
      </c>
      <c r="E52" s="188">
        <v>87.471328184877152</v>
      </c>
      <c r="F52" s="188">
        <v>99.952995386045345</v>
      </c>
      <c r="G52" s="188">
        <v>98.476243378250558</v>
      </c>
      <c r="H52" s="188">
        <v>76.77212106029782</v>
      </c>
      <c r="I52" s="188">
        <v>69.821154506251517</v>
      </c>
      <c r="J52" s="188">
        <v>89.210405331717112</v>
      </c>
      <c r="K52" s="188">
        <v>62.598544956803927</v>
      </c>
      <c r="L52" s="188">
        <v>81.787271538234791</v>
      </c>
      <c r="M52" s="188">
        <v>0</v>
      </c>
      <c r="N52" s="188">
        <v>38.483587753125683</v>
      </c>
      <c r="O52" s="188">
        <v>100</v>
      </c>
      <c r="P52" s="188">
        <v>85.457659872044829</v>
      </c>
      <c r="Q52" s="188">
        <v>87.36040995835269</v>
      </c>
      <c r="R52" s="188">
        <v>66.464388158189749</v>
      </c>
      <c r="S52" s="188">
        <v>88.307097848398257</v>
      </c>
      <c r="T52" s="188">
        <v>96.879296896663831</v>
      </c>
      <c r="U52" s="188">
        <v>72.750238743363255</v>
      </c>
      <c r="V52" s="188">
        <v>86.588914792235002</v>
      </c>
    </row>
    <row r="53" spans="1:22" ht="13.5" x14ac:dyDescent="0.25">
      <c r="A53" s="102" t="s">
        <v>1355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</row>
    <row r="54" spans="1:22" s="3" customFormat="1" x14ac:dyDescent="0.2">
      <c r="A54" s="58" t="s">
        <v>1351</v>
      </c>
      <c r="B54" s="58">
        <v>74889.218999999997</v>
      </c>
      <c r="C54" s="58">
        <v>17435.437999999998</v>
      </c>
      <c r="D54" s="58">
        <v>0</v>
      </c>
      <c r="E54" s="58">
        <v>0</v>
      </c>
      <c r="F54" s="58">
        <v>0</v>
      </c>
      <c r="G54" s="58">
        <v>53658.219730000004</v>
      </c>
      <c r="H54" s="58">
        <v>0</v>
      </c>
      <c r="I54" s="58">
        <v>0</v>
      </c>
      <c r="J54" s="58">
        <v>24852.793009999998</v>
      </c>
      <c r="K54" s="58">
        <v>171.98043000000001</v>
      </c>
      <c r="L54" s="58">
        <v>34736.756679999999</v>
      </c>
      <c r="M54" s="58">
        <v>0</v>
      </c>
      <c r="N54" s="58">
        <v>0</v>
      </c>
      <c r="O54" s="58">
        <v>0</v>
      </c>
      <c r="P54" s="58">
        <v>99079.052299999996</v>
      </c>
      <c r="Q54" s="58">
        <v>4054.7979699999996</v>
      </c>
      <c r="R54" s="58">
        <v>0</v>
      </c>
      <c r="S54" s="58">
        <v>98.82222999999999</v>
      </c>
      <c r="T54" s="58">
        <v>0</v>
      </c>
      <c r="U54" s="58">
        <v>0</v>
      </c>
      <c r="V54" s="58">
        <v>308977.07934999996</v>
      </c>
    </row>
    <row r="55" spans="1:22" s="3" customFormat="1" ht="12" customHeight="1" x14ac:dyDescent="0.2">
      <c r="A55" s="58" t="s">
        <v>1352</v>
      </c>
      <c r="B55" s="58">
        <v>10938.555539999999</v>
      </c>
      <c r="C55" s="58">
        <v>984.41099999999994</v>
      </c>
      <c r="D55" s="58">
        <v>0</v>
      </c>
      <c r="E55" s="58">
        <v>0</v>
      </c>
      <c r="F55" s="58">
        <v>0</v>
      </c>
      <c r="G55" s="58">
        <v>23248.627940000002</v>
      </c>
      <c r="H55" s="58">
        <v>0</v>
      </c>
      <c r="I55" s="58">
        <v>0</v>
      </c>
      <c r="J55" s="58">
        <v>5014.1231500000004</v>
      </c>
      <c r="K55" s="58">
        <v>95.457850000000008</v>
      </c>
      <c r="L55" s="58">
        <v>1833.2361799999999</v>
      </c>
      <c r="M55" s="58">
        <v>0</v>
      </c>
      <c r="N55" s="58">
        <v>0</v>
      </c>
      <c r="O55" s="58">
        <v>0</v>
      </c>
      <c r="P55" s="58">
        <v>30220.165369999999</v>
      </c>
      <c r="Q55" s="58">
        <v>1048.90417</v>
      </c>
      <c r="R55" s="58">
        <v>0</v>
      </c>
      <c r="S55" s="58">
        <v>16.936</v>
      </c>
      <c r="T55" s="58">
        <v>0</v>
      </c>
      <c r="U55" s="58">
        <v>0</v>
      </c>
      <c r="V55" s="58">
        <v>73400.417199999996</v>
      </c>
    </row>
    <row r="56" spans="1:22" s="118" customFormat="1" x14ac:dyDescent="0.2">
      <c r="A56" s="100" t="s">
        <v>1353</v>
      </c>
      <c r="B56" s="188">
        <v>85.393684583624776</v>
      </c>
      <c r="C56" s="188">
        <v>94.3539646093204</v>
      </c>
      <c r="D56" s="188">
        <v>0</v>
      </c>
      <c r="E56" s="188">
        <v>0</v>
      </c>
      <c r="F56" s="188">
        <v>0</v>
      </c>
      <c r="G56" s="188">
        <v>56.672755717607558</v>
      </c>
      <c r="H56" s="188">
        <v>0</v>
      </c>
      <c r="I56" s="188">
        <v>0</v>
      </c>
      <c r="J56" s="188">
        <v>79.824709649404511</v>
      </c>
      <c r="K56" s="188">
        <v>44.494934685301111</v>
      </c>
      <c r="L56" s="188">
        <v>94.722488927541406</v>
      </c>
      <c r="M56" s="188">
        <v>0</v>
      </c>
      <c r="N56" s="188">
        <v>0</v>
      </c>
      <c r="O56" s="188">
        <v>0</v>
      </c>
      <c r="P56" s="188">
        <v>69.498935780595872</v>
      </c>
      <c r="Q56" s="188">
        <v>74.131777273233666</v>
      </c>
      <c r="R56" s="188">
        <v>0</v>
      </c>
      <c r="S56" s="188">
        <v>82.86215561012942</v>
      </c>
      <c r="T56" s="188">
        <v>0</v>
      </c>
      <c r="U56" s="188">
        <v>0</v>
      </c>
      <c r="V56" s="188">
        <v>76.244057535137031</v>
      </c>
    </row>
    <row r="57" spans="1:22" x14ac:dyDescent="0.2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</row>
    <row r="58" spans="1:22" x14ac:dyDescent="0.2">
      <c r="A58" s="102" t="s">
        <v>132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</row>
    <row r="59" spans="1:22" x14ac:dyDescent="0.2">
      <c r="A59" s="102" t="s">
        <v>2541</v>
      </c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</row>
    <row r="60" spans="1:22" s="3" customFormat="1" x14ac:dyDescent="0.2">
      <c r="A60" s="58" t="s">
        <v>133</v>
      </c>
      <c r="B60" s="58">
        <v>8650.8844399999998</v>
      </c>
      <c r="C60" s="58">
        <v>33061.334999999999</v>
      </c>
      <c r="D60" s="58">
        <v>376150.48392999999</v>
      </c>
      <c r="E60" s="58">
        <v>13760.547289999999</v>
      </c>
      <c r="F60" s="58">
        <v>44628.980759999999</v>
      </c>
      <c r="G60" s="58">
        <v>56342.064100000003</v>
      </c>
      <c r="H60" s="58">
        <v>142191.66819</v>
      </c>
      <c r="I60" s="58">
        <v>15212.71369</v>
      </c>
      <c r="J60" s="58">
        <v>5745.4318899999998</v>
      </c>
      <c r="K60" s="58">
        <v>2253.3740400000002</v>
      </c>
      <c r="L60" s="58">
        <v>9958.0245799999993</v>
      </c>
      <c r="M60" s="58">
        <v>0</v>
      </c>
      <c r="N60" s="58">
        <v>9037.6775499999985</v>
      </c>
      <c r="O60" s="58">
        <v>20190.78872</v>
      </c>
      <c r="P60" s="58">
        <v>6462.3425599999991</v>
      </c>
      <c r="Q60" s="58">
        <v>12992.08475</v>
      </c>
      <c r="R60" s="58">
        <v>73921.181280000004</v>
      </c>
      <c r="S60" s="58">
        <v>0</v>
      </c>
      <c r="T60" s="58">
        <v>77777.255669999999</v>
      </c>
      <c r="U60" s="58">
        <v>99272.762879999995</v>
      </c>
      <c r="V60" s="58">
        <v>1007609.6013200001</v>
      </c>
    </row>
    <row r="61" spans="1:22" s="3" customFormat="1" ht="12" customHeight="1" x14ac:dyDescent="0.2">
      <c r="A61" s="58" t="s">
        <v>134</v>
      </c>
      <c r="B61" s="58">
        <v>69.263999999999996</v>
      </c>
      <c r="C61" s="58">
        <v>969.11400000000003</v>
      </c>
      <c r="D61" s="58">
        <v>74.1525000000007</v>
      </c>
      <c r="E61" s="58">
        <v>1.5</v>
      </c>
      <c r="F61" s="58">
        <v>543.07927599999994</v>
      </c>
      <c r="G61" s="58">
        <v>175.47888</v>
      </c>
      <c r="H61" s="58">
        <v>2413.6395699999998</v>
      </c>
      <c r="I61" s="58">
        <v>1392.9118899999999</v>
      </c>
      <c r="J61" s="58">
        <v>640</v>
      </c>
      <c r="K61" s="58">
        <v>24.42</v>
      </c>
      <c r="L61" s="58">
        <v>38.325000000000003</v>
      </c>
      <c r="M61" s="58">
        <v>0</v>
      </c>
      <c r="N61" s="58">
        <v>462.3125</v>
      </c>
      <c r="O61" s="58">
        <v>1801.3258999999998</v>
      </c>
      <c r="P61" s="58">
        <v>518.34069999999997</v>
      </c>
      <c r="Q61" s="58">
        <v>753.67507000000012</v>
      </c>
      <c r="R61" s="58">
        <v>544.13909000000001</v>
      </c>
      <c r="S61" s="58">
        <v>0</v>
      </c>
      <c r="T61" s="58">
        <v>849.47794999999996</v>
      </c>
      <c r="U61" s="58">
        <v>1163.3726299999998</v>
      </c>
      <c r="V61" s="58">
        <v>12434.528956000002</v>
      </c>
    </row>
    <row r="62" spans="1:22" s="118" customFormat="1" x14ac:dyDescent="0.2">
      <c r="A62" s="100" t="s">
        <v>135</v>
      </c>
      <c r="B62" s="188">
        <v>99.199341980806778</v>
      </c>
      <c r="C62" s="188">
        <v>97.068739057270363</v>
      </c>
      <c r="D62" s="188">
        <v>99.980286480233843</v>
      </c>
      <c r="E62" s="188">
        <v>99.989099270774716</v>
      </c>
      <c r="F62" s="188">
        <v>98.783124179060906</v>
      </c>
      <c r="G62" s="188">
        <v>99.688547299778463</v>
      </c>
      <c r="H62" s="188">
        <v>98.302545007929126</v>
      </c>
      <c r="I62" s="188">
        <v>90.843764509184027</v>
      </c>
      <c r="J62" s="188">
        <v>88.860715569286825</v>
      </c>
      <c r="K62" s="188">
        <v>98.916291766634529</v>
      </c>
      <c r="L62" s="188">
        <v>99.615134510945339</v>
      </c>
      <c r="M62" s="188">
        <v>0</v>
      </c>
      <c r="N62" s="188">
        <v>94.884609486869778</v>
      </c>
      <c r="O62" s="188">
        <v>91.078476799592806</v>
      </c>
      <c r="P62" s="188">
        <v>91.979058751723002</v>
      </c>
      <c r="Q62" s="188">
        <v>94.198967413601594</v>
      </c>
      <c r="R62" s="188">
        <v>99.263892864564895</v>
      </c>
      <c r="S62" s="188" t="e">
        <v>#DIV/0!</v>
      </c>
      <c r="T62" s="188">
        <v>98.907806732595148</v>
      </c>
      <c r="U62" s="188">
        <v>98.828104913926623</v>
      </c>
      <c r="V62" s="188">
        <v>98.765937825551646</v>
      </c>
    </row>
    <row r="63" spans="1:22" x14ac:dyDescent="0.2">
      <c r="A63" s="102" t="s">
        <v>1354</v>
      </c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</row>
    <row r="64" spans="1:22" s="3" customFormat="1" x14ac:dyDescent="0.2">
      <c r="A64" s="58" t="s">
        <v>133</v>
      </c>
      <c r="B64" s="58">
        <v>54.442879999999995</v>
      </c>
      <c r="C64" s="58">
        <v>1551.953</v>
      </c>
      <c r="D64" s="58">
        <v>441.38078999999999</v>
      </c>
      <c r="E64" s="58">
        <v>30.061990000000002</v>
      </c>
      <c r="F64" s="58">
        <v>0</v>
      </c>
      <c r="G64" s="58">
        <v>4647.8781100000006</v>
      </c>
      <c r="H64" s="58">
        <v>96.624390000000005</v>
      </c>
      <c r="I64" s="58">
        <v>0</v>
      </c>
      <c r="J64" s="58">
        <v>429.93147999999997</v>
      </c>
      <c r="K64" s="58">
        <v>60</v>
      </c>
      <c r="L64" s="58">
        <v>56.565190000000001</v>
      </c>
      <c r="M64" s="58">
        <v>0</v>
      </c>
      <c r="N64" s="58">
        <v>43.441720000000004</v>
      </c>
      <c r="O64" s="58">
        <v>30.4101</v>
      </c>
      <c r="P64" s="58">
        <v>86.269419999999997</v>
      </c>
      <c r="Q64" s="58">
        <v>115.85691</v>
      </c>
      <c r="R64" s="58">
        <v>51.549480000000003</v>
      </c>
      <c r="S64" s="58">
        <v>14.98255</v>
      </c>
      <c r="T64" s="58">
        <v>142.13614999999999</v>
      </c>
      <c r="U64" s="58">
        <v>24.017469999999999</v>
      </c>
      <c r="V64" s="58">
        <v>7877.5016300000007</v>
      </c>
    </row>
    <row r="65" spans="1:22" s="3" customFormat="1" ht="12" customHeight="1" x14ac:dyDescent="0.2">
      <c r="A65" s="58" t="s">
        <v>134</v>
      </c>
      <c r="B65" s="58">
        <v>21.982839999999999</v>
      </c>
      <c r="C65" s="58">
        <v>295.39699999999999</v>
      </c>
      <c r="D65" s="58">
        <v>285.99900000000002</v>
      </c>
      <c r="E65" s="58">
        <v>0</v>
      </c>
      <c r="F65" s="58">
        <v>0</v>
      </c>
      <c r="G65" s="58">
        <v>57.718519999999998</v>
      </c>
      <c r="H65" s="58">
        <v>3.8733299999999997</v>
      </c>
      <c r="I65" s="58">
        <v>0</v>
      </c>
      <c r="J65" s="58">
        <v>340.8</v>
      </c>
      <c r="K65" s="58">
        <v>12.805999999999999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33.725000000000001</v>
      </c>
      <c r="R65" s="58">
        <v>2.1</v>
      </c>
      <c r="S65" s="58">
        <v>0</v>
      </c>
      <c r="T65" s="58">
        <v>20</v>
      </c>
      <c r="U65" s="58">
        <v>14.730139999999999</v>
      </c>
      <c r="V65" s="58">
        <v>1089.1318299999998</v>
      </c>
    </row>
    <row r="66" spans="1:22" s="118" customFormat="1" x14ac:dyDescent="0.2">
      <c r="A66" s="100" t="s">
        <v>135</v>
      </c>
      <c r="B66" s="188">
        <v>59.622194858170609</v>
      </c>
      <c r="C66" s="188">
        <v>80.966111731476403</v>
      </c>
      <c r="D66" s="188">
        <v>35.20356878241121</v>
      </c>
      <c r="E66" s="188">
        <v>100</v>
      </c>
      <c r="F66" s="188">
        <v>0</v>
      </c>
      <c r="G66" s="188">
        <v>98.758174835183013</v>
      </c>
      <c r="H66" s="188">
        <v>95.99135373584248</v>
      </c>
      <c r="I66" s="188">
        <v>0</v>
      </c>
      <c r="J66" s="188">
        <v>20.731554711927576</v>
      </c>
      <c r="K66" s="188">
        <v>78.65666666666668</v>
      </c>
      <c r="L66" s="188">
        <v>100</v>
      </c>
      <c r="M66" s="188">
        <v>0</v>
      </c>
      <c r="N66" s="188">
        <v>100</v>
      </c>
      <c r="O66" s="188">
        <v>100</v>
      </c>
      <c r="P66" s="188">
        <v>100</v>
      </c>
      <c r="Q66" s="188">
        <v>70.890816956882418</v>
      </c>
      <c r="R66" s="188">
        <v>95.926244066865465</v>
      </c>
      <c r="S66" s="188">
        <v>100</v>
      </c>
      <c r="T66" s="188">
        <v>85.928984287248525</v>
      </c>
      <c r="U66" s="188">
        <v>38.6690604797258</v>
      </c>
      <c r="V66" s="188">
        <v>86.174146561236569</v>
      </c>
    </row>
    <row r="67" spans="1:22" ht="13.5" x14ac:dyDescent="0.25">
      <c r="A67" s="102" t="s">
        <v>1355</v>
      </c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</row>
    <row r="68" spans="1:22" s="3" customFormat="1" x14ac:dyDescent="0.2">
      <c r="A68" s="58" t="s">
        <v>133</v>
      </c>
      <c r="B68" s="58">
        <v>59553.634640000004</v>
      </c>
      <c r="C68" s="58">
        <v>12539.52</v>
      </c>
      <c r="D68" s="58">
        <v>0</v>
      </c>
      <c r="E68" s="58">
        <v>0</v>
      </c>
      <c r="F68" s="58">
        <v>0</v>
      </c>
      <c r="G68" s="58">
        <v>43458.756909999996</v>
      </c>
      <c r="H68" s="58">
        <v>0</v>
      </c>
      <c r="I68" s="58">
        <v>0</v>
      </c>
      <c r="J68" s="58">
        <v>18357.014030000002</v>
      </c>
      <c r="K68" s="58">
        <v>432.83628999999996</v>
      </c>
      <c r="L68" s="58">
        <v>35604.570599999999</v>
      </c>
      <c r="M68" s="58">
        <v>0</v>
      </c>
      <c r="N68" s="58">
        <v>0</v>
      </c>
      <c r="O68" s="58">
        <v>0</v>
      </c>
      <c r="P68" s="58">
        <v>71708.696070000005</v>
      </c>
      <c r="Q68" s="58">
        <v>4043.2083899999998</v>
      </c>
      <c r="R68" s="58">
        <v>0</v>
      </c>
      <c r="S68" s="58">
        <v>59.631999999999998</v>
      </c>
      <c r="T68" s="58">
        <v>7.1963400000000002</v>
      </c>
      <c r="U68" s="58">
        <v>13.97973</v>
      </c>
      <c r="V68" s="58">
        <v>245779.04500000001</v>
      </c>
    </row>
    <row r="69" spans="1:22" s="3" customFormat="1" ht="12" customHeight="1" x14ac:dyDescent="0.2">
      <c r="A69" s="58" t="s">
        <v>134</v>
      </c>
      <c r="B69" s="58">
        <v>14545.030150000001</v>
      </c>
      <c r="C69" s="58">
        <v>49.469000000000001</v>
      </c>
      <c r="D69" s="58">
        <v>0</v>
      </c>
      <c r="E69" s="58">
        <v>0</v>
      </c>
      <c r="F69" s="58">
        <v>0</v>
      </c>
      <c r="G69" s="58">
        <v>18363.332330000001</v>
      </c>
      <c r="H69" s="58">
        <v>0</v>
      </c>
      <c r="I69" s="58">
        <v>0</v>
      </c>
      <c r="J69" s="58">
        <v>6663.3020500000002</v>
      </c>
      <c r="K69" s="58">
        <v>397.39598999999998</v>
      </c>
      <c r="L69" s="58">
        <v>10446.67729</v>
      </c>
      <c r="M69" s="58">
        <v>0</v>
      </c>
      <c r="N69" s="58">
        <v>0</v>
      </c>
      <c r="O69" s="58">
        <v>0</v>
      </c>
      <c r="P69" s="58">
        <v>24907.41346</v>
      </c>
      <c r="Q69" s="58">
        <v>1788.9725799999999</v>
      </c>
      <c r="R69" s="58">
        <v>0</v>
      </c>
      <c r="S69" s="58">
        <v>0</v>
      </c>
      <c r="T69" s="58">
        <v>8.6373999999999995</v>
      </c>
      <c r="U69" s="58">
        <v>0</v>
      </c>
      <c r="V69" s="58">
        <v>77170.230250000008</v>
      </c>
    </row>
    <row r="70" spans="1:22" s="118" customFormat="1" ht="13.5" thickBot="1" x14ac:dyDescent="0.25">
      <c r="A70" s="120" t="s">
        <v>135</v>
      </c>
      <c r="B70" s="190">
        <v>75.576586990996802</v>
      </c>
      <c r="C70" s="190">
        <v>99.6054952661665</v>
      </c>
      <c r="D70" s="190">
        <v>0</v>
      </c>
      <c r="E70" s="190">
        <v>0</v>
      </c>
      <c r="F70" s="190">
        <v>0</v>
      </c>
      <c r="G70" s="190">
        <v>57.74538059606914</v>
      </c>
      <c r="H70" s="190">
        <v>0</v>
      </c>
      <c r="I70" s="190">
        <v>0</v>
      </c>
      <c r="J70" s="190">
        <v>63.701601801303411</v>
      </c>
      <c r="K70" s="190">
        <v>8.1879225052963989</v>
      </c>
      <c r="L70" s="190">
        <v>70.659167870992377</v>
      </c>
      <c r="M70" s="190">
        <v>0</v>
      </c>
      <c r="N70" s="190">
        <v>0</v>
      </c>
      <c r="O70" s="190">
        <v>0</v>
      </c>
      <c r="P70" s="190">
        <v>65.26583967488952</v>
      </c>
      <c r="Q70" s="190">
        <v>55.753639005482981</v>
      </c>
      <c r="R70" s="190">
        <v>0</v>
      </c>
      <c r="S70" s="190">
        <v>100</v>
      </c>
      <c r="T70" s="190">
        <v>-20.024901547175361</v>
      </c>
      <c r="U70" s="190">
        <v>100</v>
      </c>
      <c r="V70" s="190">
        <v>68.601786108331581</v>
      </c>
    </row>
  </sheetData>
  <mergeCells count="2">
    <mergeCell ref="A5:J6"/>
    <mergeCell ref="K5:S6"/>
  </mergeCells>
  <phoneticPr fontId="2" type="noConversion"/>
  <conditionalFormatting sqref="V8:AF8">
    <cfRule type="expression" dxfId="21" priority="1" stopIfTrue="1">
      <formula>$BB8=1</formula>
    </cfRule>
  </conditionalFormatting>
  <conditionalFormatting sqref="U8 Q8:S8">
    <cfRule type="expression" dxfId="20" priority="2" stopIfTrue="1">
      <formula>#REF!=1</formula>
    </cfRule>
  </conditionalFormatting>
  <conditionalFormatting sqref="B8:P8">
    <cfRule type="expression" dxfId="19" priority="3" stopIfTrue="1">
      <formula>$BD8=1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1.1417322834645669" right="0.19685039370078741" top="0.78740157480314965" bottom="0.98425196850393704" header="0.51181102362204722" footer="0.51181102362204722"/>
  <pageSetup paperSize="8" scale="7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74"/>
  <sheetViews>
    <sheetView showGridLines="0" workbookViewId="0">
      <selection activeCell="C13" sqref="C13"/>
    </sheetView>
  </sheetViews>
  <sheetFormatPr defaultColWidth="15.7109375" defaultRowHeight="12.75" x14ac:dyDescent="0.2"/>
  <cols>
    <col min="1" max="1" width="72.85546875" customWidth="1"/>
    <col min="2" max="7" width="12.28515625" customWidth="1"/>
  </cols>
  <sheetData>
    <row r="1" spans="1:7" x14ac:dyDescent="0.2">
      <c r="A1" s="334" t="s">
        <v>1595</v>
      </c>
    </row>
    <row r="2" spans="1:7" x14ac:dyDescent="0.2">
      <c r="A2" s="334" t="s">
        <v>300</v>
      </c>
    </row>
    <row r="3" spans="1:7" x14ac:dyDescent="0.2">
      <c r="A3" s="19" t="s">
        <v>96</v>
      </c>
      <c r="B3" s="11"/>
      <c r="C3" s="11"/>
      <c r="D3" s="11"/>
      <c r="E3" s="11"/>
      <c r="G3" s="140" t="s">
        <v>95</v>
      </c>
    </row>
    <row r="4" spans="1:7" x14ac:dyDescent="0.2">
      <c r="A4" s="11"/>
      <c r="B4" s="11"/>
      <c r="C4" s="11"/>
      <c r="D4" s="11"/>
      <c r="E4" s="11"/>
      <c r="F4" s="11"/>
    </row>
    <row r="5" spans="1:7" ht="15.75" customHeight="1" x14ac:dyDescent="0.2">
      <c r="A5" s="706" t="s">
        <v>511</v>
      </c>
      <c r="B5" s="706"/>
      <c r="C5" s="706"/>
      <c r="D5" s="706"/>
      <c r="E5" s="706"/>
      <c r="F5" s="706"/>
      <c r="G5" s="706"/>
    </row>
    <row r="6" spans="1:7" ht="15.75" customHeight="1" x14ac:dyDescent="0.2">
      <c r="A6" s="706"/>
      <c r="B6" s="706"/>
      <c r="C6" s="706"/>
      <c r="D6" s="706"/>
      <c r="E6" s="706"/>
      <c r="F6" s="706"/>
      <c r="G6" s="706"/>
    </row>
    <row r="7" spans="1:7" s="2" customFormat="1" ht="13.5" thickBot="1" x14ac:dyDescent="0.25">
      <c r="A7" s="11"/>
      <c r="B7" s="11"/>
      <c r="C7" s="11"/>
      <c r="D7" s="11"/>
      <c r="E7" s="11"/>
      <c r="G7" s="14" t="s">
        <v>1896</v>
      </c>
    </row>
    <row r="8" spans="1:7" s="2" customFormat="1" ht="13.5" customHeight="1" thickBot="1" x14ac:dyDescent="0.25">
      <c r="A8" s="713" t="s">
        <v>782</v>
      </c>
      <c r="B8" s="699" t="s">
        <v>3204</v>
      </c>
      <c r="C8" s="700"/>
      <c r="D8" s="700"/>
      <c r="E8" s="700"/>
      <c r="F8" s="701" t="s">
        <v>2605</v>
      </c>
      <c r="G8" s="712" t="s">
        <v>772</v>
      </c>
    </row>
    <row r="9" spans="1:7" s="2" customFormat="1" ht="12.75" customHeight="1" x14ac:dyDescent="0.2">
      <c r="A9" s="714"/>
      <c r="B9" s="701" t="s">
        <v>769</v>
      </c>
      <c r="C9" s="701" t="s">
        <v>147</v>
      </c>
      <c r="D9" s="701" t="s">
        <v>770</v>
      </c>
      <c r="E9" s="701" t="s">
        <v>771</v>
      </c>
      <c r="F9" s="702"/>
      <c r="G9" s="702"/>
    </row>
    <row r="10" spans="1:7" s="2" customFormat="1" x14ac:dyDescent="0.2">
      <c r="A10" s="714"/>
      <c r="B10" s="704"/>
      <c r="C10" s="704"/>
      <c r="D10" s="704"/>
      <c r="E10" s="704"/>
      <c r="F10" s="702"/>
      <c r="G10" s="702"/>
    </row>
    <row r="11" spans="1:7" ht="13.5" thickBot="1" x14ac:dyDescent="0.25">
      <c r="A11" s="715"/>
      <c r="B11" s="705"/>
      <c r="C11" s="705"/>
      <c r="D11" s="705"/>
      <c r="E11" s="705"/>
      <c r="F11" s="703"/>
      <c r="G11" s="703"/>
    </row>
    <row r="12" spans="1:7" x14ac:dyDescent="0.2">
      <c r="A12" s="211" t="s">
        <v>783</v>
      </c>
      <c r="B12" s="212"/>
      <c r="C12" s="212"/>
      <c r="D12" s="213"/>
      <c r="E12" s="212"/>
      <c r="F12" s="214"/>
      <c r="G12" s="214"/>
    </row>
    <row r="13" spans="1:7" x14ac:dyDescent="0.2">
      <c r="A13" s="21"/>
      <c r="B13" s="181"/>
      <c r="C13" s="181"/>
      <c r="D13" s="168"/>
      <c r="E13" s="181"/>
      <c r="F13" s="182"/>
      <c r="G13" s="182"/>
    </row>
    <row r="14" spans="1:7" ht="13.5" x14ac:dyDescent="0.2">
      <c r="A14" s="141" t="s">
        <v>1664</v>
      </c>
      <c r="B14" s="27">
        <v>5984092.4451542431</v>
      </c>
      <c r="C14" s="183">
        <v>240227.55664000002</v>
      </c>
      <c r="D14" s="183">
        <v>8329.8354609239959</v>
      </c>
      <c r="E14" s="183">
        <f>B14+C14+D14</f>
        <v>6232649.8372551668</v>
      </c>
      <c r="F14" s="27">
        <v>774865.99024999992</v>
      </c>
      <c r="G14" s="27">
        <f>E14+F14</f>
        <v>7007515.8275051666</v>
      </c>
    </row>
    <row r="15" spans="1:7" ht="13.5" x14ac:dyDescent="0.2">
      <c r="A15" s="22" t="s">
        <v>2515</v>
      </c>
      <c r="B15" s="28">
        <v>5662723.9636687171</v>
      </c>
      <c r="C15" s="184">
        <v>228627.55672000002</v>
      </c>
      <c r="D15" s="184">
        <v>7493.6221309239954</v>
      </c>
      <c r="E15" s="184">
        <v>5898845.1425196407</v>
      </c>
      <c r="F15" s="28">
        <v>737985.46695999987</v>
      </c>
      <c r="G15" s="28">
        <v>6636830.6094796406</v>
      </c>
    </row>
    <row r="16" spans="1:7" x14ac:dyDescent="0.2">
      <c r="A16" s="22" t="s">
        <v>2516</v>
      </c>
      <c r="B16" s="28">
        <v>9252381.5170263834</v>
      </c>
      <c r="C16" s="184">
        <v>337288.58736999996</v>
      </c>
      <c r="D16" s="184">
        <v>10425.380270000001</v>
      </c>
      <c r="E16" s="184">
        <v>9600095.4846663848</v>
      </c>
      <c r="F16" s="28">
        <v>820737.03752999997</v>
      </c>
      <c r="G16" s="28">
        <v>10420832.522196384</v>
      </c>
    </row>
    <row r="17" spans="1:12" ht="13.5" x14ac:dyDescent="0.2">
      <c r="A17" s="22" t="s">
        <v>2517</v>
      </c>
      <c r="B17" s="28">
        <v>-2984503.0564099997</v>
      </c>
      <c r="C17" s="184">
        <v>-76990.074010000011</v>
      </c>
      <c r="D17" s="184">
        <v>-696.82292907600004</v>
      </c>
      <c r="E17" s="184">
        <v>-3062189.9533490757</v>
      </c>
      <c r="F17" s="28">
        <v>-75224.724930000011</v>
      </c>
      <c r="G17" s="28">
        <v>-3137414.6782790758</v>
      </c>
    </row>
    <row r="18" spans="1:12" ht="13.5" x14ac:dyDescent="0.2">
      <c r="A18" s="22" t="s">
        <v>2868</v>
      </c>
      <c r="B18" s="28">
        <v>-3714293.0588149996</v>
      </c>
      <c r="C18" s="184">
        <v>-122201.94281999998</v>
      </c>
      <c r="D18" s="184">
        <v>-4176.3719000000001</v>
      </c>
      <c r="E18" s="184">
        <v>-3840671.3735349998</v>
      </c>
      <c r="F18" s="28">
        <v>-251668.26840000003</v>
      </c>
      <c r="G18" s="28">
        <v>-4092339.6419349997</v>
      </c>
    </row>
    <row r="19" spans="1:12" ht="13.5" x14ac:dyDescent="0.2">
      <c r="A19" s="22" t="s">
        <v>2869</v>
      </c>
      <c r="B19" s="28">
        <v>907348.97572733334</v>
      </c>
      <c r="C19" s="184">
        <v>27667.653429999995</v>
      </c>
      <c r="D19" s="184">
        <v>179.08976999999999</v>
      </c>
      <c r="E19" s="184">
        <v>935195.71892733325</v>
      </c>
      <c r="F19" s="28">
        <v>6791.9798600000004</v>
      </c>
      <c r="G19" s="28">
        <v>941987.69878733321</v>
      </c>
    </row>
    <row r="20" spans="1:12" ht="13.5" x14ac:dyDescent="0.2">
      <c r="A20" s="22" t="s">
        <v>1998</v>
      </c>
      <c r="B20" s="28">
        <v>2963264.0546500003</v>
      </c>
      <c r="C20" s="184">
        <v>98319.833149999991</v>
      </c>
      <c r="D20" s="184">
        <v>1963.9417699999999</v>
      </c>
      <c r="E20" s="184">
        <v>3063547.8295700001</v>
      </c>
      <c r="F20" s="28">
        <v>253693.80547999995</v>
      </c>
      <c r="G20" s="28">
        <v>3317241.6350500002</v>
      </c>
    </row>
    <row r="21" spans="1:12" ht="13.5" x14ac:dyDescent="0.2">
      <c r="A21" s="22" t="s">
        <v>148</v>
      </c>
      <c r="B21" s="28">
        <v>-761474.46851000004</v>
      </c>
      <c r="C21" s="184">
        <v>-35456.500399999997</v>
      </c>
      <c r="D21" s="184">
        <v>-204.06707</v>
      </c>
      <c r="E21" s="184">
        <v>-797135.03598000004</v>
      </c>
      <c r="F21" s="28">
        <v>-16580.893340000002</v>
      </c>
      <c r="G21" s="28">
        <v>-813715.92932</v>
      </c>
    </row>
    <row r="22" spans="1:12" ht="13.5" x14ac:dyDescent="0.2">
      <c r="A22" s="22" t="s">
        <v>146</v>
      </c>
      <c r="B22" s="28">
        <v>0</v>
      </c>
      <c r="C22" s="184">
        <v>0</v>
      </c>
      <c r="D22" s="184">
        <v>2.4722199999999996</v>
      </c>
      <c r="E22" s="184">
        <v>2.4722199999999996</v>
      </c>
      <c r="F22" s="28">
        <v>236.53076000000001</v>
      </c>
      <c r="G22" s="28">
        <v>239.00298000000001</v>
      </c>
    </row>
    <row r="23" spans="1:12" ht="13.5" x14ac:dyDescent="0.2">
      <c r="A23" s="22" t="s">
        <v>934</v>
      </c>
      <c r="B23" s="28">
        <v>237098.3537755268</v>
      </c>
      <c r="C23" s="184">
        <v>9344.2261899999994</v>
      </c>
      <c r="D23" s="184">
        <v>736.74152000000004</v>
      </c>
      <c r="E23" s="184">
        <v>247179.3214855268</v>
      </c>
      <c r="F23" s="28">
        <v>31787.279780000004</v>
      </c>
      <c r="G23" s="28">
        <v>278966.60126552678</v>
      </c>
    </row>
    <row r="24" spans="1:12" ht="13.5" x14ac:dyDescent="0.2">
      <c r="A24" s="22" t="s">
        <v>1635</v>
      </c>
      <c r="B24" s="28">
        <v>84270.12770999987</v>
      </c>
      <c r="C24" s="184">
        <v>2255.7737299999999</v>
      </c>
      <c r="D24" s="184">
        <v>99.471809999999991</v>
      </c>
      <c r="E24" s="184">
        <v>86625.373249999873</v>
      </c>
      <c r="F24" s="28">
        <v>5093.2435100000012</v>
      </c>
      <c r="G24" s="28">
        <v>91718.616759999873</v>
      </c>
    </row>
    <row r="25" spans="1:12" x14ac:dyDescent="0.2">
      <c r="A25" s="22"/>
      <c r="B25" s="28"/>
      <c r="C25" s="184"/>
      <c r="D25" s="184"/>
      <c r="E25" s="184"/>
      <c r="F25" s="28"/>
      <c r="G25" s="28"/>
    </row>
    <row r="26" spans="1:12" s="2" customFormat="1" ht="13.5" x14ac:dyDescent="0.2">
      <c r="A26" s="22" t="s">
        <v>149</v>
      </c>
      <c r="B26" s="27">
        <v>-5748464.0315471832</v>
      </c>
      <c r="C26" s="27">
        <v>-257068.79353</v>
      </c>
      <c r="D26" s="27">
        <v>-5810.1115200000004</v>
      </c>
      <c r="E26" s="27">
        <v>-6011342.9365971833</v>
      </c>
      <c r="F26" s="27">
        <v>-772359.79775999999</v>
      </c>
      <c r="G26" s="27">
        <v>-6783702.7343571838</v>
      </c>
      <c r="I26" s="346"/>
      <c r="J26" s="166"/>
      <c r="K26" s="166"/>
      <c r="L26" s="9"/>
    </row>
    <row r="27" spans="1:12" s="2" customFormat="1" ht="13.5" x14ac:dyDescent="0.2">
      <c r="A27" s="22" t="s">
        <v>200</v>
      </c>
      <c r="B27" s="28">
        <v>-4080147.5589563427</v>
      </c>
      <c r="C27" s="28">
        <v>-180347.33474999998</v>
      </c>
      <c r="D27" s="28">
        <v>-1845.98334</v>
      </c>
      <c r="E27" s="28">
        <v>-4262340.8770463429</v>
      </c>
      <c r="F27" s="28">
        <v>-587040.55353999999</v>
      </c>
      <c r="G27" s="28">
        <v>-4849381.4305863427</v>
      </c>
      <c r="I27" s="564"/>
      <c r="J27" s="166"/>
      <c r="K27" s="166"/>
      <c r="L27" s="9"/>
    </row>
    <row r="28" spans="1:12" s="2" customFormat="1" ht="13.5" x14ac:dyDescent="0.2">
      <c r="A28" s="22" t="s">
        <v>201</v>
      </c>
      <c r="B28" s="28">
        <v>-5075567.362520135</v>
      </c>
      <c r="C28" s="28">
        <v>-256896.33462000001</v>
      </c>
      <c r="D28" s="28">
        <v>-1744.92066</v>
      </c>
      <c r="E28" s="28">
        <v>-5334208.6178001352</v>
      </c>
      <c r="F28" s="28">
        <v>-627197.18713999994</v>
      </c>
      <c r="G28" s="28">
        <v>-5961405.8049401352</v>
      </c>
      <c r="I28" s="564"/>
      <c r="J28" s="166"/>
      <c r="K28" s="166"/>
      <c r="L28" s="9"/>
    </row>
    <row r="29" spans="1:12" s="2" customFormat="1" ht="13.5" x14ac:dyDescent="0.2">
      <c r="A29" s="22" t="s">
        <v>202</v>
      </c>
      <c r="B29" s="28">
        <v>1316757.7281050007</v>
      </c>
      <c r="C29" s="28">
        <v>77924.022209999996</v>
      </c>
      <c r="D29" s="28">
        <v>385.33987000000002</v>
      </c>
      <c r="E29" s="28">
        <v>1395067.0901850006</v>
      </c>
      <c r="F29" s="28">
        <v>49153.648759999989</v>
      </c>
      <c r="G29" s="28">
        <v>1444220.7389450006</v>
      </c>
      <c r="I29" s="564"/>
      <c r="J29" s="166"/>
      <c r="K29" s="166"/>
      <c r="L29" s="9"/>
    </row>
    <row r="30" spans="1:12" s="2" customFormat="1" ht="13.5" x14ac:dyDescent="0.2">
      <c r="A30" s="22" t="s">
        <v>203</v>
      </c>
      <c r="B30" s="28">
        <v>-2629921.1041312083</v>
      </c>
      <c r="C30" s="28">
        <v>-26269.424259999996</v>
      </c>
      <c r="D30" s="28">
        <v>-1122.7686200000001</v>
      </c>
      <c r="E30" s="28">
        <v>-2657313.2970112083</v>
      </c>
      <c r="F30" s="28">
        <v>-266451.49366000004</v>
      </c>
      <c r="G30" s="28">
        <v>-2923764.7906712084</v>
      </c>
      <c r="I30" s="564"/>
      <c r="J30" s="166"/>
      <c r="K30" s="166"/>
      <c r="L30" s="9"/>
    </row>
    <row r="31" spans="1:12" s="2" customFormat="1" ht="13.5" x14ac:dyDescent="0.2">
      <c r="A31" s="22" t="s">
        <v>1665</v>
      </c>
      <c r="B31" s="28">
        <v>993699.9751299998</v>
      </c>
      <c r="C31" s="28">
        <v>4475.4315800000004</v>
      </c>
      <c r="D31" s="28">
        <v>55.492350000000002</v>
      </c>
      <c r="E31" s="28">
        <v>998230.89905999985</v>
      </c>
      <c r="F31" s="28">
        <v>42655.988429999998</v>
      </c>
      <c r="G31" s="28">
        <v>1040886.8874899999</v>
      </c>
      <c r="I31" s="564"/>
      <c r="J31" s="166"/>
      <c r="K31" s="166"/>
      <c r="L31" s="9"/>
    </row>
    <row r="32" spans="1:12" s="2" customFormat="1" ht="13.5" x14ac:dyDescent="0.2">
      <c r="A32" s="22" t="s">
        <v>1857</v>
      </c>
      <c r="B32" s="28">
        <v>2183473.1484899996</v>
      </c>
      <c r="C32" s="28">
        <v>25583.80473</v>
      </c>
      <c r="D32" s="28">
        <v>648.25979000000007</v>
      </c>
      <c r="E32" s="28">
        <v>2209705.2130099996</v>
      </c>
      <c r="F32" s="28">
        <v>269843.80670000002</v>
      </c>
      <c r="G32" s="28">
        <v>2479549.0197099997</v>
      </c>
      <c r="I32" s="564"/>
      <c r="J32" s="166"/>
      <c r="K32" s="166"/>
      <c r="L32" s="9"/>
    </row>
    <row r="33" spans="1:12" s="2" customFormat="1" ht="13.5" x14ac:dyDescent="0.2">
      <c r="A33" s="22" t="s">
        <v>1858</v>
      </c>
      <c r="B33" s="28">
        <v>-868589.9440299999</v>
      </c>
      <c r="C33" s="28">
        <v>-5164.83439</v>
      </c>
      <c r="D33" s="28">
        <v>-67.386070000000004</v>
      </c>
      <c r="E33" s="28">
        <v>-873822.16448999988</v>
      </c>
      <c r="F33" s="28">
        <v>-55045.316629999987</v>
      </c>
      <c r="G33" s="28">
        <v>-928867.48111999989</v>
      </c>
      <c r="I33" s="564"/>
      <c r="J33" s="166"/>
      <c r="K33" s="166"/>
      <c r="L33" s="9"/>
    </row>
    <row r="34" spans="1:12" s="2" customFormat="1" ht="13.5" x14ac:dyDescent="0.2">
      <c r="A34" s="22" t="s">
        <v>204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I34" s="564"/>
      <c r="J34" s="166"/>
      <c r="K34" s="166"/>
      <c r="L34" s="9"/>
    </row>
    <row r="35" spans="1:12" s="2" customFormat="1" ht="13.5" x14ac:dyDescent="0.2">
      <c r="A35" s="22" t="s">
        <v>205</v>
      </c>
      <c r="B35" s="28">
        <v>-30932.405450000031</v>
      </c>
      <c r="C35" s="28">
        <v>0</v>
      </c>
      <c r="D35" s="28">
        <v>0</v>
      </c>
      <c r="E35" s="28">
        <v>-30932.405450000031</v>
      </c>
      <c r="F35" s="28">
        <v>0</v>
      </c>
      <c r="G35" s="28">
        <v>-30932.405450000031</v>
      </c>
      <c r="I35" s="564"/>
      <c r="J35" s="166"/>
      <c r="K35" s="166"/>
      <c r="L35" s="9"/>
    </row>
    <row r="36" spans="1:12" s="2" customFormat="1" ht="13.5" x14ac:dyDescent="0.2">
      <c r="A36" s="22" t="s">
        <v>206</v>
      </c>
      <c r="B36" s="28">
        <v>-1637384.0671408409</v>
      </c>
      <c r="C36" s="28">
        <v>-76721.458780000001</v>
      </c>
      <c r="D36" s="28">
        <v>-3964.1281800000002</v>
      </c>
      <c r="E36" s="28">
        <v>-1718069.6541008409</v>
      </c>
      <c r="F36" s="28">
        <v>-185319.24422000002</v>
      </c>
      <c r="G36" s="28">
        <v>-1903388.8983208409</v>
      </c>
      <c r="I36" s="564"/>
      <c r="J36" s="166"/>
      <c r="K36" s="166"/>
      <c r="L36" s="9"/>
    </row>
    <row r="37" spans="1:12" s="2" customFormat="1" x14ac:dyDescent="0.2">
      <c r="A37" s="22"/>
      <c r="B37" s="28"/>
      <c r="C37" s="184"/>
      <c r="D37" s="184"/>
      <c r="E37" s="184"/>
      <c r="F37" s="28"/>
      <c r="G37" s="28"/>
      <c r="I37" s="564"/>
      <c r="J37" s="166"/>
      <c r="K37" s="166"/>
      <c r="L37" s="9"/>
    </row>
    <row r="38" spans="1:12" s="2" customFormat="1" x14ac:dyDescent="0.2">
      <c r="A38" s="565" t="s">
        <v>1252</v>
      </c>
      <c r="B38" s="38">
        <v>235628.41360705998</v>
      </c>
      <c r="C38" s="38">
        <v>-16841.236889999971</v>
      </c>
      <c r="D38" s="38">
        <v>2519.7239409239955</v>
      </c>
      <c r="E38" s="38">
        <v>221306.9006579835</v>
      </c>
      <c r="F38" s="38">
        <v>2506.1924899999285</v>
      </c>
      <c r="G38" s="38">
        <v>223813.09314798284</v>
      </c>
      <c r="I38" s="564"/>
      <c r="J38" s="166"/>
      <c r="K38" s="166"/>
      <c r="L38" s="9"/>
    </row>
    <row r="39" spans="1:12" x14ac:dyDescent="0.2">
      <c r="A39" s="22"/>
      <c r="B39" s="28"/>
      <c r="C39" s="184"/>
      <c r="D39" s="184"/>
      <c r="E39" s="184"/>
      <c r="F39" s="28"/>
      <c r="G39" s="28"/>
    </row>
    <row r="40" spans="1:12" ht="13.5" x14ac:dyDescent="0.2">
      <c r="A40" s="22" t="s">
        <v>150</v>
      </c>
      <c r="B40" s="27">
        <v>5608.5387000000001</v>
      </c>
      <c r="C40" s="183">
        <v>355989.07622999995</v>
      </c>
      <c r="D40" s="183">
        <v>1424629.1329811099</v>
      </c>
      <c r="E40" s="183">
        <v>1786226.7479111098</v>
      </c>
      <c r="F40" s="27">
        <v>16908.402600000001</v>
      </c>
      <c r="G40" s="27">
        <v>1803135.1505111097</v>
      </c>
    </row>
    <row r="41" spans="1:12" ht="13.5" x14ac:dyDescent="0.2">
      <c r="A41" s="22" t="s">
        <v>2515</v>
      </c>
      <c r="B41" s="28">
        <v>1598.6428799999999</v>
      </c>
      <c r="C41" s="184">
        <v>275624.49086000002</v>
      </c>
      <c r="D41" s="184">
        <v>988092.45365110959</v>
      </c>
      <c r="E41" s="184">
        <v>1265315.5873911097</v>
      </c>
      <c r="F41" s="28">
        <v>16041.020670000002</v>
      </c>
      <c r="G41" s="28">
        <v>1281356.6080611097</v>
      </c>
    </row>
    <row r="42" spans="1:12" ht="13.5" x14ac:dyDescent="0.2">
      <c r="A42" s="22" t="s">
        <v>1636</v>
      </c>
      <c r="B42" s="28">
        <v>1883.4859399999998</v>
      </c>
      <c r="C42" s="184">
        <v>305677.21461000002</v>
      </c>
      <c r="D42" s="184">
        <v>1023864.6264590431</v>
      </c>
      <c r="E42" s="184">
        <v>1331425.3270090432</v>
      </c>
      <c r="F42" s="28">
        <v>17461.55271</v>
      </c>
      <c r="G42" s="28">
        <v>1348886.8797190432</v>
      </c>
    </row>
    <row r="43" spans="1:12" ht="13.5" x14ac:dyDescent="0.2">
      <c r="A43" s="22" t="s">
        <v>2517</v>
      </c>
      <c r="B43" s="28">
        <v>-288.06115999999997</v>
      </c>
      <c r="C43" s="184">
        <v>-22103.509489999997</v>
      </c>
      <c r="D43" s="184">
        <v>-28055.729297933307</v>
      </c>
      <c r="E43" s="184">
        <v>-50447.299947933308</v>
      </c>
      <c r="F43" s="28">
        <v>-960.52329000000009</v>
      </c>
      <c r="G43" s="28">
        <v>-51407.823237933306</v>
      </c>
    </row>
    <row r="44" spans="1:12" ht="13.5" x14ac:dyDescent="0.2">
      <c r="A44" s="22" t="s">
        <v>1661</v>
      </c>
      <c r="B44" s="28">
        <v>-32.63212</v>
      </c>
      <c r="C44" s="184">
        <v>-26697.385050000001</v>
      </c>
      <c r="D44" s="184">
        <v>-80670.097800000003</v>
      </c>
      <c r="E44" s="184">
        <v>-107400.11497</v>
      </c>
      <c r="F44" s="28">
        <v>-2746.8788999999997</v>
      </c>
      <c r="G44" s="28">
        <v>-110146.99386999999</v>
      </c>
    </row>
    <row r="45" spans="1:12" ht="13.5" x14ac:dyDescent="0.2">
      <c r="A45" s="22" t="s">
        <v>1662</v>
      </c>
      <c r="B45" s="28">
        <v>30.540409999999998</v>
      </c>
      <c r="C45" s="184">
        <v>3795.8042999999998</v>
      </c>
      <c r="D45" s="184">
        <v>6247.7761700000001</v>
      </c>
      <c r="E45" s="184">
        <v>10074.12088</v>
      </c>
      <c r="F45" s="28">
        <v>111.73508</v>
      </c>
      <c r="G45" s="28">
        <v>10185.855960000001</v>
      </c>
    </row>
    <row r="46" spans="1:12" ht="13.5" x14ac:dyDescent="0.2">
      <c r="A46" s="22" t="s">
        <v>2000</v>
      </c>
      <c r="B46" s="28">
        <v>47.887560000000001</v>
      </c>
      <c r="C46" s="184">
        <v>15030.54739</v>
      </c>
      <c r="D46" s="184">
        <v>72495.285740000007</v>
      </c>
      <c r="E46" s="184">
        <v>87573.720690000002</v>
      </c>
      <c r="F46" s="28">
        <v>2687.1510699999999</v>
      </c>
      <c r="G46" s="28">
        <v>90260.871760000009</v>
      </c>
    </row>
    <row r="47" spans="1:12" ht="13.5" x14ac:dyDescent="0.2">
      <c r="A47" s="22" t="s">
        <v>1999</v>
      </c>
      <c r="B47" s="28">
        <v>-42.577750000000002</v>
      </c>
      <c r="C47" s="184">
        <v>-2478.0189</v>
      </c>
      <c r="D47" s="184">
        <v>-5789.40762</v>
      </c>
      <c r="E47" s="184">
        <v>-8310.0042699999995</v>
      </c>
      <c r="F47" s="28">
        <v>-512.01599999999996</v>
      </c>
      <c r="G47" s="28">
        <v>-8822.0202699999991</v>
      </c>
    </row>
    <row r="48" spans="1:12" ht="13.5" x14ac:dyDescent="0.2">
      <c r="A48" s="22" t="s">
        <v>1663</v>
      </c>
      <c r="B48" s="28">
        <v>0</v>
      </c>
      <c r="C48" s="184">
        <v>2399.8380000000002</v>
      </c>
      <c r="D48" s="184">
        <v>0</v>
      </c>
      <c r="E48" s="184">
        <v>2399.8380000000002</v>
      </c>
      <c r="F48" s="28">
        <v>0</v>
      </c>
      <c r="G48" s="28">
        <v>2399.8380000000002</v>
      </c>
    </row>
    <row r="49" spans="1:12" ht="13.5" x14ac:dyDescent="0.2">
      <c r="A49" s="22" t="s">
        <v>2581</v>
      </c>
      <c r="B49" s="28">
        <v>3352.4810499999999</v>
      </c>
      <c r="C49" s="184">
        <v>81031.064920000019</v>
      </c>
      <c r="D49" s="184">
        <v>426335.35623000003</v>
      </c>
      <c r="E49" s="184">
        <v>510718.90220000007</v>
      </c>
      <c r="F49" s="28">
        <v>866.36033000000009</v>
      </c>
      <c r="G49" s="28">
        <v>511585.26253000007</v>
      </c>
    </row>
    <row r="50" spans="1:12" ht="13.5" x14ac:dyDescent="0.2">
      <c r="A50" s="22" t="s">
        <v>2312</v>
      </c>
      <c r="B50" s="28">
        <v>0</v>
      </c>
      <c r="C50" s="184">
        <v>369.02284999999995</v>
      </c>
      <c r="D50" s="184">
        <v>0</v>
      </c>
      <c r="E50" s="184">
        <v>369.02284999999995</v>
      </c>
      <c r="F50" s="28">
        <v>0</v>
      </c>
      <c r="G50" s="28">
        <v>369.02284999999995</v>
      </c>
    </row>
    <row r="51" spans="1:12" ht="13.5" x14ac:dyDescent="0.2">
      <c r="A51" s="22" t="s">
        <v>2313</v>
      </c>
      <c r="B51" s="28">
        <v>657.41476999999998</v>
      </c>
      <c r="C51" s="184">
        <v>-1035.5024000000001</v>
      </c>
      <c r="D51" s="184">
        <v>10201.323100000001</v>
      </c>
      <c r="E51" s="184">
        <v>9823.2354700000014</v>
      </c>
      <c r="F51" s="28">
        <v>1.0216000000000001</v>
      </c>
      <c r="G51" s="28">
        <v>9824.2570700000015</v>
      </c>
    </row>
    <row r="52" spans="1:12" x14ac:dyDescent="0.2">
      <c r="A52" s="22"/>
      <c r="B52" s="28"/>
      <c r="C52" s="184"/>
      <c r="D52" s="184"/>
      <c r="E52" s="184"/>
      <c r="F52" s="28"/>
      <c r="G52" s="28"/>
    </row>
    <row r="53" spans="1:12" s="2" customFormat="1" ht="13.5" x14ac:dyDescent="0.2">
      <c r="A53" s="22" t="s">
        <v>1249</v>
      </c>
      <c r="B53" s="27">
        <v>-5922.6278999999986</v>
      </c>
      <c r="C53" s="27">
        <v>-306108.62051000004</v>
      </c>
      <c r="D53" s="27">
        <v>-1251375.2456800002</v>
      </c>
      <c r="E53" s="27">
        <v>-1563406.4940900002</v>
      </c>
      <c r="F53" s="27">
        <v>-13397.222529999999</v>
      </c>
      <c r="G53" s="27">
        <v>-1576803.7166200001</v>
      </c>
      <c r="I53" s="346"/>
      <c r="J53" s="166"/>
      <c r="K53" s="166"/>
      <c r="L53" s="9"/>
    </row>
    <row r="54" spans="1:12" s="2" customFormat="1" x14ac:dyDescent="0.2">
      <c r="A54" s="22" t="s">
        <v>1297</v>
      </c>
      <c r="B54" s="28">
        <v>-10339.690629999997</v>
      </c>
      <c r="C54" s="28">
        <v>-150341.35305000001</v>
      </c>
      <c r="D54" s="28">
        <v>-859629.43309400009</v>
      </c>
      <c r="E54" s="28">
        <v>-1020310.4767740001</v>
      </c>
      <c r="F54" s="28">
        <v>-4677.9120799999992</v>
      </c>
      <c r="G54" s="28">
        <v>-1024988.3888540001</v>
      </c>
      <c r="I54" s="564"/>
      <c r="J54" s="166"/>
      <c r="K54" s="166"/>
      <c r="L54" s="9"/>
    </row>
    <row r="55" spans="1:12" s="2" customFormat="1" ht="13.5" x14ac:dyDescent="0.2">
      <c r="A55" s="22" t="s">
        <v>1298</v>
      </c>
      <c r="B55" s="28">
        <v>-11410.506299999999</v>
      </c>
      <c r="C55" s="28">
        <v>-153745.91578000001</v>
      </c>
      <c r="D55" s="28">
        <v>-856931.34626999998</v>
      </c>
      <c r="E55" s="28">
        <v>-1022087.76835</v>
      </c>
      <c r="F55" s="28">
        <v>-4948.5914599999996</v>
      </c>
      <c r="G55" s="28">
        <v>-1027036.3598100001</v>
      </c>
      <c r="I55" s="564"/>
      <c r="J55" s="166"/>
      <c r="K55" s="166"/>
      <c r="L55" s="9"/>
    </row>
    <row r="56" spans="1:12" s="2" customFormat="1" ht="13.5" x14ac:dyDescent="0.2">
      <c r="A56" s="22" t="s">
        <v>1299</v>
      </c>
      <c r="B56" s="28">
        <v>9.282</v>
      </c>
      <c r="C56" s="28">
        <v>4583.8228799999997</v>
      </c>
      <c r="D56" s="28">
        <v>7852.9994160000006</v>
      </c>
      <c r="E56" s="28">
        <v>12446.104296</v>
      </c>
      <c r="F56" s="28">
        <v>65.762749999999997</v>
      </c>
      <c r="G56" s="28">
        <v>12511.867045999999</v>
      </c>
      <c r="I56" s="564"/>
      <c r="J56" s="166"/>
      <c r="K56" s="166"/>
      <c r="L56" s="9"/>
    </row>
    <row r="57" spans="1:12" s="2" customFormat="1" ht="13.5" x14ac:dyDescent="0.2">
      <c r="A57" s="22" t="s">
        <v>1300</v>
      </c>
      <c r="B57" s="28">
        <v>-5734.9067899999991</v>
      </c>
      <c r="C57" s="28">
        <v>-37073.421240000003</v>
      </c>
      <c r="D57" s="28">
        <v>-44606.262179999998</v>
      </c>
      <c r="E57" s="28">
        <v>-87414.590209999995</v>
      </c>
      <c r="F57" s="28">
        <v>-1001.78075</v>
      </c>
      <c r="G57" s="28">
        <v>-88416.37096</v>
      </c>
      <c r="I57" s="564"/>
      <c r="J57" s="166"/>
      <c r="K57" s="166"/>
      <c r="L57" s="9"/>
    </row>
    <row r="58" spans="1:12" s="2" customFormat="1" ht="13.5" x14ac:dyDescent="0.2">
      <c r="A58" s="22" t="s">
        <v>547</v>
      </c>
      <c r="B58" s="28">
        <v>627.79653000000008</v>
      </c>
      <c r="C58" s="28">
        <v>2561.23551</v>
      </c>
      <c r="D58" s="28">
        <v>2453.2469900000001</v>
      </c>
      <c r="E58" s="28">
        <v>5642.2790299999997</v>
      </c>
      <c r="F58" s="28">
        <v>437.66368</v>
      </c>
      <c r="G58" s="28">
        <v>6079.9427099999994</v>
      </c>
      <c r="I58" s="564"/>
      <c r="J58" s="166"/>
      <c r="K58" s="166"/>
      <c r="L58" s="9"/>
    </row>
    <row r="59" spans="1:12" s="2" customFormat="1" ht="13.5" x14ac:dyDescent="0.2">
      <c r="A59" s="22" t="s">
        <v>2459</v>
      </c>
      <c r="B59" s="28">
        <v>6169.4115300000012</v>
      </c>
      <c r="C59" s="28">
        <v>20363.755639999999</v>
      </c>
      <c r="D59" s="28">
        <v>46978.608830000005</v>
      </c>
      <c r="E59" s="28">
        <v>73511.775999999998</v>
      </c>
      <c r="F59" s="28">
        <v>1348.0003400000001</v>
      </c>
      <c r="G59" s="28">
        <v>74859.776339999997</v>
      </c>
      <c r="I59" s="564"/>
      <c r="J59" s="166"/>
      <c r="K59" s="166"/>
      <c r="L59" s="9"/>
    </row>
    <row r="60" spans="1:12" s="2" customFormat="1" ht="13.5" x14ac:dyDescent="0.2">
      <c r="A60" s="22" t="s">
        <v>220</v>
      </c>
      <c r="B60" s="28">
        <v>-0.76760000000000006</v>
      </c>
      <c r="C60" s="28">
        <v>157.12480999999991</v>
      </c>
      <c r="D60" s="28">
        <v>-2564.6347500000002</v>
      </c>
      <c r="E60" s="28">
        <v>-2408.2775400000005</v>
      </c>
      <c r="F60" s="28">
        <v>-578.96663999999998</v>
      </c>
      <c r="G60" s="28">
        <v>-2987.2441800000006</v>
      </c>
      <c r="I60" s="564"/>
      <c r="J60" s="166"/>
      <c r="K60" s="166"/>
      <c r="L60" s="9"/>
    </row>
    <row r="61" spans="1:12" s="2" customFormat="1" ht="13.5" x14ac:dyDescent="0.2">
      <c r="A61" s="22" t="s">
        <v>204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I61" s="564"/>
      <c r="J61" s="166"/>
      <c r="K61" s="166"/>
      <c r="L61" s="9"/>
    </row>
    <row r="62" spans="1:12" s="2" customFormat="1" ht="13.5" x14ac:dyDescent="0.2">
      <c r="A62" s="22" t="s">
        <v>112</v>
      </c>
      <c r="B62" s="28">
        <v>2549.8716800000002</v>
      </c>
      <c r="C62" s="28">
        <v>-27765.805060000002</v>
      </c>
      <c r="D62" s="28">
        <v>-133759.28235000008</v>
      </c>
      <c r="E62" s="28">
        <v>-158975.21573000008</v>
      </c>
      <c r="F62" s="28">
        <v>-213.17088999999987</v>
      </c>
      <c r="G62" s="28">
        <v>-159188.38662000009</v>
      </c>
      <c r="I62" s="564"/>
      <c r="J62" s="166"/>
      <c r="K62" s="166"/>
      <c r="L62" s="9"/>
    </row>
    <row r="63" spans="1:12" s="2" customFormat="1" ht="13.5" x14ac:dyDescent="0.2">
      <c r="A63" s="22" t="s">
        <v>113</v>
      </c>
      <c r="B63" s="28">
        <v>-10474.59964</v>
      </c>
      <c r="C63" s="28">
        <v>-592645.75505000004</v>
      </c>
      <c r="D63" s="28">
        <v>-3081726.3503199997</v>
      </c>
      <c r="E63" s="28">
        <v>-3684846.7050100002</v>
      </c>
      <c r="F63" s="28">
        <v>-1138.1417799999999</v>
      </c>
      <c r="G63" s="28">
        <v>-3685984.8467900003</v>
      </c>
      <c r="I63" s="564"/>
      <c r="J63" s="166"/>
      <c r="K63" s="166"/>
      <c r="L63" s="9"/>
    </row>
    <row r="64" spans="1:12" s="2" customFormat="1" ht="13.5" x14ac:dyDescent="0.2">
      <c r="A64" s="22" t="s">
        <v>114</v>
      </c>
      <c r="B64" s="28">
        <v>0</v>
      </c>
      <c r="C64" s="28">
        <v>1078.0346399999999</v>
      </c>
      <c r="D64" s="28">
        <v>1444.10409</v>
      </c>
      <c r="E64" s="28">
        <v>2522.1387299999997</v>
      </c>
      <c r="F64" s="28">
        <v>0</v>
      </c>
      <c r="G64" s="28">
        <v>2522.1387299999997</v>
      </c>
      <c r="I64" s="564"/>
      <c r="J64" s="166"/>
      <c r="K64" s="166"/>
      <c r="L64" s="9"/>
    </row>
    <row r="65" spans="1:12" s="2" customFormat="1" ht="13.5" x14ac:dyDescent="0.2">
      <c r="A65" s="22" t="s">
        <v>2297</v>
      </c>
      <c r="B65" s="28">
        <v>13024.471320000001</v>
      </c>
      <c r="C65" s="28">
        <v>562358.03860000009</v>
      </c>
      <c r="D65" s="28">
        <v>2947901.6510399999</v>
      </c>
      <c r="E65" s="28">
        <v>3523284.16096</v>
      </c>
      <c r="F65" s="28">
        <v>924.97089000000005</v>
      </c>
      <c r="G65" s="28">
        <v>3524209.13185</v>
      </c>
      <c r="I65" s="564"/>
      <c r="J65" s="166"/>
      <c r="K65" s="166"/>
      <c r="L65" s="9"/>
    </row>
    <row r="66" spans="1:12" s="2" customFormat="1" ht="13.5" x14ac:dyDescent="0.2">
      <c r="A66" s="22" t="s">
        <v>2298</v>
      </c>
      <c r="B66" s="28">
        <v>0</v>
      </c>
      <c r="C66" s="28">
        <v>1443.8767499999999</v>
      </c>
      <c r="D66" s="28">
        <v>-1378.6871599999999</v>
      </c>
      <c r="E66" s="28">
        <v>65.189589999999953</v>
      </c>
      <c r="F66" s="28">
        <v>0</v>
      </c>
      <c r="G66" s="28">
        <v>65.189589999999953</v>
      </c>
      <c r="I66" s="564"/>
      <c r="J66" s="166"/>
      <c r="K66" s="166"/>
      <c r="L66" s="9"/>
    </row>
    <row r="67" spans="1:12" s="2" customFormat="1" ht="13.5" x14ac:dyDescent="0.2">
      <c r="A67" s="22" t="s">
        <v>2299</v>
      </c>
      <c r="B67" s="28">
        <v>2667.9075699999999</v>
      </c>
      <c r="C67" s="28">
        <v>3061.8705199999999</v>
      </c>
      <c r="D67" s="28">
        <v>9366.2617100000116</v>
      </c>
      <c r="E67" s="28">
        <v>15096.039800000011</v>
      </c>
      <c r="F67" s="28">
        <v>0</v>
      </c>
      <c r="G67" s="28">
        <v>15096.039800000011</v>
      </c>
      <c r="I67" s="564"/>
      <c r="J67" s="166"/>
      <c r="K67" s="166"/>
      <c r="L67" s="9"/>
    </row>
    <row r="68" spans="1:12" s="2" customFormat="1" ht="13.5" x14ac:dyDescent="0.2">
      <c r="A68" s="22" t="s">
        <v>2300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I68" s="564"/>
      <c r="J68" s="166"/>
      <c r="K68" s="166"/>
      <c r="L68" s="9"/>
    </row>
    <row r="69" spans="1:12" s="2" customFormat="1" ht="13.5" x14ac:dyDescent="0.2">
      <c r="A69" s="22" t="s">
        <v>2301</v>
      </c>
      <c r="B69" s="28">
        <v>-685.10907000000009</v>
      </c>
      <c r="C69" s="28">
        <v>-69874.174930000008</v>
      </c>
      <c r="D69" s="28">
        <v>-178712.96624599994</v>
      </c>
      <c r="E69" s="28">
        <v>-249272.25024599995</v>
      </c>
      <c r="F69" s="28">
        <v>-8506.1395599999996</v>
      </c>
      <c r="G69" s="28">
        <v>-257778.38980599996</v>
      </c>
      <c r="I69" s="564"/>
      <c r="J69" s="166"/>
      <c r="K69" s="166"/>
      <c r="L69" s="9"/>
    </row>
    <row r="70" spans="1:12" s="2" customFormat="1" ht="13.5" x14ac:dyDescent="0.2">
      <c r="A70" s="22" t="s">
        <v>2302</v>
      </c>
      <c r="B70" s="28">
        <v>0</v>
      </c>
      <c r="C70" s="28">
        <v>-63068.172989999999</v>
      </c>
      <c r="D70" s="28">
        <v>-83037.081379999989</v>
      </c>
      <c r="E70" s="28">
        <v>-146105.25436999998</v>
      </c>
      <c r="F70" s="28">
        <v>0</v>
      </c>
      <c r="G70" s="28">
        <v>-146105.25436999998</v>
      </c>
      <c r="I70" s="564"/>
      <c r="J70" s="166"/>
      <c r="K70" s="166"/>
      <c r="L70" s="9"/>
    </row>
    <row r="71" spans="1:12" s="2" customFormat="1" ht="13.5" x14ac:dyDescent="0.25">
      <c r="A71" s="25" t="s">
        <v>2303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I71" s="564"/>
      <c r="J71" s="166"/>
      <c r="K71" s="166"/>
      <c r="L71" s="9"/>
    </row>
    <row r="72" spans="1:12" s="2" customFormat="1" ht="13.5" x14ac:dyDescent="0.2">
      <c r="A72" s="22" t="s">
        <v>2304</v>
      </c>
      <c r="B72" s="28">
        <v>-115.60745</v>
      </c>
      <c r="C72" s="28">
        <v>1879.0150000000001</v>
      </c>
      <c r="D72" s="28">
        <v>-5602.7443200000671</v>
      </c>
      <c r="E72" s="28">
        <v>-3839.3367700000667</v>
      </c>
      <c r="F72" s="28">
        <v>0</v>
      </c>
      <c r="G72" s="28">
        <v>-3839.3367700000667</v>
      </c>
      <c r="I72" s="564"/>
      <c r="J72" s="166"/>
      <c r="K72" s="166"/>
      <c r="L72" s="9"/>
    </row>
    <row r="73" spans="1:12" x14ac:dyDescent="0.2">
      <c r="A73" s="22"/>
      <c r="B73" s="28"/>
      <c r="C73" s="184"/>
      <c r="D73" s="184"/>
      <c r="E73" s="184"/>
      <c r="F73" s="28"/>
      <c r="G73" s="28"/>
    </row>
    <row r="74" spans="1:12" ht="13.5" thickBot="1" x14ac:dyDescent="0.25">
      <c r="A74" s="566" t="s">
        <v>1253</v>
      </c>
      <c r="B74" s="567">
        <v>-314.08919999999853</v>
      </c>
      <c r="C74" s="568">
        <v>49880.455719999911</v>
      </c>
      <c r="D74" s="568">
        <v>173253.88730110973</v>
      </c>
      <c r="E74" s="568">
        <v>222820.25382110965</v>
      </c>
      <c r="F74" s="569">
        <v>3511.1800700000022</v>
      </c>
      <c r="G74" s="569">
        <v>226331.43389110966</v>
      </c>
    </row>
  </sheetData>
  <mergeCells count="9">
    <mergeCell ref="G8:G11"/>
    <mergeCell ref="F8:F11"/>
    <mergeCell ref="B8:E8"/>
    <mergeCell ref="A5:G6"/>
    <mergeCell ref="A8:A11"/>
    <mergeCell ref="B9:B11"/>
    <mergeCell ref="E9:E11"/>
    <mergeCell ref="C9:C11"/>
    <mergeCell ref="D9:D11"/>
  </mergeCells>
  <phoneticPr fontId="2" type="noConversion"/>
  <conditionalFormatting sqref="I26:I38 I53:I72 B14:G74">
    <cfRule type="expression" dxfId="157" priority="1" stopIfTrue="1">
      <formula>$BC14=1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2" right="0.33" top="0.34" bottom="1.72" header="0.22" footer="0.51181102362204722"/>
  <pageSetup paperSize="9" scale="70"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Y73"/>
  <sheetViews>
    <sheetView showGridLines="0" workbookViewId="0">
      <selection activeCell="C9" sqref="C9"/>
    </sheetView>
  </sheetViews>
  <sheetFormatPr defaultRowHeight="12.75" x14ac:dyDescent="0.2"/>
  <cols>
    <col min="1" max="1" width="27.7109375" style="121" customWidth="1"/>
    <col min="2" max="36" width="9.28515625" style="2" customWidth="1"/>
    <col min="37" max="16384" width="9.140625" style="2"/>
  </cols>
  <sheetData>
    <row r="1" spans="1:25" ht="12.75" customHeight="1" x14ac:dyDescent="0.2">
      <c r="A1" s="334" t="s">
        <v>1595</v>
      </c>
    </row>
    <row r="2" spans="1:25" ht="12.75" customHeight="1" x14ac:dyDescent="0.2">
      <c r="A2" s="334" t="s">
        <v>300</v>
      </c>
    </row>
    <row r="3" spans="1:25" ht="12.75" customHeight="1" x14ac:dyDescent="0.2">
      <c r="A3" s="19" t="s">
        <v>144</v>
      </c>
      <c r="W3" s="54" t="s">
        <v>1216</v>
      </c>
    </row>
    <row r="4" spans="1:25" ht="12.75" customHeight="1" x14ac:dyDescent="0.2"/>
    <row r="5" spans="1:25" ht="12.75" customHeight="1" x14ac:dyDescent="0.2">
      <c r="A5" s="776" t="s">
        <v>602</v>
      </c>
      <c r="B5" s="776"/>
      <c r="C5" s="776"/>
      <c r="D5" s="776"/>
      <c r="E5" s="776"/>
      <c r="F5" s="776"/>
      <c r="G5" s="776"/>
      <c r="H5" s="776"/>
      <c r="I5" s="776"/>
      <c r="J5" s="776"/>
      <c r="K5" s="806" t="s">
        <v>290</v>
      </c>
      <c r="L5" s="806"/>
      <c r="M5" s="806"/>
      <c r="N5" s="806"/>
      <c r="O5" s="806"/>
      <c r="P5" s="806"/>
      <c r="Q5" s="806"/>
      <c r="R5" s="806"/>
      <c r="S5" s="806"/>
      <c r="T5" s="806"/>
      <c r="U5" s="806"/>
    </row>
    <row r="6" spans="1:25" ht="12.75" customHeight="1" x14ac:dyDescent="0.2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806"/>
      <c r="L6" s="806"/>
      <c r="M6" s="806"/>
      <c r="N6" s="806"/>
      <c r="O6" s="806"/>
      <c r="P6" s="806"/>
      <c r="Q6" s="806"/>
      <c r="R6" s="806"/>
      <c r="S6" s="806"/>
      <c r="T6" s="806"/>
      <c r="U6" s="806"/>
    </row>
    <row r="7" spans="1:25" ht="12.75" customHeight="1" thickBot="1" x14ac:dyDescent="0.25">
      <c r="W7" s="31" t="s">
        <v>321</v>
      </c>
    </row>
    <row r="8" spans="1:25" s="624" customFormat="1" ht="57" customHeight="1" thickBot="1" x14ac:dyDescent="0.25">
      <c r="A8" s="620"/>
      <c r="B8" s="602" t="s">
        <v>1882</v>
      </c>
      <c r="C8" s="602" t="s">
        <v>153</v>
      </c>
      <c r="D8" s="602" t="s">
        <v>1884</v>
      </c>
      <c r="E8" s="602" t="s">
        <v>1885</v>
      </c>
      <c r="F8" s="602" t="s">
        <v>2619</v>
      </c>
      <c r="G8" s="602" t="s">
        <v>1886</v>
      </c>
      <c r="H8" s="602" t="s">
        <v>1610</v>
      </c>
      <c r="I8" s="602" t="s">
        <v>1887</v>
      </c>
      <c r="J8" s="602" t="s">
        <v>1888</v>
      </c>
      <c r="K8" s="602" t="s">
        <v>2620</v>
      </c>
      <c r="L8" s="602" t="s">
        <v>1611</v>
      </c>
      <c r="M8" s="602" t="s">
        <v>2621</v>
      </c>
      <c r="N8" s="602" t="s">
        <v>2622</v>
      </c>
      <c r="O8" s="602" t="s">
        <v>2623</v>
      </c>
      <c r="P8" s="602" t="s">
        <v>1890</v>
      </c>
      <c r="Q8" s="602" t="s">
        <v>1891</v>
      </c>
      <c r="R8" s="602" t="s">
        <v>1892</v>
      </c>
      <c r="S8" s="602" t="s">
        <v>2624</v>
      </c>
      <c r="T8" s="602" t="s">
        <v>1895</v>
      </c>
      <c r="U8" s="604" t="s">
        <v>600</v>
      </c>
      <c r="V8" s="621" t="s">
        <v>1187</v>
      </c>
      <c r="W8" s="622"/>
      <c r="X8" s="622"/>
      <c r="Y8" s="623"/>
    </row>
    <row r="9" spans="1:25" x14ac:dyDescent="0.2">
      <c r="A9" s="254" t="s">
        <v>1649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</row>
    <row r="10" spans="1:25" x14ac:dyDescent="0.2">
      <c r="A10" s="126" t="s">
        <v>137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5" x14ac:dyDescent="0.2">
      <c r="A11" s="126" t="s">
        <v>1210</v>
      </c>
      <c r="B11" s="53">
        <v>0</v>
      </c>
      <c r="C11" s="53">
        <v>0</v>
      </c>
      <c r="D11" s="53">
        <v>38170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7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5838</v>
      </c>
      <c r="Q11" s="53">
        <v>16370</v>
      </c>
      <c r="R11" s="53">
        <v>0</v>
      </c>
      <c r="S11" s="53">
        <v>0</v>
      </c>
      <c r="T11" s="53">
        <v>11510</v>
      </c>
      <c r="U11" s="53">
        <v>0</v>
      </c>
      <c r="V11" s="53">
        <v>71895</v>
      </c>
    </row>
    <row r="12" spans="1:25" x14ac:dyDescent="0.2">
      <c r="A12" s="126" t="s">
        <v>551</v>
      </c>
      <c r="B12" s="53">
        <v>0</v>
      </c>
      <c r="C12" s="53">
        <v>0</v>
      </c>
      <c r="D12" s="53">
        <v>690281.67503491521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0.48499999999999999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159602.13</v>
      </c>
      <c r="Q12" s="53">
        <v>41525.735000000001</v>
      </c>
      <c r="R12" s="53">
        <v>0</v>
      </c>
      <c r="S12" s="53">
        <v>0</v>
      </c>
      <c r="T12" s="53">
        <v>2815.1702200000004</v>
      </c>
      <c r="U12" s="53">
        <v>0</v>
      </c>
      <c r="V12" s="53">
        <v>894225.19525491516</v>
      </c>
    </row>
    <row r="13" spans="1:25" x14ac:dyDescent="0.2">
      <c r="A13" s="126" t="s">
        <v>138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</row>
    <row r="14" spans="1:25" x14ac:dyDescent="0.2">
      <c r="A14" s="126" t="s">
        <v>1210</v>
      </c>
      <c r="B14" s="53">
        <v>13219</v>
      </c>
      <c r="C14" s="53">
        <v>137666</v>
      </c>
      <c r="D14" s="53">
        <v>755718</v>
      </c>
      <c r="E14" s="53">
        <v>37451</v>
      </c>
      <c r="F14" s="53">
        <v>777624</v>
      </c>
      <c r="G14" s="53">
        <v>405897</v>
      </c>
      <c r="H14" s="53">
        <v>1978948</v>
      </c>
      <c r="I14" s="53">
        <v>753162</v>
      </c>
      <c r="J14" s="53">
        <v>61068</v>
      </c>
      <c r="K14" s="53">
        <v>118537</v>
      </c>
      <c r="L14" s="53">
        <v>28056</v>
      </c>
      <c r="M14" s="53">
        <v>8146</v>
      </c>
      <c r="N14" s="53">
        <v>130655</v>
      </c>
      <c r="O14" s="53">
        <v>1685185</v>
      </c>
      <c r="P14" s="53">
        <v>55297</v>
      </c>
      <c r="Q14" s="53">
        <v>935001</v>
      </c>
      <c r="R14" s="53">
        <v>39703</v>
      </c>
      <c r="S14" s="53">
        <v>4059</v>
      </c>
      <c r="T14" s="53">
        <v>949219</v>
      </c>
      <c r="U14" s="53">
        <v>345118</v>
      </c>
      <c r="V14" s="53">
        <v>9219729</v>
      </c>
    </row>
    <row r="15" spans="1:25" x14ac:dyDescent="0.2">
      <c r="A15" s="126" t="s">
        <v>551</v>
      </c>
      <c r="B15" s="53">
        <v>337499.11689999996</v>
      </c>
      <c r="C15" s="53">
        <v>2244063.0007066703</v>
      </c>
      <c r="D15" s="53">
        <v>10018206.30201</v>
      </c>
      <c r="E15" s="53">
        <v>223943.22010000001</v>
      </c>
      <c r="F15" s="53">
        <v>10483968.99422835</v>
      </c>
      <c r="G15" s="53">
        <v>5976316.3177133417</v>
      </c>
      <c r="H15" s="53">
        <v>16034011.068020001</v>
      </c>
      <c r="I15" s="53">
        <v>5679225.1423800001</v>
      </c>
      <c r="J15" s="53">
        <v>607038.20600000001</v>
      </c>
      <c r="K15" s="53">
        <v>1408474.4931300001</v>
      </c>
      <c r="L15" s="53">
        <v>1041883.019</v>
      </c>
      <c r="M15" s="53">
        <v>161929.35921</v>
      </c>
      <c r="N15" s="53">
        <v>2488985.83678</v>
      </c>
      <c r="O15" s="53">
        <v>15744793.34348</v>
      </c>
      <c r="P15" s="53">
        <v>1130803.3986736003</v>
      </c>
      <c r="Q15" s="53">
        <v>1463104.8787</v>
      </c>
      <c r="R15" s="53">
        <v>1868370.8720938421</v>
      </c>
      <c r="S15" s="53">
        <v>164097.54430141047</v>
      </c>
      <c r="T15" s="53">
        <v>7984417.5649314094</v>
      </c>
      <c r="U15" s="53">
        <v>6865743.0813869797</v>
      </c>
      <c r="V15" s="53">
        <v>91926874.759745598</v>
      </c>
    </row>
    <row r="16" spans="1:25" x14ac:dyDescent="0.2">
      <c r="A16" s="126" t="s">
        <v>139</v>
      </c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</row>
    <row r="17" spans="1:22" x14ac:dyDescent="0.2">
      <c r="A17" s="126" t="s">
        <v>1210</v>
      </c>
      <c r="B17" s="53">
        <v>1037</v>
      </c>
      <c r="C17" s="53">
        <v>31477</v>
      </c>
      <c r="D17" s="53">
        <v>54028</v>
      </c>
      <c r="E17" s="53">
        <v>1923</v>
      </c>
      <c r="F17" s="53">
        <v>29973</v>
      </c>
      <c r="G17" s="53">
        <v>10444</v>
      </c>
      <c r="H17" s="53">
        <v>40459</v>
      </c>
      <c r="I17" s="53">
        <v>159</v>
      </c>
      <c r="J17" s="53">
        <v>53755</v>
      </c>
      <c r="K17" s="53">
        <v>124</v>
      </c>
      <c r="L17" s="53">
        <v>14028</v>
      </c>
      <c r="M17" s="53">
        <v>0</v>
      </c>
      <c r="N17" s="53">
        <v>13000</v>
      </c>
      <c r="O17" s="53">
        <v>3184</v>
      </c>
      <c r="P17" s="53">
        <v>20781</v>
      </c>
      <c r="Q17" s="53">
        <v>10011</v>
      </c>
      <c r="R17" s="53">
        <v>33536</v>
      </c>
      <c r="S17" s="53">
        <v>220</v>
      </c>
      <c r="T17" s="53">
        <v>20665</v>
      </c>
      <c r="U17" s="53">
        <v>35343</v>
      </c>
      <c r="V17" s="53">
        <v>374147</v>
      </c>
    </row>
    <row r="18" spans="1:22" x14ac:dyDescent="0.2">
      <c r="A18" s="126" t="s">
        <v>551</v>
      </c>
      <c r="B18" s="53">
        <v>26116.4869</v>
      </c>
      <c r="C18" s="53">
        <v>2064065.7745789899</v>
      </c>
      <c r="D18" s="53">
        <v>2634338.2550299913</v>
      </c>
      <c r="E18" s="53">
        <v>28919.745002420001</v>
      </c>
      <c r="F18" s="53">
        <v>1075984.065317933</v>
      </c>
      <c r="G18" s="53">
        <v>326164.16649679997</v>
      </c>
      <c r="H18" s="53">
        <v>1184003.7031400001</v>
      </c>
      <c r="I18" s="53">
        <v>1669.6748500000001</v>
      </c>
      <c r="J18" s="53">
        <v>559299.99600000004</v>
      </c>
      <c r="K18" s="53">
        <v>2844.982</v>
      </c>
      <c r="L18" s="53">
        <v>520941.50949999999</v>
      </c>
      <c r="M18" s="53">
        <v>0</v>
      </c>
      <c r="N18" s="53">
        <v>333166.51360000001</v>
      </c>
      <c r="O18" s="53">
        <v>96305.323000000004</v>
      </c>
      <c r="P18" s="53">
        <v>666786.39559410024</v>
      </c>
      <c r="Q18" s="53">
        <v>168820.03059000001</v>
      </c>
      <c r="R18" s="53">
        <v>791443.31495000003</v>
      </c>
      <c r="S18" s="53">
        <v>16595.792539999999</v>
      </c>
      <c r="T18" s="53">
        <v>398781.99304000003</v>
      </c>
      <c r="U18" s="53">
        <v>3075086.8418333987</v>
      </c>
      <c r="V18" s="53">
        <v>13971334.563963633</v>
      </c>
    </row>
    <row r="19" spans="1:22" x14ac:dyDescent="0.2">
      <c r="A19" s="126" t="s">
        <v>140</v>
      </c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</row>
    <row r="20" spans="1:22" x14ac:dyDescent="0.2">
      <c r="A20" s="126" t="s">
        <v>1210</v>
      </c>
      <c r="B20" s="53">
        <v>1037</v>
      </c>
      <c r="C20" s="53">
        <v>12117</v>
      </c>
      <c r="D20" s="53">
        <v>76773</v>
      </c>
      <c r="E20" s="53">
        <v>2013</v>
      </c>
      <c r="F20" s="53">
        <v>445950</v>
      </c>
      <c r="G20" s="53">
        <v>13507</v>
      </c>
      <c r="H20" s="53">
        <v>65996</v>
      </c>
      <c r="I20" s="53">
        <v>32</v>
      </c>
      <c r="J20" s="53">
        <v>53814</v>
      </c>
      <c r="K20" s="53">
        <v>52836</v>
      </c>
      <c r="L20" s="53">
        <v>14028</v>
      </c>
      <c r="M20" s="53">
        <v>8146</v>
      </c>
      <c r="N20" s="53">
        <v>15012</v>
      </c>
      <c r="O20" s="53">
        <v>1294442</v>
      </c>
      <c r="P20" s="53">
        <v>13388</v>
      </c>
      <c r="Q20" s="53">
        <v>15796</v>
      </c>
      <c r="R20" s="53">
        <v>10050</v>
      </c>
      <c r="S20" s="53">
        <v>295</v>
      </c>
      <c r="T20" s="53">
        <v>23332</v>
      </c>
      <c r="U20" s="53">
        <v>26805</v>
      </c>
      <c r="V20" s="53">
        <v>2145369</v>
      </c>
    </row>
    <row r="21" spans="1:22" x14ac:dyDescent="0.2">
      <c r="A21" s="126" t="s">
        <v>551</v>
      </c>
      <c r="B21" s="53">
        <v>26116.4869</v>
      </c>
      <c r="C21" s="53">
        <v>1099561.22</v>
      </c>
      <c r="D21" s="53">
        <v>3294292.7358999918</v>
      </c>
      <c r="E21" s="53">
        <v>45354.676402420002</v>
      </c>
      <c r="F21" s="53">
        <v>5621110.3162749996</v>
      </c>
      <c r="G21" s="53">
        <v>472935.20216859982</v>
      </c>
      <c r="H21" s="53">
        <v>2133998.0775799998</v>
      </c>
      <c r="I21" s="53">
        <v>395</v>
      </c>
      <c r="J21" s="53">
        <v>1089774.77</v>
      </c>
      <c r="K21" s="53">
        <v>592151.25064999994</v>
      </c>
      <c r="L21" s="53">
        <v>520941.50949999999</v>
      </c>
      <c r="M21" s="53">
        <v>161929.35921</v>
      </c>
      <c r="N21" s="53">
        <v>387872.22320000001</v>
      </c>
      <c r="O21" s="53">
        <v>9287195.8800000008</v>
      </c>
      <c r="P21" s="53">
        <v>571303.64136699995</v>
      </c>
      <c r="Q21" s="53">
        <v>404554.64449000004</v>
      </c>
      <c r="R21" s="53">
        <v>1554923.5066370314</v>
      </c>
      <c r="S21" s="53">
        <v>22185.214039999999</v>
      </c>
      <c r="T21" s="53">
        <v>473586.44558</v>
      </c>
      <c r="U21" s="53">
        <v>1614761.0831140981</v>
      </c>
      <c r="V21" s="53">
        <v>29374943.243014142</v>
      </c>
    </row>
    <row r="22" spans="1:22" x14ac:dyDescent="0.2">
      <c r="A22" s="126" t="s">
        <v>141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</row>
    <row r="23" spans="1:22" x14ac:dyDescent="0.2">
      <c r="A23" s="126" t="s">
        <v>1210</v>
      </c>
      <c r="B23" s="53">
        <v>1037</v>
      </c>
      <c r="C23" s="53">
        <v>102759</v>
      </c>
      <c r="D23" s="53">
        <v>58181</v>
      </c>
      <c r="E23" s="53">
        <v>1532</v>
      </c>
      <c r="F23" s="53">
        <v>187169</v>
      </c>
      <c r="G23" s="53">
        <v>9250</v>
      </c>
      <c r="H23" s="53">
        <v>37777</v>
      </c>
      <c r="I23" s="53">
        <v>32</v>
      </c>
      <c r="J23" s="53">
        <v>553</v>
      </c>
      <c r="K23" s="53">
        <v>2884</v>
      </c>
      <c r="L23" s="53">
        <v>0</v>
      </c>
      <c r="M23" s="53">
        <v>0</v>
      </c>
      <c r="N23" s="53">
        <v>10319</v>
      </c>
      <c r="O23" s="53">
        <v>29694</v>
      </c>
      <c r="P23" s="53">
        <v>13708</v>
      </c>
      <c r="Q23" s="53">
        <v>9236</v>
      </c>
      <c r="R23" s="53">
        <v>5366</v>
      </c>
      <c r="S23" s="53">
        <v>126</v>
      </c>
      <c r="T23" s="53">
        <v>20559</v>
      </c>
      <c r="U23" s="53">
        <v>28952</v>
      </c>
      <c r="V23" s="53">
        <v>519134</v>
      </c>
    </row>
    <row r="24" spans="1:22" x14ac:dyDescent="0.2">
      <c r="A24" s="126" t="s">
        <v>551</v>
      </c>
      <c r="B24" s="53">
        <v>26116.4869</v>
      </c>
      <c r="C24" s="53">
        <v>1746057.2994250457</v>
      </c>
      <c r="D24" s="53">
        <v>2852157.037219991</v>
      </c>
      <c r="E24" s="53">
        <v>41584.300032420004</v>
      </c>
      <c r="F24" s="53">
        <v>2894971.9231500002</v>
      </c>
      <c r="G24" s="53">
        <v>328449.22338179999</v>
      </c>
      <c r="H24" s="53">
        <v>832353.79894000001</v>
      </c>
      <c r="I24" s="53">
        <v>345</v>
      </c>
      <c r="J24" s="53">
        <v>14892.653</v>
      </c>
      <c r="K24" s="53">
        <v>48398.046499999997</v>
      </c>
      <c r="L24" s="53">
        <v>0</v>
      </c>
      <c r="M24" s="53">
        <v>0</v>
      </c>
      <c r="N24" s="53">
        <v>260580.26581000001</v>
      </c>
      <c r="O24" s="53">
        <v>864038.902</v>
      </c>
      <c r="P24" s="53">
        <v>543636.03711699951</v>
      </c>
      <c r="Q24" s="53">
        <v>234158.82411000002</v>
      </c>
      <c r="R24" s="53">
        <v>673008.98573852726</v>
      </c>
      <c r="S24" s="53">
        <v>7240.8149999999996</v>
      </c>
      <c r="T24" s="53">
        <v>432608.64754000003</v>
      </c>
      <c r="U24" s="53">
        <v>1521884.3120351983</v>
      </c>
      <c r="V24" s="53">
        <v>13322482.557899978</v>
      </c>
    </row>
    <row r="25" spans="1:22" x14ac:dyDescent="0.2">
      <c r="A25" s="126" t="s">
        <v>142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</row>
    <row r="26" spans="1:22" x14ac:dyDescent="0.2">
      <c r="A26" s="126" t="s">
        <v>1210</v>
      </c>
      <c r="B26" s="53">
        <v>0</v>
      </c>
      <c r="C26" s="53">
        <v>9552</v>
      </c>
      <c r="D26" s="53">
        <v>131</v>
      </c>
      <c r="E26" s="53">
        <v>0</v>
      </c>
      <c r="F26" s="53">
        <v>2041</v>
      </c>
      <c r="G26" s="53">
        <v>1495</v>
      </c>
      <c r="H26" s="53">
        <v>196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285</v>
      </c>
      <c r="O26" s="53">
        <v>175370</v>
      </c>
      <c r="P26" s="53">
        <v>1176</v>
      </c>
      <c r="Q26" s="53">
        <v>0</v>
      </c>
      <c r="R26" s="53">
        <v>0</v>
      </c>
      <c r="S26" s="53">
        <v>121</v>
      </c>
      <c r="T26" s="53">
        <v>0</v>
      </c>
      <c r="U26" s="53">
        <v>135</v>
      </c>
      <c r="V26" s="53">
        <v>190502</v>
      </c>
    </row>
    <row r="27" spans="1:22" x14ac:dyDescent="0.2">
      <c r="A27" s="126" t="s">
        <v>551</v>
      </c>
      <c r="B27" s="53">
        <v>0</v>
      </c>
      <c r="C27" s="53">
        <v>52011.131025898263</v>
      </c>
      <c r="D27" s="53">
        <v>131</v>
      </c>
      <c r="E27" s="53">
        <v>0</v>
      </c>
      <c r="F27" s="53">
        <v>4997.4377400000103</v>
      </c>
      <c r="G27" s="53">
        <v>2344.0001499999998</v>
      </c>
      <c r="H27" s="53">
        <v>1124.1496000000002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310.62395000000004</v>
      </c>
      <c r="O27" s="53">
        <v>368323.01</v>
      </c>
      <c r="P27" s="53">
        <v>3445.9740000000002</v>
      </c>
      <c r="Q27" s="53">
        <v>0</v>
      </c>
      <c r="R27" s="53">
        <v>0</v>
      </c>
      <c r="S27" s="53">
        <v>375.66050000000001</v>
      </c>
      <c r="T27" s="53">
        <v>0</v>
      </c>
      <c r="U27" s="53">
        <v>369.5</v>
      </c>
      <c r="V27" s="53">
        <v>433432.48696589825</v>
      </c>
    </row>
    <row r="28" spans="1:22" x14ac:dyDescent="0.2">
      <c r="A28" s="126" t="s">
        <v>143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</row>
    <row r="29" spans="1:22" x14ac:dyDescent="0.2">
      <c r="A29" s="126" t="s">
        <v>1210</v>
      </c>
      <c r="B29" s="53">
        <v>0</v>
      </c>
      <c r="C29" s="53">
        <v>10298</v>
      </c>
      <c r="D29" s="53">
        <v>0</v>
      </c>
      <c r="E29" s="53">
        <v>40</v>
      </c>
      <c r="F29" s="53">
        <v>7451</v>
      </c>
      <c r="G29" s="53">
        <v>2935</v>
      </c>
      <c r="H29" s="53">
        <v>831</v>
      </c>
      <c r="I29" s="53">
        <v>0</v>
      </c>
      <c r="J29" s="53">
        <v>0</v>
      </c>
      <c r="K29" s="53">
        <v>376</v>
      </c>
      <c r="L29" s="53">
        <v>0</v>
      </c>
      <c r="M29" s="53">
        <v>0</v>
      </c>
      <c r="N29" s="53">
        <v>498</v>
      </c>
      <c r="O29" s="53">
        <v>17656</v>
      </c>
      <c r="P29" s="53">
        <v>82</v>
      </c>
      <c r="Q29" s="53">
        <v>0</v>
      </c>
      <c r="R29" s="53">
        <v>149</v>
      </c>
      <c r="S29" s="53">
        <v>0</v>
      </c>
      <c r="T29" s="53">
        <v>0</v>
      </c>
      <c r="U29" s="53">
        <v>16615</v>
      </c>
      <c r="V29" s="53">
        <v>56931</v>
      </c>
    </row>
    <row r="30" spans="1:22" x14ac:dyDescent="0.2">
      <c r="A30" s="126" t="s">
        <v>551</v>
      </c>
      <c r="B30" s="53">
        <v>0</v>
      </c>
      <c r="C30" s="53">
        <v>87934.068876892095</v>
      </c>
      <c r="D30" s="53">
        <v>0</v>
      </c>
      <c r="E30" s="53">
        <v>2758.0075999999999</v>
      </c>
      <c r="F30" s="53">
        <v>552786.89666329941</v>
      </c>
      <c r="G30" s="53">
        <v>101113.09641425006</v>
      </c>
      <c r="H30" s="53">
        <v>56019.105759999999</v>
      </c>
      <c r="I30" s="53">
        <v>0</v>
      </c>
      <c r="J30" s="53">
        <v>0</v>
      </c>
      <c r="K30" s="53">
        <v>10052.815000000001</v>
      </c>
      <c r="L30" s="53">
        <v>0</v>
      </c>
      <c r="M30" s="53">
        <v>0</v>
      </c>
      <c r="N30" s="53">
        <v>13973.8395</v>
      </c>
      <c r="O30" s="53">
        <v>279061.511</v>
      </c>
      <c r="P30" s="53">
        <v>410</v>
      </c>
      <c r="Q30" s="53">
        <v>0</v>
      </c>
      <c r="R30" s="53">
        <v>9664.1919156213862</v>
      </c>
      <c r="S30" s="53">
        <v>0</v>
      </c>
      <c r="T30" s="227">
        <v>0</v>
      </c>
      <c r="U30" s="227">
        <v>868982.39918350044</v>
      </c>
      <c r="V30" s="227">
        <v>1982755.9319135631</v>
      </c>
    </row>
    <row r="31" spans="1:22" x14ac:dyDescent="0.2">
      <c r="A31" s="52" t="s">
        <v>2554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227"/>
      <c r="U31" s="227"/>
      <c r="V31" s="227"/>
    </row>
    <row r="32" spans="1:22" x14ac:dyDescent="0.2">
      <c r="A32" s="126" t="s">
        <v>1210</v>
      </c>
      <c r="B32" s="53">
        <v>0</v>
      </c>
      <c r="C32" s="53">
        <v>10913</v>
      </c>
      <c r="D32" s="53">
        <v>392</v>
      </c>
      <c r="E32" s="53">
        <v>0</v>
      </c>
      <c r="F32" s="53">
        <v>66032</v>
      </c>
      <c r="G32" s="53">
        <v>0</v>
      </c>
      <c r="H32" s="53">
        <v>0</v>
      </c>
      <c r="I32" s="53">
        <v>0</v>
      </c>
      <c r="J32" s="53">
        <v>303</v>
      </c>
      <c r="K32" s="53">
        <v>0</v>
      </c>
      <c r="L32" s="53">
        <v>0</v>
      </c>
      <c r="M32" s="53">
        <v>0</v>
      </c>
      <c r="N32" s="53">
        <v>0</v>
      </c>
      <c r="O32" s="53">
        <v>885</v>
      </c>
      <c r="P32" s="53">
        <v>11</v>
      </c>
      <c r="Q32" s="53">
        <v>0</v>
      </c>
      <c r="R32" s="53">
        <v>319</v>
      </c>
      <c r="S32" s="53">
        <v>0</v>
      </c>
      <c r="T32" s="53">
        <v>0</v>
      </c>
      <c r="U32" s="53">
        <v>13713</v>
      </c>
      <c r="V32" s="53">
        <f>SUM(B32:U32)</f>
        <v>92568</v>
      </c>
    </row>
    <row r="33" spans="1:22" x14ac:dyDescent="0.2">
      <c r="A33" s="126" t="s">
        <v>551</v>
      </c>
      <c r="B33" s="53">
        <v>0</v>
      </c>
      <c r="C33" s="53">
        <v>471338</v>
      </c>
      <c r="D33" s="53">
        <v>4347</v>
      </c>
      <c r="E33" s="53">
        <v>0</v>
      </c>
      <c r="F33" s="53">
        <v>997977</v>
      </c>
      <c r="G33" s="53">
        <v>0</v>
      </c>
      <c r="H33" s="53">
        <v>0</v>
      </c>
      <c r="I33" s="53">
        <v>0</v>
      </c>
      <c r="J33" s="53">
        <v>8731</v>
      </c>
      <c r="K33" s="53">
        <v>0</v>
      </c>
      <c r="L33" s="53">
        <v>0</v>
      </c>
      <c r="M33" s="53">
        <v>0</v>
      </c>
      <c r="N33" s="53">
        <v>0</v>
      </c>
      <c r="O33" s="53">
        <v>256</v>
      </c>
      <c r="P33" s="53">
        <v>12</v>
      </c>
      <c r="Q33" s="53">
        <v>0</v>
      </c>
      <c r="R33" s="53">
        <v>20693</v>
      </c>
      <c r="S33" s="53">
        <v>0</v>
      </c>
      <c r="T33" s="53">
        <v>0</v>
      </c>
      <c r="U33" s="53">
        <v>1897637</v>
      </c>
      <c r="V33" s="53">
        <f>SUM(B33:U33)</f>
        <v>3400991</v>
      </c>
    </row>
    <row r="34" spans="1:22" x14ac:dyDescent="0.2">
      <c r="A34" s="126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</row>
    <row r="35" spans="1:22" x14ac:dyDescent="0.2">
      <c r="A35" s="255" t="s">
        <v>603</v>
      </c>
      <c r="B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</row>
    <row r="36" spans="1:22" x14ac:dyDescent="0.2">
      <c r="A36" s="52" t="s">
        <v>606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</row>
    <row r="37" spans="1:22" x14ac:dyDescent="0.2">
      <c r="A37" s="52" t="s">
        <v>604</v>
      </c>
      <c r="B37" s="53">
        <v>9</v>
      </c>
      <c r="C37" s="53">
        <v>69</v>
      </c>
      <c r="D37" s="53">
        <v>1823</v>
      </c>
      <c r="E37" s="53">
        <v>84</v>
      </c>
      <c r="F37" s="53">
        <v>1045</v>
      </c>
      <c r="G37" s="53">
        <v>506</v>
      </c>
      <c r="H37" s="53">
        <v>18946</v>
      </c>
      <c r="I37" s="53">
        <v>5503</v>
      </c>
      <c r="J37" s="53">
        <v>90</v>
      </c>
      <c r="K37" s="53">
        <v>35</v>
      </c>
      <c r="L37" s="53">
        <v>27</v>
      </c>
      <c r="M37" s="53">
        <v>0</v>
      </c>
      <c r="N37" s="53">
        <v>106</v>
      </c>
      <c r="O37" s="53">
        <v>1403</v>
      </c>
      <c r="P37" s="53">
        <v>83</v>
      </c>
      <c r="Q37" s="53">
        <v>7813</v>
      </c>
      <c r="R37" s="53">
        <v>67</v>
      </c>
      <c r="S37" s="53">
        <v>0</v>
      </c>
      <c r="T37" s="53">
        <v>4483</v>
      </c>
      <c r="U37" s="53">
        <v>587</v>
      </c>
      <c r="V37" s="53">
        <v>42679</v>
      </c>
    </row>
    <row r="38" spans="1:22" x14ac:dyDescent="0.2">
      <c r="A38" s="52" t="s">
        <v>605</v>
      </c>
      <c r="B38" s="53">
        <v>236.21916000000002</v>
      </c>
      <c r="C38" s="53">
        <v>3561.5278699999999</v>
      </c>
      <c r="D38" s="53">
        <v>10940.615589999999</v>
      </c>
      <c r="E38" s="53">
        <v>1141.2666999999999</v>
      </c>
      <c r="F38" s="53">
        <v>10564.206380000001</v>
      </c>
      <c r="G38" s="53">
        <v>4487.0730000000003</v>
      </c>
      <c r="H38" s="53">
        <v>97644.75701999999</v>
      </c>
      <c r="I38" s="53">
        <v>14965.92813</v>
      </c>
      <c r="J38" s="53">
        <v>847.98699999999997</v>
      </c>
      <c r="K38" s="53">
        <v>359.05545000000001</v>
      </c>
      <c r="L38" s="53">
        <v>422.67439000000002</v>
      </c>
      <c r="M38" s="53">
        <v>0</v>
      </c>
      <c r="N38" s="53">
        <v>1975.24783</v>
      </c>
      <c r="O38" s="53">
        <v>13348.31187</v>
      </c>
      <c r="P38" s="53">
        <v>1391.96495</v>
      </c>
      <c r="Q38" s="53">
        <v>9674.4605600000014</v>
      </c>
      <c r="R38" s="53">
        <v>1045.70976</v>
      </c>
      <c r="S38" s="53">
        <v>0</v>
      </c>
      <c r="T38" s="53">
        <v>19008.948769999999</v>
      </c>
      <c r="U38" s="53">
        <v>7427.5369700000001</v>
      </c>
      <c r="V38" s="53">
        <v>199043.4914</v>
      </c>
    </row>
    <row r="39" spans="1:22" x14ac:dyDescent="0.2">
      <c r="A39" s="52" t="s">
        <v>607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</row>
    <row r="40" spans="1:22" x14ac:dyDescent="0.2">
      <c r="A40" s="52" t="s">
        <v>604</v>
      </c>
      <c r="B40" s="53">
        <v>286</v>
      </c>
      <c r="C40" s="53">
        <v>469</v>
      </c>
      <c r="D40" s="53">
        <v>23822</v>
      </c>
      <c r="E40" s="53">
        <v>1889</v>
      </c>
      <c r="F40" s="53">
        <v>378</v>
      </c>
      <c r="G40" s="53">
        <v>1341</v>
      </c>
      <c r="H40" s="53">
        <v>2512</v>
      </c>
      <c r="I40" s="53">
        <v>39</v>
      </c>
      <c r="J40" s="53">
        <v>28</v>
      </c>
      <c r="K40" s="53">
        <v>0</v>
      </c>
      <c r="L40" s="53">
        <v>69</v>
      </c>
      <c r="M40" s="53">
        <v>0</v>
      </c>
      <c r="N40" s="53">
        <v>49</v>
      </c>
      <c r="O40" s="53">
        <v>0</v>
      </c>
      <c r="P40" s="53">
        <v>311</v>
      </c>
      <c r="Q40" s="53">
        <v>262</v>
      </c>
      <c r="R40" s="53">
        <v>2975</v>
      </c>
      <c r="S40" s="53">
        <v>0</v>
      </c>
      <c r="T40" s="53">
        <v>2471</v>
      </c>
      <c r="U40" s="53">
        <v>5881</v>
      </c>
      <c r="V40" s="53">
        <v>42782</v>
      </c>
    </row>
    <row r="41" spans="1:22" x14ac:dyDescent="0.2">
      <c r="A41" s="52" t="s">
        <v>605</v>
      </c>
      <c r="B41" s="53">
        <v>1704.58053</v>
      </c>
      <c r="C41" s="53">
        <v>8687.3660999999993</v>
      </c>
      <c r="D41" s="53">
        <v>157256.72648999991</v>
      </c>
      <c r="E41" s="53">
        <v>8231.1431100000009</v>
      </c>
      <c r="F41" s="53">
        <v>2539.4260099999997</v>
      </c>
      <c r="G41" s="53">
        <v>16213.0641</v>
      </c>
      <c r="H41" s="53">
        <v>9942.6621999999988</v>
      </c>
      <c r="I41" s="53">
        <v>42.113390000000003</v>
      </c>
      <c r="J41" s="53">
        <v>104.15589</v>
      </c>
      <c r="K41" s="53">
        <v>0</v>
      </c>
      <c r="L41" s="53">
        <v>655.52445</v>
      </c>
      <c r="M41" s="53">
        <v>0</v>
      </c>
      <c r="N41" s="53">
        <v>243.62591</v>
      </c>
      <c r="O41" s="53">
        <v>0</v>
      </c>
      <c r="P41" s="53">
        <v>704.32961</v>
      </c>
      <c r="Q41" s="53">
        <v>1029.92797</v>
      </c>
      <c r="R41" s="53">
        <v>31503.51468</v>
      </c>
      <c r="S41" s="53">
        <v>0</v>
      </c>
      <c r="T41" s="53">
        <v>17190.042679999999</v>
      </c>
      <c r="U41" s="53">
        <v>2255.0327699999998</v>
      </c>
      <c r="V41" s="53">
        <v>258303.23588999984</v>
      </c>
    </row>
    <row r="42" spans="1:22" x14ac:dyDescent="0.2">
      <c r="A42" s="52" t="s">
        <v>608</v>
      </c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</row>
    <row r="43" spans="1:22" x14ac:dyDescent="0.2">
      <c r="A43" s="52" t="s">
        <v>604</v>
      </c>
      <c r="B43" s="53">
        <v>1678</v>
      </c>
      <c r="C43" s="53">
        <v>2802</v>
      </c>
      <c r="D43" s="53">
        <v>5043</v>
      </c>
      <c r="E43" s="53">
        <v>3449</v>
      </c>
      <c r="F43" s="53">
        <v>5033</v>
      </c>
      <c r="G43" s="53">
        <v>7014</v>
      </c>
      <c r="H43" s="53">
        <v>237002</v>
      </c>
      <c r="I43" s="53">
        <v>925</v>
      </c>
      <c r="J43" s="53">
        <v>1040</v>
      </c>
      <c r="K43" s="53">
        <v>444</v>
      </c>
      <c r="L43" s="53">
        <v>1964</v>
      </c>
      <c r="M43" s="53">
        <v>0</v>
      </c>
      <c r="N43" s="53">
        <v>4134</v>
      </c>
      <c r="O43" s="53">
        <v>1475</v>
      </c>
      <c r="P43" s="53">
        <v>262</v>
      </c>
      <c r="Q43" s="53">
        <v>373</v>
      </c>
      <c r="R43" s="53">
        <v>5281</v>
      </c>
      <c r="S43" s="53">
        <v>0</v>
      </c>
      <c r="T43" s="53">
        <v>9223</v>
      </c>
      <c r="U43" s="53">
        <v>11941</v>
      </c>
      <c r="V43" s="53">
        <v>299083</v>
      </c>
    </row>
    <row r="44" spans="1:22" x14ac:dyDescent="0.2">
      <c r="A44" s="52" t="s">
        <v>2870</v>
      </c>
      <c r="B44" s="53">
        <v>6710.0847500000027</v>
      </c>
      <c r="C44" s="53">
        <v>20681.255590000001</v>
      </c>
      <c r="D44" s="53">
        <v>67923.616999999867</v>
      </c>
      <c r="E44" s="53">
        <v>4312.1118699999997</v>
      </c>
      <c r="F44" s="53">
        <v>31525.348369999996</v>
      </c>
      <c r="G44" s="53">
        <v>34198.216</v>
      </c>
      <c r="H44" s="53">
        <v>19840.234230000002</v>
      </c>
      <c r="I44" s="53">
        <v>204.67217000000002</v>
      </c>
      <c r="J44" s="53">
        <v>4753.2889999999998</v>
      </c>
      <c r="K44" s="53">
        <v>1894.3185900000001</v>
      </c>
      <c r="L44" s="53">
        <v>8879.8257400000002</v>
      </c>
      <c r="M44" s="53">
        <v>0</v>
      </c>
      <c r="N44" s="53">
        <v>6777.3215899999996</v>
      </c>
      <c r="O44" s="53">
        <v>5350.4209000000001</v>
      </c>
      <c r="P44" s="53">
        <v>2286.75378</v>
      </c>
      <c r="Q44" s="53">
        <v>2260.1961300000003</v>
      </c>
      <c r="R44" s="53">
        <v>39741.022400000009</v>
      </c>
      <c r="S44" s="53">
        <v>0</v>
      </c>
      <c r="T44" s="53">
        <v>41305.510170000001</v>
      </c>
      <c r="U44" s="53">
        <v>88674.362219999995</v>
      </c>
      <c r="V44" s="53">
        <v>387318.56049999991</v>
      </c>
    </row>
    <row r="45" spans="1:22" x14ac:dyDescent="0.2">
      <c r="A45" s="52" t="s">
        <v>609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spans="1:22" x14ac:dyDescent="0.2">
      <c r="A46" s="52" t="s">
        <v>604</v>
      </c>
      <c r="B46" s="53">
        <v>0</v>
      </c>
      <c r="C46" s="53">
        <v>63</v>
      </c>
      <c r="D46" s="53">
        <v>152203</v>
      </c>
      <c r="E46" s="53">
        <v>17</v>
      </c>
      <c r="F46" s="53">
        <v>0</v>
      </c>
      <c r="G46" s="53">
        <v>101</v>
      </c>
      <c r="H46" s="53">
        <v>354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20</v>
      </c>
      <c r="Q46" s="53">
        <v>7</v>
      </c>
      <c r="R46" s="53">
        <v>122</v>
      </c>
      <c r="S46" s="53">
        <v>0</v>
      </c>
      <c r="T46" s="53">
        <v>70</v>
      </c>
      <c r="U46" s="53">
        <v>8779</v>
      </c>
      <c r="V46" s="53">
        <v>161736</v>
      </c>
    </row>
    <row r="47" spans="1:22" x14ac:dyDescent="0.2">
      <c r="A47" s="52" t="s">
        <v>605</v>
      </c>
      <c r="B47" s="53">
        <v>0</v>
      </c>
      <c r="C47" s="53">
        <v>131.18544</v>
      </c>
      <c r="D47" s="53">
        <v>37377.243259999988</v>
      </c>
      <c r="E47" s="53">
        <v>1.0971900000000001</v>
      </c>
      <c r="F47" s="53">
        <v>0</v>
      </c>
      <c r="G47" s="53">
        <v>1443.711</v>
      </c>
      <c r="H47" s="53">
        <v>66.971380000000011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3.5138000000000003</v>
      </c>
      <c r="Q47" s="53">
        <v>6.7000900000000003</v>
      </c>
      <c r="R47" s="53">
        <v>1630.93444</v>
      </c>
      <c r="S47" s="53">
        <v>0</v>
      </c>
      <c r="T47" s="53">
        <v>91.14703999999999</v>
      </c>
      <c r="U47" s="53">
        <v>915.83091999999999</v>
      </c>
      <c r="V47" s="53">
        <v>41668.334559999996</v>
      </c>
    </row>
    <row r="48" spans="1:22" x14ac:dyDescent="0.2">
      <c r="A48" s="52" t="s">
        <v>610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</row>
    <row r="49" spans="1:23" x14ac:dyDescent="0.2">
      <c r="A49" s="52" t="s">
        <v>604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</row>
    <row r="50" spans="1:23" x14ac:dyDescent="0.2">
      <c r="A50" s="52" t="s">
        <v>605</v>
      </c>
      <c r="B50" s="53">
        <v>0</v>
      </c>
      <c r="C50" s="53">
        <v>0</v>
      </c>
      <c r="D50" s="53">
        <v>0</v>
      </c>
      <c r="E50" s="53">
        <v>0.52564</v>
      </c>
      <c r="F50" s="53">
        <v>0</v>
      </c>
      <c r="G50" s="53">
        <v>0</v>
      </c>
      <c r="H50" s="53">
        <v>14681.611550000001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1282.9290900000001</v>
      </c>
      <c r="P50" s="53">
        <v>1922.28442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17887.350700000003</v>
      </c>
    </row>
    <row r="51" spans="1:23" x14ac:dyDescent="0.2">
      <c r="A51" s="52" t="s">
        <v>2903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</row>
    <row r="52" spans="1:23" x14ac:dyDescent="0.2">
      <c r="A52" s="52" t="s">
        <v>604</v>
      </c>
      <c r="B52" s="53">
        <v>0</v>
      </c>
      <c r="C52" s="53">
        <v>0</v>
      </c>
      <c r="D52" s="53">
        <v>6</v>
      </c>
      <c r="E52" s="53">
        <v>0</v>
      </c>
      <c r="F52" s="53">
        <v>0</v>
      </c>
      <c r="G52" s="53">
        <v>0</v>
      </c>
      <c r="H52" s="53">
        <v>22</v>
      </c>
      <c r="I52" s="53">
        <v>0</v>
      </c>
      <c r="J52" s="53">
        <v>4</v>
      </c>
      <c r="K52" s="53">
        <v>0</v>
      </c>
      <c r="L52" s="53">
        <v>0</v>
      </c>
      <c r="M52" s="53">
        <v>0</v>
      </c>
      <c r="N52" s="53">
        <v>9</v>
      </c>
      <c r="O52" s="53">
        <v>26</v>
      </c>
      <c r="P52" s="53">
        <v>7</v>
      </c>
      <c r="Q52" s="53">
        <v>2</v>
      </c>
      <c r="R52" s="53">
        <v>0</v>
      </c>
      <c r="S52" s="53">
        <v>0</v>
      </c>
      <c r="T52" s="53">
        <v>2</v>
      </c>
      <c r="U52" s="53">
        <v>0</v>
      </c>
      <c r="V52" s="53">
        <v>78</v>
      </c>
    </row>
    <row r="53" spans="1:23" x14ac:dyDescent="0.2">
      <c r="A53" s="52" t="s">
        <v>605</v>
      </c>
      <c r="B53" s="53">
        <v>0</v>
      </c>
      <c r="C53" s="53">
        <v>0</v>
      </c>
      <c r="D53" s="53">
        <v>269.96940000000001</v>
      </c>
      <c r="E53" s="53">
        <v>0</v>
      </c>
      <c r="F53" s="53">
        <v>0</v>
      </c>
      <c r="G53" s="53">
        <v>0</v>
      </c>
      <c r="H53" s="53">
        <v>15.431809999999999</v>
      </c>
      <c r="I53" s="53">
        <v>0</v>
      </c>
      <c r="J53" s="53">
        <v>40</v>
      </c>
      <c r="K53" s="53">
        <v>0</v>
      </c>
      <c r="L53" s="53">
        <v>0</v>
      </c>
      <c r="M53" s="53">
        <v>0</v>
      </c>
      <c r="N53" s="53">
        <v>41.482219999999998</v>
      </c>
      <c r="O53" s="53">
        <v>209.12685999999999</v>
      </c>
      <c r="P53" s="53">
        <v>153.49600000000001</v>
      </c>
      <c r="Q53" s="53">
        <v>20.8</v>
      </c>
      <c r="R53" s="53">
        <v>0</v>
      </c>
      <c r="S53" s="53">
        <v>0</v>
      </c>
      <c r="T53" s="53">
        <v>26.487009999999998</v>
      </c>
      <c r="U53" s="53">
        <v>0</v>
      </c>
      <c r="V53" s="53">
        <v>776.79329999999982</v>
      </c>
    </row>
    <row r="54" spans="1:23" x14ac:dyDescent="0.2">
      <c r="A54" s="52" t="s">
        <v>2904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</row>
    <row r="55" spans="1:23" x14ac:dyDescent="0.2">
      <c r="A55" s="52" t="s">
        <v>604</v>
      </c>
      <c r="B55" s="53">
        <v>0</v>
      </c>
      <c r="C55" s="53">
        <v>0</v>
      </c>
      <c r="D55" s="53">
        <v>22</v>
      </c>
      <c r="E55" s="53">
        <v>17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7</v>
      </c>
      <c r="U55" s="53">
        <v>0</v>
      </c>
      <c r="V55" s="53">
        <v>46</v>
      </c>
    </row>
    <row r="56" spans="1:23" x14ac:dyDescent="0.2">
      <c r="A56" s="52" t="s">
        <v>605</v>
      </c>
      <c r="B56" s="53">
        <v>0</v>
      </c>
      <c r="C56" s="53">
        <v>0</v>
      </c>
      <c r="D56" s="53">
        <v>210.34789999999998</v>
      </c>
      <c r="E56" s="53">
        <v>74.402779999999993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155.12</v>
      </c>
      <c r="U56" s="53">
        <v>0</v>
      </c>
      <c r="V56" s="53">
        <v>439.87067999999999</v>
      </c>
    </row>
    <row r="57" spans="1:23" x14ac:dyDescent="0.2">
      <c r="A57" s="52" t="s">
        <v>574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</row>
    <row r="58" spans="1:23" x14ac:dyDescent="0.2">
      <c r="A58" s="52" t="s">
        <v>604</v>
      </c>
      <c r="B58" s="53">
        <f>+B37+B40+B43+B46+B49+B52+B55</f>
        <v>1973</v>
      </c>
      <c r="C58" s="53">
        <f t="shared" ref="C58:V58" si="0">+C37+C40+C43+C46+C49+C52+C55</f>
        <v>3403</v>
      </c>
      <c r="D58" s="53">
        <f t="shared" si="0"/>
        <v>182919</v>
      </c>
      <c r="E58" s="53">
        <f t="shared" si="0"/>
        <v>5456</v>
      </c>
      <c r="F58" s="53">
        <f t="shared" si="0"/>
        <v>6456</v>
      </c>
      <c r="G58" s="53">
        <f t="shared" si="0"/>
        <v>8962</v>
      </c>
      <c r="H58" s="53">
        <f t="shared" si="0"/>
        <v>258836</v>
      </c>
      <c r="I58" s="53">
        <f t="shared" si="0"/>
        <v>6467</v>
      </c>
      <c r="J58" s="53">
        <f t="shared" si="0"/>
        <v>1162</v>
      </c>
      <c r="K58" s="53">
        <f t="shared" si="0"/>
        <v>479</v>
      </c>
      <c r="L58" s="53">
        <f t="shared" si="0"/>
        <v>2060</v>
      </c>
      <c r="M58" s="53">
        <f t="shared" si="0"/>
        <v>0</v>
      </c>
      <c r="N58" s="53">
        <f t="shared" si="0"/>
        <v>4298</v>
      </c>
      <c r="O58" s="53">
        <f t="shared" si="0"/>
        <v>2904</v>
      </c>
      <c r="P58" s="53">
        <f t="shared" si="0"/>
        <v>683</v>
      </c>
      <c r="Q58" s="53">
        <f t="shared" si="0"/>
        <v>8457</v>
      </c>
      <c r="R58" s="53">
        <f t="shared" si="0"/>
        <v>8445</v>
      </c>
      <c r="S58" s="53">
        <f t="shared" si="0"/>
        <v>0</v>
      </c>
      <c r="T58" s="53">
        <f t="shared" si="0"/>
        <v>16256</v>
      </c>
      <c r="U58" s="53">
        <f t="shared" si="0"/>
        <v>27188</v>
      </c>
      <c r="V58" s="53">
        <f t="shared" si="0"/>
        <v>546404</v>
      </c>
    </row>
    <row r="59" spans="1:23" ht="13.5" thickBot="1" x14ac:dyDescent="0.25">
      <c r="A59" s="50" t="s">
        <v>605</v>
      </c>
      <c r="B59" s="84">
        <f>+B38+B41+B44+B47+B50+B53+B56</f>
        <v>8650.8844400000035</v>
      </c>
      <c r="C59" s="84">
        <f t="shared" ref="C59:V59" si="1">+C38+C41+C44+C47+C50+C53+C56</f>
        <v>33061.334999999999</v>
      </c>
      <c r="D59" s="84">
        <f t="shared" si="1"/>
        <v>273978.51963999972</v>
      </c>
      <c r="E59" s="84">
        <f t="shared" si="1"/>
        <v>13760.547290000002</v>
      </c>
      <c r="F59" s="84">
        <f t="shared" si="1"/>
        <v>44628.980759999999</v>
      </c>
      <c r="G59" s="84">
        <f t="shared" si="1"/>
        <v>56342.064100000003</v>
      </c>
      <c r="H59" s="84">
        <f t="shared" si="1"/>
        <v>142191.66819</v>
      </c>
      <c r="I59" s="84">
        <f t="shared" si="1"/>
        <v>15212.71369</v>
      </c>
      <c r="J59" s="84">
        <f t="shared" si="1"/>
        <v>5745.4318899999998</v>
      </c>
      <c r="K59" s="84">
        <f t="shared" si="1"/>
        <v>2253.3740400000002</v>
      </c>
      <c r="L59" s="84">
        <f t="shared" si="1"/>
        <v>9958.0245800000012</v>
      </c>
      <c r="M59" s="84">
        <f t="shared" si="1"/>
        <v>0</v>
      </c>
      <c r="N59" s="84">
        <f t="shared" si="1"/>
        <v>9037.6775499999985</v>
      </c>
      <c r="O59" s="84">
        <f t="shared" si="1"/>
        <v>20190.78872</v>
      </c>
      <c r="P59" s="84">
        <f t="shared" si="1"/>
        <v>6462.34256</v>
      </c>
      <c r="Q59" s="84">
        <f t="shared" si="1"/>
        <v>12992.084750000002</v>
      </c>
      <c r="R59" s="84">
        <f t="shared" si="1"/>
        <v>73921.181280000004</v>
      </c>
      <c r="S59" s="84">
        <f t="shared" si="1"/>
        <v>0</v>
      </c>
      <c r="T59" s="84">
        <f t="shared" si="1"/>
        <v>77777.255669999984</v>
      </c>
      <c r="U59" s="84">
        <f t="shared" si="1"/>
        <v>99272.76287999998</v>
      </c>
      <c r="V59" s="84">
        <f t="shared" si="1"/>
        <v>905437.63702999975</v>
      </c>
    </row>
    <row r="60" spans="1:23" x14ac:dyDescent="0.2">
      <c r="A60" s="121" t="s">
        <v>2871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</row>
    <row r="61" spans="1:23" x14ac:dyDescent="0.2">
      <c r="A61" s="9" t="s">
        <v>2872</v>
      </c>
      <c r="J61" s="9"/>
      <c r="K61" s="9"/>
    </row>
    <row r="62" spans="1:23" ht="15" customHeight="1" x14ac:dyDescent="0.2">
      <c r="A62" s="9" t="s">
        <v>2873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</row>
    <row r="63" spans="1:23" ht="15" customHeight="1" x14ac:dyDescent="0.2">
      <c r="A63" s="2" t="s">
        <v>2874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</row>
    <row r="64" spans="1:23" ht="15" customHeight="1" x14ac:dyDescent="0.2">
      <c r="A64" s="9" t="s">
        <v>2875</v>
      </c>
      <c r="B64" s="24"/>
      <c r="C64" s="24"/>
      <c r="D64" s="24"/>
      <c r="E64" s="24"/>
      <c r="F64" s="24"/>
      <c r="G64" s="24"/>
      <c r="H64" s="24"/>
      <c r="I64" s="24"/>
      <c r="J64" s="166"/>
      <c r="K64" s="166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</sheetData>
  <mergeCells count="2">
    <mergeCell ref="A5:J6"/>
    <mergeCell ref="K5:U6"/>
  </mergeCells>
  <phoneticPr fontId="2" type="noConversion"/>
  <conditionalFormatting sqref="W8:X8">
    <cfRule type="expression" dxfId="18" priority="1" stopIfTrue="1">
      <formula>$BA8=1</formula>
    </cfRule>
  </conditionalFormatting>
  <conditionalFormatting sqref="B8:P8">
    <cfRule type="expression" dxfId="17" priority="3" stopIfTrue="1">
      <formula>$BD8=1</formula>
    </cfRule>
  </conditionalFormatting>
  <conditionalFormatting sqref="U8 Q8:S8">
    <cfRule type="expression" dxfId="16" priority="4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1.0236220472440944" right="0.31496062992125984" top="0.98425196850393704" bottom="1.1811023622047245" header="0.51181102362204722" footer="0.51181102362204722"/>
  <pageSetup paperSize="8" scale="85" orientation="landscape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W76"/>
  <sheetViews>
    <sheetView showGridLines="0" workbookViewId="0">
      <selection activeCell="C9" sqref="C9"/>
    </sheetView>
  </sheetViews>
  <sheetFormatPr defaultRowHeight="12.75" x14ac:dyDescent="0.2"/>
  <cols>
    <col min="1" max="1" width="43" style="121" customWidth="1"/>
    <col min="2" max="22" width="9.42578125" style="2" customWidth="1"/>
    <col min="23" max="16384" width="9.140625" style="2"/>
  </cols>
  <sheetData>
    <row r="1" spans="1:23" x14ac:dyDescent="0.2">
      <c r="A1" s="334" t="s">
        <v>1595</v>
      </c>
    </row>
    <row r="2" spans="1:23" x14ac:dyDescent="0.2">
      <c r="A2" s="334" t="s">
        <v>300</v>
      </c>
    </row>
    <row r="3" spans="1:23" x14ac:dyDescent="0.2">
      <c r="A3" s="19" t="s">
        <v>237</v>
      </c>
      <c r="W3" s="54" t="s">
        <v>238</v>
      </c>
    </row>
    <row r="5" spans="1:23" ht="12.75" customHeight="1" x14ac:dyDescent="0.2">
      <c r="A5" s="776" t="s">
        <v>262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806" t="s">
        <v>291</v>
      </c>
      <c r="N5" s="806"/>
      <c r="O5" s="806"/>
      <c r="P5" s="806"/>
      <c r="Q5" s="806"/>
      <c r="R5" s="806"/>
      <c r="S5" s="806"/>
      <c r="T5" s="806"/>
      <c r="W5" s="124"/>
    </row>
    <row r="6" spans="1:23" ht="12.75" customHeight="1" x14ac:dyDescent="0.2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806"/>
      <c r="N6" s="806"/>
      <c r="O6" s="806"/>
      <c r="P6" s="806"/>
      <c r="Q6" s="806"/>
      <c r="R6" s="806"/>
      <c r="S6" s="806"/>
      <c r="T6" s="806"/>
      <c r="W6" s="124"/>
    </row>
    <row r="7" spans="1:23" ht="13.5" thickBot="1" x14ac:dyDescent="0.25">
      <c r="A7" s="123"/>
      <c r="B7" s="123"/>
      <c r="C7" s="123"/>
      <c r="W7" s="31" t="s">
        <v>321</v>
      </c>
    </row>
    <row r="8" spans="1:23" s="631" customFormat="1" ht="57" customHeight="1" thickBot="1" x14ac:dyDescent="0.25">
      <c r="A8" s="618"/>
      <c r="B8" s="585" t="s">
        <v>207</v>
      </c>
      <c r="C8" s="585" t="s">
        <v>153</v>
      </c>
      <c r="D8" s="585" t="s">
        <v>1825</v>
      </c>
      <c r="E8" s="585" t="s">
        <v>1194</v>
      </c>
      <c r="F8" s="585" t="s">
        <v>1826</v>
      </c>
      <c r="G8" s="585" t="s">
        <v>1827</v>
      </c>
      <c r="H8" s="585" t="s">
        <v>77</v>
      </c>
      <c r="I8" s="585" t="s">
        <v>1828</v>
      </c>
      <c r="J8" s="585" t="s">
        <v>1829</v>
      </c>
      <c r="K8" s="585" t="s">
        <v>2620</v>
      </c>
      <c r="L8" s="585" t="s">
        <v>208</v>
      </c>
      <c r="M8" s="585" t="s">
        <v>209</v>
      </c>
      <c r="N8" s="585" t="s">
        <v>210</v>
      </c>
      <c r="O8" s="585" t="s">
        <v>211</v>
      </c>
      <c r="P8" s="585" t="s">
        <v>212</v>
      </c>
      <c r="Q8" s="585" t="s">
        <v>213</v>
      </c>
      <c r="R8" s="585" t="s">
        <v>1830</v>
      </c>
      <c r="S8" s="585" t="s">
        <v>2624</v>
      </c>
      <c r="T8" s="585" t="s">
        <v>1831</v>
      </c>
      <c r="U8" s="585" t="s">
        <v>1832</v>
      </c>
      <c r="V8" s="585" t="s">
        <v>1188</v>
      </c>
      <c r="W8" s="630"/>
    </row>
    <row r="9" spans="1:23" s="122" customFormat="1" ht="12.75" customHeight="1" x14ac:dyDescent="0.2">
      <c r="A9" s="364"/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</row>
    <row r="10" spans="1:23" ht="12" customHeight="1" x14ac:dyDescent="0.2">
      <c r="A10" s="49" t="s">
        <v>1212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3" ht="12.75" customHeight="1" x14ac:dyDescent="0.2">
      <c r="A11" s="126" t="s">
        <v>2306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</row>
    <row r="12" spans="1:23" ht="12.75" customHeight="1" x14ac:dyDescent="0.2">
      <c r="A12" s="127" t="s">
        <v>2307</v>
      </c>
      <c r="B12" s="191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</row>
    <row r="13" spans="1:23" ht="12.75" customHeight="1" x14ac:dyDescent="0.2">
      <c r="A13" s="126" t="s">
        <v>1872</v>
      </c>
      <c r="B13" s="191">
        <v>41</v>
      </c>
      <c r="C13" s="191">
        <v>561</v>
      </c>
      <c r="D13" s="191">
        <v>123833</v>
      </c>
      <c r="E13" s="191">
        <v>154</v>
      </c>
      <c r="F13" s="191">
        <v>73149</v>
      </c>
      <c r="G13" s="191">
        <v>138395</v>
      </c>
      <c r="H13" s="191">
        <v>998</v>
      </c>
      <c r="I13" s="191">
        <v>5500</v>
      </c>
      <c r="J13" s="191">
        <v>1888</v>
      </c>
      <c r="K13" s="191">
        <v>2448</v>
      </c>
      <c r="L13" s="191">
        <v>355</v>
      </c>
      <c r="M13" s="191">
        <v>0</v>
      </c>
      <c r="N13" s="191">
        <v>23160</v>
      </c>
      <c r="O13" s="191">
        <v>50521</v>
      </c>
      <c r="P13" s="191">
        <v>390</v>
      </c>
      <c r="Q13" s="191">
        <v>90</v>
      </c>
      <c r="R13" s="191">
        <v>11236</v>
      </c>
      <c r="S13" s="191">
        <v>167</v>
      </c>
      <c r="T13" s="53">
        <v>342</v>
      </c>
      <c r="U13" s="53">
        <v>19303</v>
      </c>
      <c r="V13" s="53">
        <v>452531</v>
      </c>
    </row>
    <row r="14" spans="1:23" ht="12.75" customHeight="1" x14ac:dyDescent="0.2">
      <c r="A14" s="126" t="s">
        <v>1873</v>
      </c>
      <c r="B14" s="191">
        <v>37.230459999999994</v>
      </c>
      <c r="C14" s="191">
        <v>1730.5719999999999</v>
      </c>
      <c r="D14" s="191">
        <v>4815.6789100000005</v>
      </c>
      <c r="E14" s="191">
        <v>25.606290000000001</v>
      </c>
      <c r="F14" s="191">
        <v>1551.3847615529999</v>
      </c>
      <c r="G14" s="191">
        <v>9604.2994313620038</v>
      </c>
      <c r="H14" s="191">
        <v>310.06100999999995</v>
      </c>
      <c r="I14" s="191">
        <v>755.95849999999996</v>
      </c>
      <c r="J14" s="191">
        <v>162.08414999999999</v>
      </c>
      <c r="K14" s="191">
        <v>271.11783000000003</v>
      </c>
      <c r="L14" s="191">
        <v>201.01776999999998</v>
      </c>
      <c r="M14" s="191">
        <v>0</v>
      </c>
      <c r="N14" s="191">
        <v>2817.22363018956</v>
      </c>
      <c r="O14" s="191">
        <v>7380.0979100000004</v>
      </c>
      <c r="P14" s="191">
        <v>218.65388000000002</v>
      </c>
      <c r="Q14" s="191">
        <v>35.521010000000004</v>
      </c>
      <c r="R14" s="191">
        <v>2896.8833100000002</v>
      </c>
      <c r="S14" s="191">
        <v>45.407769471000002</v>
      </c>
      <c r="T14" s="53">
        <v>61.519779999999997</v>
      </c>
      <c r="U14" s="53">
        <v>5219.6397060263225</v>
      </c>
      <c r="V14" s="53">
        <v>38139.958108601888</v>
      </c>
    </row>
    <row r="15" spans="1:23" ht="12.75" customHeight="1" x14ac:dyDescent="0.2">
      <c r="A15" s="127" t="s">
        <v>2308</v>
      </c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53"/>
      <c r="U15" s="53"/>
      <c r="V15" s="53"/>
    </row>
    <row r="16" spans="1:23" ht="12.75" customHeight="1" x14ac:dyDescent="0.2">
      <c r="A16" s="126" t="s">
        <v>1872</v>
      </c>
      <c r="B16" s="191">
        <v>143</v>
      </c>
      <c r="C16" s="191">
        <v>0</v>
      </c>
      <c r="D16" s="191">
        <v>458252</v>
      </c>
      <c r="E16" s="191">
        <v>243</v>
      </c>
      <c r="F16" s="191">
        <v>204837</v>
      </c>
      <c r="G16" s="191">
        <v>153573</v>
      </c>
      <c r="H16" s="191">
        <v>17938</v>
      </c>
      <c r="I16" s="191">
        <v>64708</v>
      </c>
      <c r="J16" s="191">
        <v>268</v>
      </c>
      <c r="K16" s="191">
        <v>502</v>
      </c>
      <c r="L16" s="191">
        <v>117</v>
      </c>
      <c r="M16" s="191">
        <v>0</v>
      </c>
      <c r="N16" s="191">
        <v>94986</v>
      </c>
      <c r="O16" s="191">
        <v>63420</v>
      </c>
      <c r="P16" s="191">
        <v>45</v>
      </c>
      <c r="Q16" s="191">
        <v>1</v>
      </c>
      <c r="R16" s="191">
        <v>1464</v>
      </c>
      <c r="S16" s="191">
        <v>382</v>
      </c>
      <c r="T16" s="53">
        <v>0</v>
      </c>
      <c r="U16" s="53">
        <v>858</v>
      </c>
      <c r="V16" s="53">
        <v>1061737</v>
      </c>
    </row>
    <row r="17" spans="1:22" ht="12.75" customHeight="1" x14ac:dyDescent="0.2">
      <c r="A17" s="126" t="s">
        <v>1873</v>
      </c>
      <c r="B17" s="191">
        <v>105.64499000000004</v>
      </c>
      <c r="C17" s="191">
        <v>0</v>
      </c>
      <c r="D17" s="191">
        <v>24722.266299999996</v>
      </c>
      <c r="E17" s="191">
        <v>52.637857876000005</v>
      </c>
      <c r="F17" s="191">
        <v>14169.909750000001</v>
      </c>
      <c r="G17" s="191">
        <v>21998.346219999999</v>
      </c>
      <c r="H17" s="191">
        <v>336.09098999999998</v>
      </c>
      <c r="I17" s="191">
        <v>930.00973999999997</v>
      </c>
      <c r="J17" s="191">
        <v>55.764749999999999</v>
      </c>
      <c r="K17" s="191">
        <v>90.904719999999998</v>
      </c>
      <c r="L17" s="191">
        <v>157.69246899999999</v>
      </c>
      <c r="M17" s="191">
        <v>0</v>
      </c>
      <c r="N17" s="191">
        <v>9865.0121621129783</v>
      </c>
      <c r="O17" s="191">
        <v>22.05132</v>
      </c>
      <c r="P17" s="191">
        <v>105.36365540695999</v>
      </c>
      <c r="Q17" s="191">
        <v>1.2207000000000001</v>
      </c>
      <c r="R17" s="191">
        <v>389.10496000000006</v>
      </c>
      <c r="S17" s="191">
        <v>372.04264292899961</v>
      </c>
      <c r="T17" s="53">
        <v>0</v>
      </c>
      <c r="U17" s="53">
        <v>491.23292686694924</v>
      </c>
      <c r="V17" s="53">
        <v>73843.296154191892</v>
      </c>
    </row>
    <row r="18" spans="1:22" ht="12.75" customHeight="1" x14ac:dyDescent="0.2">
      <c r="A18" s="126" t="s">
        <v>1874</v>
      </c>
      <c r="B18" s="191">
        <v>71.12021</v>
      </c>
      <c r="C18" s="191">
        <v>0</v>
      </c>
      <c r="D18" s="191">
        <v>29296.916020000001</v>
      </c>
      <c r="E18" s="191">
        <v>60.677639999999997</v>
      </c>
      <c r="F18" s="191">
        <v>10052.226354397939</v>
      </c>
      <c r="G18" s="191">
        <v>15109.491679538643</v>
      </c>
      <c r="H18" s="191">
        <v>17.917999999999999</v>
      </c>
      <c r="I18" s="191">
        <v>1495.0846999999999</v>
      </c>
      <c r="J18" s="191">
        <v>28.606000000000002</v>
      </c>
      <c r="K18" s="191">
        <v>66.074559999999991</v>
      </c>
      <c r="L18" s="191">
        <v>37.068283057999992</v>
      </c>
      <c r="M18" s="191">
        <v>0</v>
      </c>
      <c r="N18" s="191">
        <v>10787.427331649998</v>
      </c>
      <c r="O18" s="191">
        <v>7932.4849400000003</v>
      </c>
      <c r="P18" s="191">
        <v>60.101579999999998</v>
      </c>
      <c r="Q18" s="191">
        <v>0</v>
      </c>
      <c r="R18" s="191">
        <v>104.51393360599975</v>
      </c>
      <c r="S18" s="191">
        <v>239.59800000000001</v>
      </c>
      <c r="T18" s="191">
        <v>0</v>
      </c>
      <c r="U18" s="191">
        <v>150.70962288300001</v>
      </c>
      <c r="V18" s="191">
        <v>75510.018855133574</v>
      </c>
    </row>
    <row r="19" spans="1:22" ht="12.75" customHeight="1" x14ac:dyDescent="0.2">
      <c r="A19" s="127" t="s">
        <v>2309</v>
      </c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53"/>
      <c r="U19" s="53"/>
      <c r="V19" s="53"/>
    </row>
    <row r="20" spans="1:22" ht="12.75" customHeight="1" x14ac:dyDescent="0.2">
      <c r="A20" s="126" t="s">
        <v>1875</v>
      </c>
      <c r="B20" s="191">
        <v>0</v>
      </c>
      <c r="C20" s="191">
        <v>0</v>
      </c>
      <c r="D20" s="191">
        <v>36838</v>
      </c>
      <c r="E20" s="191">
        <v>0</v>
      </c>
      <c r="F20" s="191">
        <v>5250</v>
      </c>
      <c r="G20" s="191">
        <v>0</v>
      </c>
      <c r="H20" s="191">
        <v>0</v>
      </c>
      <c r="I20" s="191">
        <v>0</v>
      </c>
      <c r="J20" s="191">
        <v>7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  <c r="Q20" s="191">
        <v>0</v>
      </c>
      <c r="R20" s="191">
        <v>0</v>
      </c>
      <c r="S20" s="191">
        <v>0</v>
      </c>
      <c r="T20" s="53">
        <v>0</v>
      </c>
      <c r="U20" s="53">
        <v>0</v>
      </c>
      <c r="V20" s="53">
        <v>42095</v>
      </c>
    </row>
    <row r="21" spans="1:22" ht="12.75" customHeight="1" x14ac:dyDescent="0.2">
      <c r="A21" s="126" t="s">
        <v>1876</v>
      </c>
      <c r="B21" s="191">
        <v>0</v>
      </c>
      <c r="C21" s="191">
        <v>0</v>
      </c>
      <c r="D21" s="191">
        <v>65049.579749999997</v>
      </c>
      <c r="E21" s="191">
        <v>0</v>
      </c>
      <c r="F21" s="191">
        <v>141.698163631</v>
      </c>
      <c r="G21" s="191">
        <v>0</v>
      </c>
      <c r="H21" s="191">
        <v>0</v>
      </c>
      <c r="I21" s="191">
        <v>0</v>
      </c>
      <c r="J21" s="191">
        <v>7.74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191">
        <v>0</v>
      </c>
      <c r="Q21" s="191">
        <v>0</v>
      </c>
      <c r="R21" s="191">
        <v>0</v>
      </c>
      <c r="S21" s="191">
        <v>0</v>
      </c>
      <c r="T21" s="53">
        <v>0</v>
      </c>
      <c r="U21" s="53">
        <v>0</v>
      </c>
      <c r="V21" s="53">
        <v>65199.017913630996</v>
      </c>
    </row>
    <row r="22" spans="1:22" ht="12.75" customHeight="1" x14ac:dyDescent="0.2">
      <c r="A22" s="126" t="s">
        <v>2318</v>
      </c>
      <c r="B22" s="191">
        <v>0</v>
      </c>
      <c r="C22" s="191">
        <v>0</v>
      </c>
      <c r="D22" s="191">
        <v>60413.242969999999</v>
      </c>
      <c r="E22" s="191">
        <v>0</v>
      </c>
      <c r="F22" s="191">
        <v>0</v>
      </c>
      <c r="G22" s="191">
        <v>0</v>
      </c>
      <c r="H22" s="191">
        <v>0</v>
      </c>
      <c r="I22" s="191">
        <v>0</v>
      </c>
      <c r="J22" s="191">
        <v>4.6890400000000003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0</v>
      </c>
      <c r="R22" s="191">
        <v>0</v>
      </c>
      <c r="S22" s="191">
        <v>0</v>
      </c>
      <c r="T22" s="53">
        <v>0</v>
      </c>
      <c r="U22" s="53">
        <v>0</v>
      </c>
      <c r="V22" s="53">
        <v>60417.932009999997</v>
      </c>
    </row>
    <row r="23" spans="1:22" ht="12.75" customHeight="1" x14ac:dyDescent="0.2">
      <c r="A23" s="126" t="s">
        <v>1877</v>
      </c>
      <c r="B23" s="191">
        <v>0</v>
      </c>
      <c r="C23" s="191">
        <v>0</v>
      </c>
      <c r="D23" s="191">
        <v>225464.33132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</v>
      </c>
      <c r="V23" s="191">
        <v>225464.33132</v>
      </c>
    </row>
    <row r="24" spans="1:22" ht="12.75" customHeight="1" x14ac:dyDescent="0.2">
      <c r="A24" s="127" t="s">
        <v>2310</v>
      </c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53"/>
      <c r="U24" s="53"/>
      <c r="V24" s="53"/>
    </row>
    <row r="25" spans="1:22" ht="12.75" customHeight="1" x14ac:dyDescent="0.2">
      <c r="A25" s="126" t="s">
        <v>1875</v>
      </c>
      <c r="B25" s="191">
        <v>0</v>
      </c>
      <c r="C25" s="191">
        <v>0</v>
      </c>
      <c r="D25" s="191">
        <v>2087</v>
      </c>
      <c r="E25" s="191">
        <v>0</v>
      </c>
      <c r="F25" s="191">
        <v>0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645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53">
        <v>0</v>
      </c>
      <c r="U25" s="53">
        <v>0</v>
      </c>
      <c r="V25" s="53">
        <v>2732</v>
      </c>
    </row>
    <row r="26" spans="1:22" ht="12.75" customHeight="1" x14ac:dyDescent="0.2">
      <c r="A26" s="126" t="s">
        <v>1876</v>
      </c>
      <c r="B26" s="191">
        <v>0</v>
      </c>
      <c r="C26" s="191">
        <v>0</v>
      </c>
      <c r="D26" s="191">
        <v>4372.4810799999996</v>
      </c>
      <c r="E26" s="191">
        <v>0</v>
      </c>
      <c r="F26" s="191">
        <v>0</v>
      </c>
      <c r="G26" s="191">
        <v>0</v>
      </c>
      <c r="H26" s="191">
        <v>0</v>
      </c>
      <c r="I26" s="191">
        <v>0</v>
      </c>
      <c r="J26" s="191">
        <v>0</v>
      </c>
      <c r="K26" s="191">
        <v>0</v>
      </c>
      <c r="L26" s="191">
        <v>753.09433679999995</v>
      </c>
      <c r="M26" s="191">
        <v>0</v>
      </c>
      <c r="N26" s="191">
        <v>0</v>
      </c>
      <c r="O26" s="191">
        <v>0</v>
      </c>
      <c r="P26" s="191">
        <v>0</v>
      </c>
      <c r="Q26" s="191">
        <v>0</v>
      </c>
      <c r="R26" s="191">
        <v>0</v>
      </c>
      <c r="S26" s="191">
        <v>0</v>
      </c>
      <c r="T26" s="53">
        <v>0</v>
      </c>
      <c r="U26" s="53">
        <v>0</v>
      </c>
      <c r="V26" s="53">
        <v>5125.5754167999994</v>
      </c>
    </row>
    <row r="27" spans="1:22" ht="12.75" customHeight="1" x14ac:dyDescent="0.2">
      <c r="A27" s="126" t="s">
        <v>2318</v>
      </c>
      <c r="B27" s="191">
        <v>0</v>
      </c>
      <c r="C27" s="191">
        <v>0</v>
      </c>
      <c r="D27" s="191">
        <v>4214.0315199999995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1">
        <v>0</v>
      </c>
      <c r="K27" s="191">
        <v>0</v>
      </c>
      <c r="L27" s="191">
        <v>616.06733299999996</v>
      </c>
      <c r="M27" s="191">
        <v>0</v>
      </c>
      <c r="N27" s="191">
        <v>0</v>
      </c>
      <c r="O27" s="191">
        <v>0</v>
      </c>
      <c r="P27" s="191">
        <v>0</v>
      </c>
      <c r="Q27" s="191">
        <v>0</v>
      </c>
      <c r="R27" s="191">
        <v>0</v>
      </c>
      <c r="S27" s="191">
        <v>0</v>
      </c>
      <c r="T27" s="53">
        <v>0</v>
      </c>
      <c r="U27" s="53">
        <v>0</v>
      </c>
      <c r="V27" s="53">
        <v>4830.0988529999995</v>
      </c>
    </row>
    <row r="28" spans="1:22" ht="12.75" customHeight="1" x14ac:dyDescent="0.2">
      <c r="A28" s="126" t="s">
        <v>1877</v>
      </c>
      <c r="B28" s="191">
        <v>0</v>
      </c>
      <c r="C28" s="191">
        <v>0</v>
      </c>
      <c r="D28" s="191">
        <v>23542.846689999998</v>
      </c>
      <c r="E28" s="191">
        <v>0</v>
      </c>
      <c r="F28" s="191">
        <v>0</v>
      </c>
      <c r="G28" s="191">
        <v>0</v>
      </c>
      <c r="H28" s="191">
        <v>0</v>
      </c>
      <c r="I28" s="191">
        <v>0</v>
      </c>
      <c r="J28" s="191">
        <v>0</v>
      </c>
      <c r="K28" s="191">
        <v>0</v>
      </c>
      <c r="L28" s="191">
        <v>4892.9080504279091</v>
      </c>
      <c r="M28" s="191">
        <v>0</v>
      </c>
      <c r="N28" s="191">
        <v>0</v>
      </c>
      <c r="O28" s="191">
        <v>0</v>
      </c>
      <c r="P28" s="191">
        <v>0</v>
      </c>
      <c r="Q28" s="191">
        <v>0</v>
      </c>
      <c r="R28" s="191">
        <v>0</v>
      </c>
      <c r="S28" s="191">
        <v>0</v>
      </c>
      <c r="T28" s="191">
        <v>0</v>
      </c>
      <c r="U28" s="191">
        <v>0</v>
      </c>
      <c r="V28" s="191">
        <v>28435.754740427907</v>
      </c>
    </row>
    <row r="29" spans="1:22" ht="12.75" customHeight="1" x14ac:dyDescent="0.2">
      <c r="A29" s="127" t="s">
        <v>2311</v>
      </c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</row>
    <row r="30" spans="1:22" ht="12.75" customHeight="1" x14ac:dyDescent="0.2">
      <c r="A30" s="126" t="s">
        <v>1875</v>
      </c>
      <c r="B30" s="191">
        <v>946</v>
      </c>
      <c r="C30" s="191">
        <v>36739</v>
      </c>
      <c r="D30" s="191">
        <v>85797</v>
      </c>
      <c r="E30" s="191">
        <v>5971</v>
      </c>
      <c r="F30" s="191">
        <v>60517</v>
      </c>
      <c r="G30" s="191">
        <v>51472</v>
      </c>
      <c r="H30" s="191">
        <v>10842</v>
      </c>
      <c r="I30" s="191">
        <v>191</v>
      </c>
      <c r="J30" s="191">
        <v>6942</v>
      </c>
      <c r="K30" s="191">
        <v>935</v>
      </c>
      <c r="L30" s="191">
        <v>0</v>
      </c>
      <c r="M30" s="191">
        <v>0</v>
      </c>
      <c r="N30" s="191">
        <v>8797</v>
      </c>
      <c r="O30" s="191">
        <v>3291</v>
      </c>
      <c r="P30" s="191">
        <v>971</v>
      </c>
      <c r="Q30" s="191">
        <v>977</v>
      </c>
      <c r="R30" s="191">
        <v>45014</v>
      </c>
      <c r="S30" s="191">
        <v>1369</v>
      </c>
      <c r="T30" s="191">
        <v>30125</v>
      </c>
      <c r="U30" s="191">
        <v>37894</v>
      </c>
      <c r="V30" s="191">
        <v>388790</v>
      </c>
    </row>
    <row r="31" spans="1:22" ht="12.75" customHeight="1" x14ac:dyDescent="0.2">
      <c r="A31" s="126" t="s">
        <v>1876</v>
      </c>
      <c r="B31" s="191">
        <v>7869.4802475460992</v>
      </c>
      <c r="C31" s="191">
        <v>66724.502999999997</v>
      </c>
      <c r="D31" s="191">
        <v>103955.11491000002</v>
      </c>
      <c r="E31" s="191">
        <v>4214.4121599999999</v>
      </c>
      <c r="F31" s="191">
        <v>19377.035190000002</v>
      </c>
      <c r="G31" s="191">
        <v>42959.556539999998</v>
      </c>
      <c r="H31" s="191">
        <v>11070.73871</v>
      </c>
      <c r="I31" s="191">
        <v>10.992479999999999</v>
      </c>
      <c r="J31" s="191">
        <v>5386.3245799999995</v>
      </c>
      <c r="K31" s="191">
        <v>1113.8642299999999</v>
      </c>
      <c r="L31" s="191">
        <v>21849.511649999997</v>
      </c>
      <c r="M31" s="191">
        <v>0</v>
      </c>
      <c r="N31" s="191">
        <v>6071.0749891320002</v>
      </c>
      <c r="O31" s="191">
        <v>3381.09717</v>
      </c>
      <c r="P31" s="191">
        <v>5462.3833569799999</v>
      </c>
      <c r="Q31" s="191">
        <v>984.96594999999991</v>
      </c>
      <c r="R31" s="191">
        <v>71716.514680000008</v>
      </c>
      <c r="S31" s="191">
        <v>1131.8160800000001</v>
      </c>
      <c r="T31" s="191">
        <v>37239.719499999992</v>
      </c>
      <c r="U31" s="191">
        <v>63812.260580229144</v>
      </c>
      <c r="V31" s="191">
        <v>474331.36600388732</v>
      </c>
    </row>
    <row r="32" spans="1:22" ht="12.75" customHeight="1" x14ac:dyDescent="0.2">
      <c r="A32" s="126" t="s">
        <v>2318</v>
      </c>
      <c r="B32" s="191">
        <v>6199.8219634777261</v>
      </c>
      <c r="C32" s="191">
        <v>0</v>
      </c>
      <c r="D32" s="191">
        <v>88070.207450000002</v>
      </c>
      <c r="E32" s="191">
        <v>3447.2574183820193</v>
      </c>
      <c r="F32" s="191">
        <v>17315.17954735125</v>
      </c>
      <c r="G32" s="191">
        <v>37017.934000000001</v>
      </c>
      <c r="H32" s="191">
        <v>9832.5734300000004</v>
      </c>
      <c r="I32" s="191">
        <v>10.168479999999999</v>
      </c>
      <c r="J32" s="191">
        <v>4305.5058899999995</v>
      </c>
      <c r="K32" s="191">
        <v>883.37258999999995</v>
      </c>
      <c r="L32" s="191">
        <v>0</v>
      </c>
      <c r="M32" s="191">
        <v>0</v>
      </c>
      <c r="N32" s="191">
        <v>5340.0081949074602</v>
      </c>
      <c r="O32" s="191">
        <v>0</v>
      </c>
      <c r="P32" s="191">
        <v>4273.5858299999882</v>
      </c>
      <c r="Q32" s="191">
        <v>776.26432</v>
      </c>
      <c r="R32" s="191">
        <v>59906.898641019463</v>
      </c>
      <c r="S32" s="191">
        <v>724.28643940636982</v>
      </c>
      <c r="T32" s="191">
        <v>28938.83957</v>
      </c>
      <c r="U32" s="191">
        <v>50470.416294213013</v>
      </c>
      <c r="V32" s="191">
        <v>317512.32005875726</v>
      </c>
    </row>
    <row r="33" spans="1:22" ht="12.75" customHeight="1" x14ac:dyDescent="0.2">
      <c r="A33" s="126" t="s">
        <v>1877</v>
      </c>
      <c r="B33" s="191">
        <v>30940.887300000002</v>
      </c>
      <c r="C33" s="191">
        <v>155679.22761999999</v>
      </c>
      <c r="D33" s="191">
        <v>583209.68660999998</v>
      </c>
      <c r="E33" s="191">
        <v>25414.480199999998</v>
      </c>
      <c r="F33" s="191">
        <v>392065.98750000203</v>
      </c>
      <c r="G33" s="191">
        <v>182569.44574121351</v>
      </c>
      <c r="H33" s="191">
        <v>81467.498930000002</v>
      </c>
      <c r="I33" s="191">
        <v>342.77138000000002</v>
      </c>
      <c r="J33" s="191">
        <v>24206.150949999999</v>
      </c>
      <c r="K33" s="191">
        <v>5021.3342199999997</v>
      </c>
      <c r="L33" s="191">
        <v>54693.32228</v>
      </c>
      <c r="M33" s="191">
        <v>0</v>
      </c>
      <c r="N33" s="191">
        <v>23092.557880000004</v>
      </c>
      <c r="O33" s="191">
        <v>27004.269500000006</v>
      </c>
      <c r="P33" s="191">
        <v>18757.024599999997</v>
      </c>
      <c r="Q33" s="191">
        <v>12510.58087</v>
      </c>
      <c r="R33" s="191">
        <v>408275.20501501462</v>
      </c>
      <c r="S33" s="191">
        <v>1201.6179999999999</v>
      </c>
      <c r="T33" s="191">
        <v>166246.93852064299</v>
      </c>
      <c r="U33" s="191">
        <v>419869.79949586303</v>
      </c>
      <c r="V33" s="191">
        <v>2612568.7866127361</v>
      </c>
    </row>
    <row r="34" spans="1:22" ht="12.75" customHeight="1" x14ac:dyDescent="0.2">
      <c r="A34" s="127" t="s">
        <v>259</v>
      </c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</row>
    <row r="35" spans="1:22" ht="12.75" customHeight="1" x14ac:dyDescent="0.2">
      <c r="A35" s="126" t="s">
        <v>1875</v>
      </c>
      <c r="B35" s="191">
        <v>2</v>
      </c>
      <c r="C35" s="191">
        <v>0</v>
      </c>
      <c r="D35" s="191">
        <v>39394</v>
      </c>
      <c r="E35" s="191">
        <v>0</v>
      </c>
      <c r="F35" s="191">
        <v>0</v>
      </c>
      <c r="G35" s="191">
        <v>114</v>
      </c>
      <c r="H35" s="191">
        <v>51</v>
      </c>
      <c r="I35" s="191">
        <v>0</v>
      </c>
      <c r="J35" s="191">
        <v>0</v>
      </c>
      <c r="K35" s="191">
        <v>0</v>
      </c>
      <c r="L35" s="191">
        <v>466</v>
      </c>
      <c r="M35" s="191">
        <v>0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16</v>
      </c>
      <c r="T35" s="191">
        <v>0</v>
      </c>
      <c r="U35" s="191">
        <v>0</v>
      </c>
      <c r="V35" s="191">
        <v>40043</v>
      </c>
    </row>
    <row r="36" spans="1:22" ht="12.75" customHeight="1" x14ac:dyDescent="0.2">
      <c r="A36" s="126" t="s">
        <v>1876</v>
      </c>
      <c r="B36" s="53">
        <v>36.085276455001903</v>
      </c>
      <c r="C36" s="53">
        <v>0</v>
      </c>
      <c r="D36" s="53">
        <v>111279.99390999999</v>
      </c>
      <c r="E36" s="53">
        <v>0</v>
      </c>
      <c r="F36" s="53">
        <v>0</v>
      </c>
      <c r="G36" s="53">
        <v>116.04987999999999</v>
      </c>
      <c r="H36" s="53">
        <v>163.79012</v>
      </c>
      <c r="I36" s="53">
        <v>0</v>
      </c>
      <c r="J36" s="53">
        <v>0</v>
      </c>
      <c r="K36" s="53">
        <v>0</v>
      </c>
      <c r="L36" s="53">
        <v>1654.4586299999999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525.54840000000002</v>
      </c>
      <c r="T36" s="53">
        <v>0</v>
      </c>
      <c r="U36" s="53">
        <v>0</v>
      </c>
      <c r="V36" s="53">
        <v>113775.926216455</v>
      </c>
    </row>
    <row r="37" spans="1:22" ht="12.75" customHeight="1" x14ac:dyDescent="0.2">
      <c r="A37" s="126" t="s">
        <v>2318</v>
      </c>
      <c r="B37" s="53">
        <v>30.311632222201602</v>
      </c>
      <c r="C37" s="53">
        <v>0</v>
      </c>
      <c r="D37" s="53">
        <v>109755.14003</v>
      </c>
      <c r="E37" s="53">
        <v>0</v>
      </c>
      <c r="F37" s="53">
        <v>0</v>
      </c>
      <c r="G37" s="53">
        <v>111.73051</v>
      </c>
      <c r="H37" s="53">
        <v>161.91401999999999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110059.09619222219</v>
      </c>
    </row>
    <row r="38" spans="1:22" ht="12.75" customHeight="1" x14ac:dyDescent="0.2">
      <c r="A38" s="126" t="s">
        <v>1877</v>
      </c>
      <c r="B38" s="53">
        <v>33.300879999999999</v>
      </c>
      <c r="C38" s="53">
        <v>0</v>
      </c>
      <c r="D38" s="53">
        <v>518069.74147000001</v>
      </c>
      <c r="E38" s="53">
        <v>75.162360000000007</v>
      </c>
      <c r="F38" s="53">
        <v>0</v>
      </c>
      <c r="G38" s="53">
        <v>1999.0365716509284</v>
      </c>
      <c r="H38" s="53">
        <v>934.97199999999998</v>
      </c>
      <c r="I38" s="53">
        <v>0</v>
      </c>
      <c r="J38" s="53">
        <v>0</v>
      </c>
      <c r="K38" s="53">
        <v>0</v>
      </c>
      <c r="L38" s="53">
        <v>3235.5674657229997</v>
      </c>
      <c r="M38" s="53">
        <v>0</v>
      </c>
      <c r="N38" s="53">
        <v>0</v>
      </c>
      <c r="O38" s="53">
        <v>0</v>
      </c>
      <c r="P38" s="53">
        <v>36.034349999999996</v>
      </c>
      <c r="Q38" s="53">
        <v>0</v>
      </c>
      <c r="R38" s="53">
        <v>0</v>
      </c>
      <c r="S38" s="53">
        <v>0</v>
      </c>
      <c r="T38" s="53">
        <v>0</v>
      </c>
      <c r="U38" s="53">
        <v>6602.6371003700006</v>
      </c>
      <c r="V38" s="53">
        <v>530986.45219774393</v>
      </c>
    </row>
    <row r="39" spans="1:22" ht="12.75" customHeight="1" x14ac:dyDescent="0.2">
      <c r="A39" s="126" t="s">
        <v>260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</row>
    <row r="40" spans="1:22" ht="12.75" customHeight="1" x14ac:dyDescent="0.2">
      <c r="A40" s="126" t="s">
        <v>1875</v>
      </c>
      <c r="B40" s="53">
        <f>+B13+B16+B20+B25+B30+B35</f>
        <v>1132</v>
      </c>
      <c r="C40" s="53">
        <f t="shared" ref="C40:V40" si="0">+C13+C16+C20+C25+C30+C35</f>
        <v>37300</v>
      </c>
      <c r="D40" s="53">
        <f t="shared" si="0"/>
        <v>746201</v>
      </c>
      <c r="E40" s="53">
        <f t="shared" si="0"/>
        <v>6368</v>
      </c>
      <c r="F40" s="53">
        <f t="shared" si="0"/>
        <v>343753</v>
      </c>
      <c r="G40" s="53">
        <f t="shared" si="0"/>
        <v>343554</v>
      </c>
      <c r="H40" s="53">
        <f t="shared" si="0"/>
        <v>29829</v>
      </c>
      <c r="I40" s="53">
        <f t="shared" si="0"/>
        <v>70399</v>
      </c>
      <c r="J40" s="53">
        <f t="shared" si="0"/>
        <v>9105</v>
      </c>
      <c r="K40" s="53">
        <f t="shared" si="0"/>
        <v>3885</v>
      </c>
      <c r="L40" s="53">
        <f t="shared" si="0"/>
        <v>1583</v>
      </c>
      <c r="M40" s="53">
        <f t="shared" si="0"/>
        <v>0</v>
      </c>
      <c r="N40" s="53">
        <f t="shared" si="0"/>
        <v>126943</v>
      </c>
      <c r="O40" s="53">
        <f t="shared" si="0"/>
        <v>117232</v>
      </c>
      <c r="P40" s="53">
        <f t="shared" si="0"/>
        <v>1406</v>
      </c>
      <c r="Q40" s="53">
        <f t="shared" si="0"/>
        <v>1068</v>
      </c>
      <c r="R40" s="53">
        <f t="shared" si="0"/>
        <v>57714</v>
      </c>
      <c r="S40" s="53">
        <f t="shared" si="0"/>
        <v>1934</v>
      </c>
      <c r="T40" s="53">
        <f t="shared" si="0"/>
        <v>30467</v>
      </c>
      <c r="U40" s="53">
        <f t="shared" si="0"/>
        <v>58055</v>
      </c>
      <c r="V40" s="53">
        <f t="shared" si="0"/>
        <v>1987928</v>
      </c>
    </row>
    <row r="41" spans="1:22" ht="12.75" customHeight="1" x14ac:dyDescent="0.2">
      <c r="A41" s="126" t="s">
        <v>1876</v>
      </c>
      <c r="B41" s="53">
        <f>+B14+B17+B21+B26+B31+B36</f>
        <v>8048.4409740011015</v>
      </c>
      <c r="C41" s="53">
        <f t="shared" ref="C41:V41" si="1">+C14+C17+C21+C26+C31+C36</f>
        <v>68455.074999999997</v>
      </c>
      <c r="D41" s="53">
        <f t="shared" si="1"/>
        <v>314195.11485999997</v>
      </c>
      <c r="E41" s="53">
        <f t="shared" si="1"/>
        <v>4292.656307876</v>
      </c>
      <c r="F41" s="53">
        <f t="shared" si="1"/>
        <v>35240.027865184005</v>
      </c>
      <c r="G41" s="53">
        <f t="shared" si="1"/>
        <v>74678.252071362003</v>
      </c>
      <c r="H41" s="53">
        <f t="shared" si="1"/>
        <v>11880.680829999999</v>
      </c>
      <c r="I41" s="53">
        <f t="shared" si="1"/>
        <v>1696.9607199999998</v>
      </c>
      <c r="J41" s="53">
        <f t="shared" si="1"/>
        <v>5611.9134799999993</v>
      </c>
      <c r="K41" s="53">
        <f t="shared" si="1"/>
        <v>1475.8867799999998</v>
      </c>
      <c r="L41" s="53">
        <f t="shared" si="1"/>
        <v>24615.774855799998</v>
      </c>
      <c r="M41" s="53">
        <f t="shared" si="1"/>
        <v>0</v>
      </c>
      <c r="N41" s="53">
        <f t="shared" si="1"/>
        <v>18753.310781434539</v>
      </c>
      <c r="O41" s="53">
        <f t="shared" si="1"/>
        <v>10783.2464</v>
      </c>
      <c r="P41" s="53">
        <f t="shared" si="1"/>
        <v>5786.4008923869596</v>
      </c>
      <c r="Q41" s="53">
        <f t="shared" si="1"/>
        <v>1021.7076599999999</v>
      </c>
      <c r="R41" s="53">
        <f t="shared" si="1"/>
        <v>75002.502950000009</v>
      </c>
      <c r="S41" s="53">
        <f t="shared" si="1"/>
        <v>2074.8148923999997</v>
      </c>
      <c r="T41" s="53">
        <f t="shared" si="1"/>
        <v>37301.239279999994</v>
      </c>
      <c r="U41" s="53">
        <f t="shared" si="1"/>
        <v>69523.133213122419</v>
      </c>
      <c r="V41" s="53">
        <f t="shared" si="1"/>
        <v>770415.13981356705</v>
      </c>
    </row>
    <row r="42" spans="1:22" ht="12.75" customHeight="1" x14ac:dyDescent="0.2">
      <c r="A42" s="126" t="s">
        <v>2318</v>
      </c>
      <c r="B42" s="53">
        <f>+B22+B27+B32+B37</f>
        <v>6230.1335956999274</v>
      </c>
      <c r="C42" s="53">
        <f t="shared" ref="C42:U42" si="2">+C22+C27+C32+C37</f>
        <v>0</v>
      </c>
      <c r="D42" s="53">
        <f t="shared" si="2"/>
        <v>262452.62196999998</v>
      </c>
      <c r="E42" s="53">
        <f t="shared" si="2"/>
        <v>3447.2574183820193</v>
      </c>
      <c r="F42" s="53">
        <f t="shared" si="2"/>
        <v>17315.17954735125</v>
      </c>
      <c r="G42" s="53">
        <f t="shared" si="2"/>
        <v>37129.664510000002</v>
      </c>
      <c r="H42" s="53">
        <f t="shared" si="2"/>
        <v>9994.4874500000005</v>
      </c>
      <c r="I42" s="53">
        <f t="shared" si="2"/>
        <v>10.168479999999999</v>
      </c>
      <c r="J42" s="53">
        <f t="shared" si="2"/>
        <v>4310.1949299999997</v>
      </c>
      <c r="K42" s="53">
        <f t="shared" si="2"/>
        <v>883.37258999999995</v>
      </c>
      <c r="L42" s="53">
        <f t="shared" si="2"/>
        <v>616.06733299999996</v>
      </c>
      <c r="M42" s="53">
        <f t="shared" si="2"/>
        <v>0</v>
      </c>
      <c r="N42" s="53">
        <f t="shared" si="2"/>
        <v>5340.0081949074602</v>
      </c>
      <c r="O42" s="53">
        <f t="shared" si="2"/>
        <v>0</v>
      </c>
      <c r="P42" s="53">
        <f t="shared" si="2"/>
        <v>4273.5858299999882</v>
      </c>
      <c r="Q42" s="53">
        <f t="shared" si="2"/>
        <v>776.26432</v>
      </c>
      <c r="R42" s="53">
        <f t="shared" si="2"/>
        <v>59906.898641019463</v>
      </c>
      <c r="S42" s="53">
        <f t="shared" si="2"/>
        <v>724.28643940636982</v>
      </c>
      <c r="T42" s="53">
        <f t="shared" si="2"/>
        <v>28938.83957</v>
      </c>
      <c r="U42" s="53">
        <f t="shared" si="2"/>
        <v>50470.416294213013</v>
      </c>
      <c r="V42" s="53">
        <f>SUM(B42:U42)</f>
        <v>492819.44711397961</v>
      </c>
    </row>
    <row r="43" spans="1:22" ht="12.75" customHeight="1" x14ac:dyDescent="0.2">
      <c r="A43" s="126" t="s">
        <v>1877</v>
      </c>
      <c r="B43" s="53">
        <f>+B18+B23+B28+B33+B38</f>
        <v>31045.308390000002</v>
      </c>
      <c r="C43" s="53">
        <f t="shared" ref="C43:V43" si="3">+C18+C23+C28+C33+C38</f>
        <v>155679.22761999999</v>
      </c>
      <c r="D43" s="53">
        <f t="shared" si="3"/>
        <v>1379583.52211</v>
      </c>
      <c r="E43" s="53">
        <f t="shared" si="3"/>
        <v>25550.320199999998</v>
      </c>
      <c r="F43" s="53">
        <f t="shared" si="3"/>
        <v>402118.21385439998</v>
      </c>
      <c r="G43" s="53">
        <f t="shared" si="3"/>
        <v>199677.9739924031</v>
      </c>
      <c r="H43" s="53">
        <f t="shared" si="3"/>
        <v>82420.388930000001</v>
      </c>
      <c r="I43" s="53">
        <f t="shared" si="3"/>
        <v>1837.85608</v>
      </c>
      <c r="J43" s="53">
        <f t="shared" si="3"/>
        <v>24234.756949999999</v>
      </c>
      <c r="K43" s="53">
        <f t="shared" si="3"/>
        <v>5087.4087799999998</v>
      </c>
      <c r="L43" s="53">
        <f t="shared" si="3"/>
        <v>62858.866079208907</v>
      </c>
      <c r="M43" s="53">
        <f t="shared" si="3"/>
        <v>0</v>
      </c>
      <c r="N43" s="53">
        <f t="shared" si="3"/>
        <v>33879.985211650004</v>
      </c>
      <c r="O43" s="53">
        <f t="shared" si="3"/>
        <v>34936.754440000004</v>
      </c>
      <c r="P43" s="53">
        <f t="shared" si="3"/>
        <v>18853.160529999997</v>
      </c>
      <c r="Q43" s="53">
        <f t="shared" si="3"/>
        <v>12510.58087</v>
      </c>
      <c r="R43" s="53">
        <f t="shared" si="3"/>
        <v>408379.7189486206</v>
      </c>
      <c r="S43" s="53">
        <f t="shared" si="3"/>
        <v>1441.2159999999999</v>
      </c>
      <c r="T43" s="53">
        <f t="shared" si="3"/>
        <v>166246.93852064299</v>
      </c>
      <c r="U43" s="53">
        <f t="shared" si="3"/>
        <v>426623.14621911605</v>
      </c>
      <c r="V43" s="53">
        <f t="shared" si="3"/>
        <v>3472965.3437260417</v>
      </c>
    </row>
    <row r="44" spans="1:22" ht="12.75" customHeight="1" x14ac:dyDescent="0.2">
      <c r="A44" s="126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</row>
    <row r="45" spans="1:22" ht="12.75" customHeight="1" x14ac:dyDescent="0.2">
      <c r="A45" s="49" t="s">
        <v>1213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spans="1:22" ht="12.75" customHeight="1" x14ac:dyDescent="0.2">
      <c r="A46" s="126" t="s">
        <v>2306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</row>
    <row r="47" spans="1:22" ht="12.75" customHeight="1" x14ac:dyDescent="0.2">
      <c r="A47" s="127" t="s">
        <v>261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</row>
    <row r="48" spans="1:22" ht="12.75" customHeight="1" x14ac:dyDescent="0.2">
      <c r="A48" s="126" t="s">
        <v>1875</v>
      </c>
      <c r="B48" s="191">
        <v>3</v>
      </c>
      <c r="C48" s="191">
        <v>14146</v>
      </c>
      <c r="D48" s="191">
        <v>100053</v>
      </c>
      <c r="E48" s="191">
        <v>82</v>
      </c>
      <c r="F48" s="191">
        <v>454449</v>
      </c>
      <c r="G48" s="191">
        <v>63373</v>
      </c>
      <c r="H48" s="191">
        <v>1561528</v>
      </c>
      <c r="I48" s="191">
        <v>285381</v>
      </c>
      <c r="J48" s="191">
        <v>53405</v>
      </c>
      <c r="K48" s="191">
        <v>20</v>
      </c>
      <c r="L48" s="191">
        <v>22</v>
      </c>
      <c r="M48" s="191">
        <v>8146</v>
      </c>
      <c r="N48" s="191">
        <v>6011</v>
      </c>
      <c r="O48" s="191">
        <v>1211268</v>
      </c>
      <c r="P48" s="191">
        <v>17726</v>
      </c>
      <c r="Q48" s="191">
        <v>1608603</v>
      </c>
      <c r="R48" s="191">
        <v>13717</v>
      </c>
      <c r="S48" s="191">
        <v>8</v>
      </c>
      <c r="T48" s="191">
        <v>925410</v>
      </c>
      <c r="U48" s="191">
        <v>95133</v>
      </c>
      <c r="V48" s="191">
        <v>6418484</v>
      </c>
    </row>
    <row r="49" spans="1:22" ht="12.75" customHeight="1" x14ac:dyDescent="0.2">
      <c r="A49" s="126" t="s">
        <v>1876</v>
      </c>
      <c r="B49" s="191">
        <v>857.30623999999989</v>
      </c>
      <c r="C49" s="191">
        <v>2989.1089999999999</v>
      </c>
      <c r="D49" s="191">
        <v>5049.5118100000009</v>
      </c>
      <c r="E49" s="191">
        <v>3981.4991199999995</v>
      </c>
      <c r="F49" s="191">
        <v>37945.467790000002</v>
      </c>
      <c r="G49" s="191">
        <v>1932.8835803387999</v>
      </c>
      <c r="H49" s="191">
        <v>118691.64690000001</v>
      </c>
      <c r="I49" s="191">
        <v>21898.11578</v>
      </c>
      <c r="J49" s="191">
        <v>2216.43813</v>
      </c>
      <c r="K49" s="191">
        <v>4508.2808599999998</v>
      </c>
      <c r="L49" s="191">
        <v>1370.073333</v>
      </c>
      <c r="M49" s="191">
        <v>971.58068999996624</v>
      </c>
      <c r="N49" s="191">
        <v>418.37199121471008</v>
      </c>
      <c r="O49" s="191">
        <v>68028.043319999997</v>
      </c>
      <c r="P49" s="191">
        <v>3150.3049799999962</v>
      </c>
      <c r="Q49" s="191">
        <v>14431.522129999999</v>
      </c>
      <c r="R49" s="191">
        <v>1893.3959199999999</v>
      </c>
      <c r="S49" s="191">
        <v>273.05717042299545</v>
      </c>
      <c r="T49" s="191">
        <v>39747.516000000003</v>
      </c>
      <c r="U49" s="191">
        <v>8729.3652570732902</v>
      </c>
      <c r="V49" s="191">
        <v>339083.49000204977</v>
      </c>
    </row>
    <row r="50" spans="1:22" ht="12.75" customHeight="1" x14ac:dyDescent="0.2">
      <c r="A50" s="127" t="s">
        <v>2308</v>
      </c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</row>
    <row r="51" spans="1:22" ht="12.75" customHeight="1" x14ac:dyDescent="0.2">
      <c r="A51" s="126" t="s">
        <v>1875</v>
      </c>
      <c r="B51" s="191">
        <v>0</v>
      </c>
      <c r="C51" s="191">
        <v>82023</v>
      </c>
      <c r="D51" s="191">
        <v>29664</v>
      </c>
      <c r="E51" s="191">
        <v>32539</v>
      </c>
      <c r="F51" s="191">
        <v>0</v>
      </c>
      <c r="G51" s="191">
        <v>0</v>
      </c>
      <c r="H51" s="191">
        <v>1148765</v>
      </c>
      <c r="I51" s="191">
        <v>397605</v>
      </c>
      <c r="J51" s="191">
        <v>0</v>
      </c>
      <c r="K51" s="191">
        <v>10</v>
      </c>
      <c r="L51" s="191">
        <v>0</v>
      </c>
      <c r="M51" s="191">
        <v>0</v>
      </c>
      <c r="N51" s="191">
        <v>0</v>
      </c>
      <c r="O51" s="191">
        <v>356289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1">
        <v>127120</v>
      </c>
      <c r="V51" s="191">
        <v>2174015</v>
      </c>
    </row>
    <row r="52" spans="1:22" ht="12.75" customHeight="1" x14ac:dyDescent="0.2">
      <c r="A52" s="126" t="s">
        <v>1876</v>
      </c>
      <c r="B52" s="191">
        <v>0</v>
      </c>
      <c r="C52" s="191">
        <v>10625.297</v>
      </c>
      <c r="D52" s="191">
        <v>15342.947380000001</v>
      </c>
      <c r="E52" s="191">
        <v>944.30273</v>
      </c>
      <c r="F52" s="191">
        <v>0</v>
      </c>
      <c r="G52" s="191">
        <v>0</v>
      </c>
      <c r="H52" s="191">
        <v>84374.243640000001</v>
      </c>
      <c r="I52" s="191">
        <v>23064.19875</v>
      </c>
      <c r="J52" s="191">
        <v>0</v>
      </c>
      <c r="K52" s="191">
        <v>13470.991830000001</v>
      </c>
      <c r="L52" s="191">
        <v>0</v>
      </c>
      <c r="M52" s="191">
        <v>0</v>
      </c>
      <c r="N52" s="191">
        <v>0</v>
      </c>
      <c r="O52" s="191">
        <v>28735.682120000005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1">
        <v>18550.572497972385</v>
      </c>
      <c r="V52" s="191">
        <v>195108.2359479724</v>
      </c>
    </row>
    <row r="53" spans="1:22" ht="12.75" customHeight="1" x14ac:dyDescent="0.2">
      <c r="A53" s="126" t="s">
        <v>1877</v>
      </c>
      <c r="B53" s="191">
        <v>0</v>
      </c>
      <c r="C53" s="191">
        <v>4373.5022399999998</v>
      </c>
      <c r="D53" s="191">
        <v>11593.350269999999</v>
      </c>
      <c r="E53" s="191">
        <v>748.96005000000002</v>
      </c>
      <c r="F53" s="191">
        <v>0</v>
      </c>
      <c r="G53" s="191">
        <v>0.23747574099999996</v>
      </c>
      <c r="H53" s="191">
        <v>117466.447</v>
      </c>
      <c r="I53" s="191">
        <v>16901.346320000001</v>
      </c>
      <c r="J53" s="191">
        <v>0</v>
      </c>
      <c r="K53" s="191">
        <v>9350.3353499999812</v>
      </c>
      <c r="L53" s="191">
        <v>106.17007000000001</v>
      </c>
      <c r="M53" s="191">
        <v>0</v>
      </c>
      <c r="N53" s="191">
        <v>0</v>
      </c>
      <c r="O53" s="191">
        <v>30461.06421</v>
      </c>
      <c r="P53" s="191">
        <v>0</v>
      </c>
      <c r="Q53" s="191">
        <v>0</v>
      </c>
      <c r="R53" s="191">
        <v>0</v>
      </c>
      <c r="S53" s="191">
        <v>0</v>
      </c>
      <c r="T53" s="191">
        <v>0</v>
      </c>
      <c r="U53" s="191">
        <v>21768.177139999996</v>
      </c>
      <c r="V53" s="191">
        <v>212769.59012574097</v>
      </c>
    </row>
    <row r="54" spans="1:22" ht="12.75" customHeight="1" x14ac:dyDescent="0.2">
      <c r="A54" s="127" t="s">
        <v>2309</v>
      </c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</row>
    <row r="55" spans="1:22" ht="12.75" customHeight="1" x14ac:dyDescent="0.2">
      <c r="A55" s="126" t="s">
        <v>1875</v>
      </c>
      <c r="B55" s="191">
        <v>0</v>
      </c>
      <c r="C55" s="191">
        <v>0</v>
      </c>
      <c r="D55" s="191">
        <v>2</v>
      </c>
      <c r="E55" s="191">
        <v>0</v>
      </c>
      <c r="F55" s="191">
        <v>137</v>
      </c>
      <c r="G55" s="191">
        <v>0</v>
      </c>
      <c r="H55" s="191">
        <v>0</v>
      </c>
      <c r="I55" s="191">
        <v>0</v>
      </c>
      <c r="J55" s="191"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1">
        <v>0</v>
      </c>
      <c r="Q55" s="191">
        <v>0</v>
      </c>
      <c r="R55" s="191">
        <v>0</v>
      </c>
      <c r="S55" s="191">
        <v>0</v>
      </c>
      <c r="T55" s="191">
        <v>0</v>
      </c>
      <c r="U55" s="191">
        <v>0</v>
      </c>
      <c r="V55" s="191">
        <v>139</v>
      </c>
    </row>
    <row r="56" spans="1:22" ht="12.75" customHeight="1" x14ac:dyDescent="0.2">
      <c r="A56" s="126" t="s">
        <v>1876</v>
      </c>
      <c r="B56" s="191">
        <v>0</v>
      </c>
      <c r="C56" s="191">
        <v>0</v>
      </c>
      <c r="D56" s="191">
        <v>6.6959999999999997</v>
      </c>
      <c r="E56" s="191">
        <v>0</v>
      </c>
      <c r="F56" s="191">
        <v>-1.4927830154607533</v>
      </c>
      <c r="G56" s="191">
        <v>0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0</v>
      </c>
      <c r="R56" s="191">
        <v>0</v>
      </c>
      <c r="S56" s="191">
        <v>0</v>
      </c>
      <c r="T56" s="191">
        <v>0</v>
      </c>
      <c r="U56" s="191">
        <v>0</v>
      </c>
      <c r="V56" s="191">
        <v>5.203216984539246</v>
      </c>
    </row>
    <row r="57" spans="1:22" ht="12.75" customHeight="1" x14ac:dyDescent="0.2">
      <c r="A57" s="126" t="s">
        <v>2318</v>
      </c>
      <c r="B57" s="191">
        <v>0</v>
      </c>
      <c r="C57" s="191">
        <v>0</v>
      </c>
      <c r="D57" s="191">
        <v>6.3612000000000002</v>
      </c>
      <c r="E57" s="191">
        <v>0</v>
      </c>
      <c r="F57" s="191">
        <v>0</v>
      </c>
      <c r="G57" s="191">
        <v>0</v>
      </c>
      <c r="H57" s="191">
        <v>0</v>
      </c>
      <c r="I57" s="191">
        <v>0</v>
      </c>
      <c r="J57" s="191">
        <v>0</v>
      </c>
      <c r="K57" s="191">
        <v>0</v>
      </c>
      <c r="L57" s="191">
        <v>0</v>
      </c>
      <c r="M57" s="191">
        <v>0</v>
      </c>
      <c r="N57" s="191">
        <v>0</v>
      </c>
      <c r="O57" s="191">
        <v>0</v>
      </c>
      <c r="P57" s="191">
        <v>0</v>
      </c>
      <c r="Q57" s="191">
        <v>0</v>
      </c>
      <c r="R57" s="191">
        <v>0</v>
      </c>
      <c r="S57" s="191">
        <v>0</v>
      </c>
      <c r="T57" s="191">
        <v>0</v>
      </c>
      <c r="U57" s="191">
        <v>0</v>
      </c>
      <c r="V57" s="191">
        <v>6.3612000000000002</v>
      </c>
    </row>
    <row r="58" spans="1:22" ht="12.75" customHeight="1" x14ac:dyDescent="0.2">
      <c r="A58" s="126" t="s">
        <v>1877</v>
      </c>
      <c r="B58" s="191">
        <v>0</v>
      </c>
      <c r="C58" s="191">
        <v>0</v>
      </c>
      <c r="D58" s="191">
        <v>41.229669999999999</v>
      </c>
      <c r="E58" s="191">
        <v>0</v>
      </c>
      <c r="F58" s="191">
        <v>0</v>
      </c>
      <c r="G58" s="191">
        <v>0</v>
      </c>
      <c r="H58" s="191">
        <v>0</v>
      </c>
      <c r="I58" s="191">
        <v>0</v>
      </c>
      <c r="J58" s="191">
        <v>0</v>
      </c>
      <c r="K58" s="191">
        <v>0</v>
      </c>
      <c r="L58" s="191">
        <v>0</v>
      </c>
      <c r="M58" s="191">
        <v>0</v>
      </c>
      <c r="N58" s="191">
        <v>0</v>
      </c>
      <c r="O58" s="191">
        <v>0</v>
      </c>
      <c r="P58" s="191">
        <v>0</v>
      </c>
      <c r="Q58" s="191">
        <v>0</v>
      </c>
      <c r="R58" s="191">
        <v>0</v>
      </c>
      <c r="S58" s="191">
        <v>0</v>
      </c>
      <c r="T58" s="191">
        <v>0</v>
      </c>
      <c r="U58" s="191">
        <v>0</v>
      </c>
      <c r="V58" s="191">
        <v>41.229669999999999</v>
      </c>
    </row>
    <row r="59" spans="1:22" ht="12.75" customHeight="1" x14ac:dyDescent="0.2">
      <c r="A59" s="127" t="s">
        <v>2311</v>
      </c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</row>
    <row r="60" spans="1:22" ht="12.75" customHeight="1" x14ac:dyDescent="0.2">
      <c r="A60" s="126" t="s">
        <v>1875</v>
      </c>
      <c r="B60" s="191">
        <v>11</v>
      </c>
      <c r="C60" s="191">
        <v>0</v>
      </c>
      <c r="D60" s="191">
        <v>2117</v>
      </c>
      <c r="E60" s="191">
        <v>248</v>
      </c>
      <c r="F60" s="191">
        <v>233</v>
      </c>
      <c r="G60" s="191">
        <v>2291</v>
      </c>
      <c r="H60" s="191">
        <v>71</v>
      </c>
      <c r="I60" s="191">
        <v>0</v>
      </c>
      <c r="J60" s="191">
        <v>81</v>
      </c>
      <c r="K60" s="191">
        <v>1</v>
      </c>
      <c r="L60" s="191">
        <v>2</v>
      </c>
      <c r="M60" s="191">
        <v>0</v>
      </c>
      <c r="N60" s="191">
        <v>0</v>
      </c>
      <c r="O60" s="191">
        <v>396</v>
      </c>
      <c r="P60" s="191">
        <v>7</v>
      </c>
      <c r="Q60" s="191">
        <v>8666</v>
      </c>
      <c r="R60" s="191">
        <v>25181</v>
      </c>
      <c r="S60" s="191">
        <v>0</v>
      </c>
      <c r="T60" s="191">
        <v>2198</v>
      </c>
      <c r="U60" s="191">
        <v>1817</v>
      </c>
      <c r="V60" s="191">
        <v>43320</v>
      </c>
    </row>
    <row r="61" spans="1:22" ht="12.75" customHeight="1" x14ac:dyDescent="0.2">
      <c r="A61" s="126" t="s">
        <v>1876</v>
      </c>
      <c r="B61" s="191">
        <v>131.21867600000002</v>
      </c>
      <c r="C61" s="191">
        <v>0</v>
      </c>
      <c r="D61" s="191">
        <v>4298.1976500000001</v>
      </c>
      <c r="E61" s="191">
        <v>8.4475999999999996</v>
      </c>
      <c r="F61" s="191">
        <v>70.770660000000262</v>
      </c>
      <c r="G61" s="191">
        <v>3141.02855</v>
      </c>
      <c r="H61" s="191">
        <v>58.801559999999988</v>
      </c>
      <c r="I61" s="191">
        <v>0</v>
      </c>
      <c r="J61" s="191">
        <v>74.347219999999993</v>
      </c>
      <c r="K61" s="191">
        <v>1369.4604200000001</v>
      </c>
      <c r="L61" s="191">
        <v>34.313669999999995</v>
      </c>
      <c r="M61" s="191">
        <v>0</v>
      </c>
      <c r="N61" s="191">
        <v>0</v>
      </c>
      <c r="O61" s="191">
        <v>476.50799000000001</v>
      </c>
      <c r="P61" s="191">
        <v>377.28987999999998</v>
      </c>
      <c r="Q61" s="191">
        <v>2265.2814399999997</v>
      </c>
      <c r="R61" s="191">
        <v>5008.8592800000006</v>
      </c>
      <c r="S61" s="191">
        <v>0</v>
      </c>
      <c r="T61" s="191">
        <v>2791.7990199999999</v>
      </c>
      <c r="U61" s="191">
        <v>1803.6623640689781</v>
      </c>
      <c r="V61" s="191">
        <v>21909.985980068977</v>
      </c>
    </row>
    <row r="62" spans="1:22" ht="12.75" customHeight="1" x14ac:dyDescent="0.2">
      <c r="A62" s="126" t="s">
        <v>2318</v>
      </c>
      <c r="B62" s="191">
        <v>108.28421963321094</v>
      </c>
      <c r="C62" s="191">
        <v>0</v>
      </c>
      <c r="D62" s="191">
        <v>4126.9532300000001</v>
      </c>
      <c r="E62" s="191">
        <v>7.8086499999999992</v>
      </c>
      <c r="F62" s="191">
        <v>66.488427657173617</v>
      </c>
      <c r="G62" s="191">
        <v>2967.00684</v>
      </c>
      <c r="H62" s="191">
        <v>48.716059999999999</v>
      </c>
      <c r="I62" s="191">
        <v>0</v>
      </c>
      <c r="J62" s="191">
        <v>68.579650000000001</v>
      </c>
      <c r="K62" s="191">
        <v>1265.5333400000002</v>
      </c>
      <c r="L62" s="191">
        <v>29.840979999999998</v>
      </c>
      <c r="M62" s="191">
        <v>0</v>
      </c>
      <c r="N62" s="191">
        <v>0</v>
      </c>
      <c r="O62" s="191">
        <v>0</v>
      </c>
      <c r="P62" s="191">
        <v>129.03857043742002</v>
      </c>
      <c r="Q62" s="191">
        <v>1989.71515</v>
      </c>
      <c r="R62" s="191">
        <v>4631.1852303994974</v>
      </c>
      <c r="S62" s="191">
        <v>0</v>
      </c>
      <c r="T62" s="191">
        <v>2225.3426199999999</v>
      </c>
      <c r="U62" s="191">
        <v>1427.0704473189353</v>
      </c>
      <c r="V62" s="191">
        <v>19091.563415446239</v>
      </c>
    </row>
    <row r="63" spans="1:22" ht="12.75" customHeight="1" x14ac:dyDescent="0.2">
      <c r="A63" s="126" t="s">
        <v>1877</v>
      </c>
      <c r="B63" s="191">
        <v>888.04478000000006</v>
      </c>
      <c r="C63" s="191">
        <v>0</v>
      </c>
      <c r="D63" s="191">
        <v>28810.775529999999</v>
      </c>
      <c r="E63" s="191">
        <v>94.55080000000001</v>
      </c>
      <c r="F63" s="191">
        <v>3800.3560499999999</v>
      </c>
      <c r="G63" s="191">
        <v>21571.690845143596</v>
      </c>
      <c r="H63" s="191">
        <v>407.01900000000001</v>
      </c>
      <c r="I63" s="191">
        <v>0</v>
      </c>
      <c r="J63" s="191">
        <v>1361.529</v>
      </c>
      <c r="K63" s="191">
        <v>3939.3471199999999</v>
      </c>
      <c r="L63" s="191">
        <v>0</v>
      </c>
      <c r="M63" s="191">
        <v>0</v>
      </c>
      <c r="N63" s="191">
        <v>0</v>
      </c>
      <c r="O63" s="191">
        <v>2767.2187699999999</v>
      </c>
      <c r="P63" s="191">
        <v>101988.61945999999</v>
      </c>
      <c r="Q63" s="191">
        <v>13965.224030000001</v>
      </c>
      <c r="R63" s="191">
        <v>51265.898132811933</v>
      </c>
      <c r="S63" s="191">
        <v>0</v>
      </c>
      <c r="T63" s="191">
        <v>110381.27755</v>
      </c>
      <c r="U63" s="191">
        <v>27137.017616817004</v>
      </c>
      <c r="V63" s="191">
        <v>368378.56868477259</v>
      </c>
    </row>
    <row r="64" spans="1:22" ht="12.75" customHeight="1" x14ac:dyDescent="0.2">
      <c r="A64" s="126" t="s">
        <v>1214</v>
      </c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</row>
    <row r="65" spans="1:22" ht="12.75" customHeight="1" x14ac:dyDescent="0.2">
      <c r="A65" s="126" t="s">
        <v>1875</v>
      </c>
      <c r="B65" s="53">
        <f>+B48+B51+B55+B60</f>
        <v>14</v>
      </c>
      <c r="C65" s="53">
        <f t="shared" ref="C65:V65" si="4">+C48+C51+C55+C60</f>
        <v>96169</v>
      </c>
      <c r="D65" s="53">
        <f t="shared" si="4"/>
        <v>131836</v>
      </c>
      <c r="E65" s="53">
        <f t="shared" si="4"/>
        <v>32869</v>
      </c>
      <c r="F65" s="53">
        <f t="shared" si="4"/>
        <v>454819</v>
      </c>
      <c r="G65" s="53">
        <f t="shared" si="4"/>
        <v>65664</v>
      </c>
      <c r="H65" s="53">
        <f t="shared" si="4"/>
        <v>2710364</v>
      </c>
      <c r="I65" s="53">
        <f t="shared" si="4"/>
        <v>682986</v>
      </c>
      <c r="J65" s="53">
        <f t="shared" si="4"/>
        <v>53486</v>
      </c>
      <c r="K65" s="53">
        <f t="shared" si="4"/>
        <v>31</v>
      </c>
      <c r="L65" s="53">
        <f t="shared" si="4"/>
        <v>24</v>
      </c>
      <c r="M65" s="53">
        <f t="shared" si="4"/>
        <v>8146</v>
      </c>
      <c r="N65" s="53">
        <f t="shared" si="4"/>
        <v>6011</v>
      </c>
      <c r="O65" s="53">
        <f t="shared" si="4"/>
        <v>1567953</v>
      </c>
      <c r="P65" s="53">
        <f t="shared" si="4"/>
        <v>17733</v>
      </c>
      <c r="Q65" s="53">
        <f t="shared" si="4"/>
        <v>1617269</v>
      </c>
      <c r="R65" s="53">
        <f t="shared" si="4"/>
        <v>38898</v>
      </c>
      <c r="S65" s="53">
        <f t="shared" si="4"/>
        <v>8</v>
      </c>
      <c r="T65" s="53">
        <f t="shared" si="4"/>
        <v>927608</v>
      </c>
      <c r="U65" s="53">
        <f t="shared" si="4"/>
        <v>224070</v>
      </c>
      <c r="V65" s="53">
        <f t="shared" si="4"/>
        <v>8635958</v>
      </c>
    </row>
    <row r="66" spans="1:22" ht="12.75" customHeight="1" x14ac:dyDescent="0.2">
      <c r="A66" s="126" t="s">
        <v>1876</v>
      </c>
      <c r="B66" s="53">
        <f>+B49+B52+B56+B61</f>
        <v>988.52491599999985</v>
      </c>
      <c r="C66" s="53">
        <f t="shared" ref="C66:V66" si="5">+C49+C52+C56+C61</f>
        <v>13614.406000000001</v>
      </c>
      <c r="D66" s="53">
        <f t="shared" si="5"/>
        <v>24697.35284</v>
      </c>
      <c r="E66" s="53">
        <f t="shared" si="5"/>
        <v>4934.2494500000003</v>
      </c>
      <c r="F66" s="53">
        <f t="shared" si="5"/>
        <v>38014.745666984541</v>
      </c>
      <c r="G66" s="53">
        <f t="shared" si="5"/>
        <v>5073.9121303388001</v>
      </c>
      <c r="H66" s="53">
        <f t="shared" si="5"/>
        <v>203124.69209999999</v>
      </c>
      <c r="I66" s="53">
        <f t="shared" si="5"/>
        <v>44962.314530000003</v>
      </c>
      <c r="J66" s="53">
        <f t="shared" si="5"/>
        <v>2290.7853500000001</v>
      </c>
      <c r="K66" s="53">
        <f t="shared" si="5"/>
        <v>19348.733110000001</v>
      </c>
      <c r="L66" s="53">
        <f t="shared" si="5"/>
        <v>1404.387003</v>
      </c>
      <c r="M66" s="53">
        <f t="shared" si="5"/>
        <v>971.58068999996624</v>
      </c>
      <c r="N66" s="53">
        <f t="shared" si="5"/>
        <v>418.37199121471008</v>
      </c>
      <c r="O66" s="53">
        <f t="shared" si="5"/>
        <v>97240.233430000008</v>
      </c>
      <c r="P66" s="53">
        <f t="shared" si="5"/>
        <v>3527.5948599999961</v>
      </c>
      <c r="Q66" s="53">
        <f t="shared" si="5"/>
        <v>16696.80357</v>
      </c>
      <c r="R66" s="53">
        <f t="shared" si="5"/>
        <v>6902.2552000000005</v>
      </c>
      <c r="S66" s="53">
        <f t="shared" si="5"/>
        <v>273.05717042299545</v>
      </c>
      <c r="T66" s="53">
        <f t="shared" si="5"/>
        <v>42539.315020000002</v>
      </c>
      <c r="U66" s="53">
        <f t="shared" si="5"/>
        <v>29083.600119114657</v>
      </c>
      <c r="V66" s="53">
        <f t="shared" si="5"/>
        <v>556106.91514707578</v>
      </c>
    </row>
    <row r="67" spans="1:22" ht="12.75" customHeight="1" x14ac:dyDescent="0.2">
      <c r="A67" s="126" t="s">
        <v>2318</v>
      </c>
      <c r="B67" s="53">
        <f>+B57+B62</f>
        <v>108.28421963321094</v>
      </c>
      <c r="C67" s="53">
        <f t="shared" ref="C67:V67" si="6">+C57+C62</f>
        <v>0</v>
      </c>
      <c r="D67" s="53">
        <f t="shared" si="6"/>
        <v>4133.3144300000004</v>
      </c>
      <c r="E67" s="53">
        <f t="shared" si="6"/>
        <v>7.8086499999999992</v>
      </c>
      <c r="F67" s="53">
        <f t="shared" si="6"/>
        <v>66.488427657173617</v>
      </c>
      <c r="G67" s="53">
        <f t="shared" si="6"/>
        <v>2967.00684</v>
      </c>
      <c r="H67" s="53">
        <f t="shared" si="6"/>
        <v>48.716059999999999</v>
      </c>
      <c r="I67" s="53">
        <f t="shared" si="6"/>
        <v>0</v>
      </c>
      <c r="J67" s="53">
        <f t="shared" si="6"/>
        <v>68.579650000000001</v>
      </c>
      <c r="K67" s="53">
        <f t="shared" si="6"/>
        <v>1265.5333400000002</v>
      </c>
      <c r="L67" s="53">
        <f t="shared" si="6"/>
        <v>29.840979999999998</v>
      </c>
      <c r="M67" s="53">
        <f t="shared" si="6"/>
        <v>0</v>
      </c>
      <c r="N67" s="53">
        <f t="shared" si="6"/>
        <v>0</v>
      </c>
      <c r="O67" s="53">
        <f t="shared" si="6"/>
        <v>0</v>
      </c>
      <c r="P67" s="53">
        <f t="shared" si="6"/>
        <v>129.03857043742002</v>
      </c>
      <c r="Q67" s="53">
        <f t="shared" si="6"/>
        <v>1989.71515</v>
      </c>
      <c r="R67" s="53">
        <f t="shared" si="6"/>
        <v>4631.1852303994974</v>
      </c>
      <c r="S67" s="53">
        <f t="shared" si="6"/>
        <v>0</v>
      </c>
      <c r="T67" s="53">
        <f t="shared" si="6"/>
        <v>2225.3426199999999</v>
      </c>
      <c r="U67" s="53">
        <f t="shared" si="6"/>
        <v>1427.0704473189353</v>
      </c>
      <c r="V67" s="53">
        <f t="shared" si="6"/>
        <v>19097.924615446238</v>
      </c>
    </row>
    <row r="68" spans="1:22" ht="12.75" customHeight="1" x14ac:dyDescent="0.2">
      <c r="A68" s="126" t="s">
        <v>1877</v>
      </c>
      <c r="B68" s="53">
        <f>+B53+B58+B63</f>
        <v>888.04478000000006</v>
      </c>
      <c r="C68" s="53">
        <f t="shared" ref="C68:V68" si="7">+C53+C58+C63</f>
        <v>4373.5022399999998</v>
      </c>
      <c r="D68" s="53">
        <f t="shared" si="7"/>
        <v>40445.355469999995</v>
      </c>
      <c r="E68" s="53">
        <f t="shared" si="7"/>
        <v>843.51085</v>
      </c>
      <c r="F68" s="53">
        <f t="shared" si="7"/>
        <v>3800.3560499999999</v>
      </c>
      <c r="G68" s="53">
        <f t="shared" si="7"/>
        <v>21571.928320884595</v>
      </c>
      <c r="H68" s="53">
        <f t="shared" si="7"/>
        <v>117873.466</v>
      </c>
      <c r="I68" s="53">
        <f t="shared" si="7"/>
        <v>16901.346320000001</v>
      </c>
      <c r="J68" s="53">
        <f t="shared" si="7"/>
        <v>1361.529</v>
      </c>
      <c r="K68" s="53">
        <f t="shared" si="7"/>
        <v>13289.682469999982</v>
      </c>
      <c r="L68" s="53">
        <f t="shared" si="7"/>
        <v>106.17007000000001</v>
      </c>
      <c r="M68" s="53">
        <f t="shared" si="7"/>
        <v>0</v>
      </c>
      <c r="N68" s="53">
        <f t="shared" si="7"/>
        <v>0</v>
      </c>
      <c r="O68" s="53">
        <f t="shared" si="7"/>
        <v>33228.282980000004</v>
      </c>
      <c r="P68" s="53">
        <f t="shared" si="7"/>
        <v>101988.61945999999</v>
      </c>
      <c r="Q68" s="53">
        <f t="shared" si="7"/>
        <v>13965.224030000001</v>
      </c>
      <c r="R68" s="53">
        <f t="shared" si="7"/>
        <v>51265.898132811933</v>
      </c>
      <c r="S68" s="53">
        <f t="shared" si="7"/>
        <v>0</v>
      </c>
      <c r="T68" s="53">
        <f t="shared" si="7"/>
        <v>110381.27755</v>
      </c>
      <c r="U68" s="53">
        <f t="shared" si="7"/>
        <v>48905.194756817</v>
      </c>
      <c r="V68" s="53">
        <f t="shared" si="7"/>
        <v>581189.38848051359</v>
      </c>
    </row>
    <row r="69" spans="1:22" ht="12.75" customHeight="1" x14ac:dyDescent="0.2">
      <c r="A69" s="126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</row>
    <row r="70" spans="1:22" ht="12.75" customHeight="1" x14ac:dyDescent="0.2">
      <c r="A70" s="49" t="s">
        <v>1215</v>
      </c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</row>
    <row r="71" spans="1:22" ht="12.75" customHeight="1" x14ac:dyDescent="0.2">
      <c r="A71" s="126" t="s">
        <v>1875</v>
      </c>
      <c r="B71" s="53">
        <f>+B40+B65</f>
        <v>1146</v>
      </c>
      <c r="C71" s="53">
        <f t="shared" ref="C71:V71" si="8">+C40+C65</f>
        <v>133469</v>
      </c>
      <c r="D71" s="53">
        <f t="shared" si="8"/>
        <v>878037</v>
      </c>
      <c r="E71" s="53">
        <f t="shared" si="8"/>
        <v>39237</v>
      </c>
      <c r="F71" s="53">
        <f t="shared" si="8"/>
        <v>798572</v>
      </c>
      <c r="G71" s="53">
        <f t="shared" si="8"/>
        <v>409218</v>
      </c>
      <c r="H71" s="53">
        <f t="shared" si="8"/>
        <v>2740193</v>
      </c>
      <c r="I71" s="53">
        <f t="shared" si="8"/>
        <v>753385</v>
      </c>
      <c r="J71" s="53">
        <f t="shared" si="8"/>
        <v>62591</v>
      </c>
      <c r="K71" s="53">
        <f t="shared" si="8"/>
        <v>3916</v>
      </c>
      <c r="L71" s="53">
        <f t="shared" si="8"/>
        <v>1607</v>
      </c>
      <c r="M71" s="53">
        <f t="shared" si="8"/>
        <v>8146</v>
      </c>
      <c r="N71" s="53">
        <f t="shared" si="8"/>
        <v>132954</v>
      </c>
      <c r="O71" s="53">
        <f t="shared" si="8"/>
        <v>1685185</v>
      </c>
      <c r="P71" s="53">
        <f t="shared" si="8"/>
        <v>19139</v>
      </c>
      <c r="Q71" s="53">
        <f t="shared" si="8"/>
        <v>1618337</v>
      </c>
      <c r="R71" s="53">
        <f t="shared" si="8"/>
        <v>96612</v>
      </c>
      <c r="S71" s="53">
        <f t="shared" si="8"/>
        <v>1942</v>
      </c>
      <c r="T71" s="53">
        <f t="shared" si="8"/>
        <v>958075</v>
      </c>
      <c r="U71" s="53">
        <f t="shared" si="8"/>
        <v>282125</v>
      </c>
      <c r="V71" s="53">
        <f t="shared" si="8"/>
        <v>10623886</v>
      </c>
    </row>
    <row r="72" spans="1:22" x14ac:dyDescent="0.2">
      <c r="A72" s="126" t="s">
        <v>1876</v>
      </c>
      <c r="B72" s="53">
        <f>+B41+B66</f>
        <v>9036.9658900011018</v>
      </c>
      <c r="C72" s="53">
        <f t="shared" ref="C72:V72" si="9">+C41+C66</f>
        <v>82069.481</v>
      </c>
      <c r="D72" s="53">
        <f t="shared" si="9"/>
        <v>338892.46769999998</v>
      </c>
      <c r="E72" s="53">
        <f t="shared" si="9"/>
        <v>9226.9057578760003</v>
      </c>
      <c r="F72" s="53">
        <f t="shared" si="9"/>
        <v>73254.773532168547</v>
      </c>
      <c r="G72" s="53">
        <f t="shared" si="9"/>
        <v>79752.164201700798</v>
      </c>
      <c r="H72" s="53">
        <f t="shared" si="9"/>
        <v>215005.37292999998</v>
      </c>
      <c r="I72" s="53">
        <f t="shared" si="9"/>
        <v>46659.275250000006</v>
      </c>
      <c r="J72" s="53">
        <f t="shared" si="9"/>
        <v>7902.6988299999994</v>
      </c>
      <c r="K72" s="53">
        <f t="shared" si="9"/>
        <v>20824.619890000002</v>
      </c>
      <c r="L72" s="53">
        <f t="shared" si="9"/>
        <v>26020.161858799998</v>
      </c>
      <c r="M72" s="53">
        <f t="shared" si="9"/>
        <v>971.58068999996624</v>
      </c>
      <c r="N72" s="53">
        <f t="shared" si="9"/>
        <v>19171.682772649248</v>
      </c>
      <c r="O72" s="53">
        <f t="shared" si="9"/>
        <v>108023.47983000001</v>
      </c>
      <c r="P72" s="53">
        <f t="shared" si="9"/>
        <v>9313.9957523869562</v>
      </c>
      <c r="Q72" s="53">
        <f t="shared" si="9"/>
        <v>17718.51123</v>
      </c>
      <c r="R72" s="53">
        <f t="shared" si="9"/>
        <v>81904.758150000009</v>
      </c>
      <c r="S72" s="53">
        <f t="shared" si="9"/>
        <v>2347.8720628229953</v>
      </c>
      <c r="T72" s="53">
        <f t="shared" si="9"/>
        <v>79840.554299999989</v>
      </c>
      <c r="U72" s="53">
        <f t="shared" si="9"/>
        <v>98606.733332237083</v>
      </c>
      <c r="V72" s="53">
        <f t="shared" si="9"/>
        <v>1326522.0549606429</v>
      </c>
    </row>
    <row r="73" spans="1:22" x14ac:dyDescent="0.2">
      <c r="A73" s="126" t="s">
        <v>2318</v>
      </c>
      <c r="B73" s="53">
        <f>+B42+B67</f>
        <v>6338.4178153331386</v>
      </c>
      <c r="C73" s="53">
        <f t="shared" ref="C73:V73" si="10">+C42+C67</f>
        <v>0</v>
      </c>
      <c r="D73" s="53">
        <f t="shared" si="10"/>
        <v>266585.93640000001</v>
      </c>
      <c r="E73" s="53">
        <f t="shared" si="10"/>
        <v>3455.0660683820192</v>
      </c>
      <c r="F73" s="53">
        <f t="shared" si="10"/>
        <v>17381.667975008422</v>
      </c>
      <c r="G73" s="53">
        <f t="shared" si="10"/>
        <v>40096.671350000004</v>
      </c>
      <c r="H73" s="53">
        <f t="shared" si="10"/>
        <v>10043.203510000001</v>
      </c>
      <c r="I73" s="53">
        <f t="shared" si="10"/>
        <v>10.168479999999999</v>
      </c>
      <c r="J73" s="53">
        <f t="shared" si="10"/>
        <v>4378.7745799999993</v>
      </c>
      <c r="K73" s="53">
        <f t="shared" si="10"/>
        <v>2148.9059299999999</v>
      </c>
      <c r="L73" s="53">
        <f t="shared" si="10"/>
        <v>645.90831299999991</v>
      </c>
      <c r="M73" s="53">
        <f t="shared" si="10"/>
        <v>0</v>
      </c>
      <c r="N73" s="53">
        <f t="shared" si="10"/>
        <v>5340.0081949074602</v>
      </c>
      <c r="O73" s="53">
        <f t="shared" si="10"/>
        <v>0</v>
      </c>
      <c r="P73" s="53">
        <f t="shared" si="10"/>
        <v>4402.6244004374084</v>
      </c>
      <c r="Q73" s="53">
        <f t="shared" si="10"/>
        <v>2765.9794700000002</v>
      </c>
      <c r="R73" s="53">
        <f t="shared" si="10"/>
        <v>64538.083871418959</v>
      </c>
      <c r="S73" s="53">
        <f t="shared" si="10"/>
        <v>724.28643940636982</v>
      </c>
      <c r="T73" s="53">
        <f t="shared" si="10"/>
        <v>31164.18219</v>
      </c>
      <c r="U73" s="53">
        <f t="shared" si="10"/>
        <v>51897.486741531946</v>
      </c>
      <c r="V73" s="53">
        <f t="shared" si="10"/>
        <v>511917.37172942585</v>
      </c>
    </row>
    <row r="74" spans="1:22" ht="13.5" thickBot="1" x14ac:dyDescent="0.25">
      <c r="A74" s="51" t="s">
        <v>1877</v>
      </c>
      <c r="B74" s="84">
        <f>+B43+B68</f>
        <v>31933.353170000002</v>
      </c>
      <c r="C74" s="84">
        <f t="shared" ref="C74:V74" si="11">+C43+C68</f>
        <v>160052.72985999999</v>
      </c>
      <c r="D74" s="84">
        <f t="shared" si="11"/>
        <v>1420028.8775800001</v>
      </c>
      <c r="E74" s="84">
        <f t="shared" si="11"/>
        <v>26393.831049999997</v>
      </c>
      <c r="F74" s="84">
        <f t="shared" si="11"/>
        <v>405918.56990439998</v>
      </c>
      <c r="G74" s="84">
        <f t="shared" si="11"/>
        <v>221249.90231328769</v>
      </c>
      <c r="H74" s="84">
        <f t="shared" si="11"/>
        <v>200293.85493</v>
      </c>
      <c r="I74" s="84">
        <f t="shared" si="11"/>
        <v>18739.202400000002</v>
      </c>
      <c r="J74" s="84">
        <f t="shared" si="11"/>
        <v>25596.285949999998</v>
      </c>
      <c r="K74" s="84">
        <f t="shared" si="11"/>
        <v>18377.091249999983</v>
      </c>
      <c r="L74" s="84">
        <f t="shared" si="11"/>
        <v>62965.036149208907</v>
      </c>
      <c r="M74" s="84">
        <f t="shared" si="11"/>
        <v>0</v>
      </c>
      <c r="N74" s="84">
        <f t="shared" si="11"/>
        <v>33879.985211650004</v>
      </c>
      <c r="O74" s="84">
        <f t="shared" si="11"/>
        <v>68165.037420000008</v>
      </c>
      <c r="P74" s="84">
        <f t="shared" si="11"/>
        <v>120841.77998999998</v>
      </c>
      <c r="Q74" s="84">
        <f t="shared" si="11"/>
        <v>26475.804900000003</v>
      </c>
      <c r="R74" s="84">
        <f t="shared" si="11"/>
        <v>459645.61708143255</v>
      </c>
      <c r="S74" s="84">
        <f t="shared" si="11"/>
        <v>1441.2159999999999</v>
      </c>
      <c r="T74" s="84">
        <f t="shared" si="11"/>
        <v>276628.21607064299</v>
      </c>
      <c r="U74" s="84">
        <f t="shared" si="11"/>
        <v>475528.34097593307</v>
      </c>
      <c r="V74" s="84">
        <f t="shared" si="11"/>
        <v>4054154.7322065551</v>
      </c>
    </row>
    <row r="76" spans="1:22" x14ac:dyDescent="0.2">
      <c r="B76" s="24"/>
    </row>
  </sheetData>
  <mergeCells count="2">
    <mergeCell ref="A5:L6"/>
    <mergeCell ref="M5:T6"/>
  </mergeCells>
  <phoneticPr fontId="2" type="noConversion"/>
  <conditionalFormatting sqref="B8:W8">
    <cfRule type="expression" dxfId="15" priority="1" stopIfTrue="1">
      <formula>$AZ8=1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6692913385826772" right="0.39370078740157483" top="0.6692913385826772" bottom="0.6692913385826772" header="0.51181102362204722" footer="0.51181102362204722"/>
  <pageSetup paperSize="8" scale="77" orientation="landscape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Z86"/>
  <sheetViews>
    <sheetView showGridLines="0" workbookViewId="0">
      <selection activeCell="C9" sqref="C9"/>
    </sheetView>
  </sheetViews>
  <sheetFormatPr defaultRowHeight="12.75" x14ac:dyDescent="0.2"/>
  <cols>
    <col min="1" max="1" width="45" style="130" customWidth="1"/>
    <col min="2" max="21" width="9.42578125" style="2" customWidth="1"/>
    <col min="22" max="16384" width="9.140625" style="2"/>
  </cols>
  <sheetData>
    <row r="1" spans="1:26" s="9" customFormat="1" ht="12" customHeight="1" x14ac:dyDescent="0.2">
      <c r="A1" s="334" t="s">
        <v>1595</v>
      </c>
    </row>
    <row r="2" spans="1:26" s="9" customFormat="1" ht="12" customHeight="1" x14ac:dyDescent="0.2">
      <c r="A2" s="334" t="s">
        <v>300</v>
      </c>
    </row>
    <row r="3" spans="1:26" s="9" customFormat="1" ht="12" customHeight="1" x14ac:dyDescent="0.2">
      <c r="A3" s="19" t="s">
        <v>105</v>
      </c>
      <c r="W3" s="54" t="s">
        <v>106</v>
      </c>
    </row>
    <row r="4" spans="1:26" s="9" customFormat="1" ht="12" customHeight="1" x14ac:dyDescent="0.2">
      <c r="A4" s="130"/>
    </row>
    <row r="5" spans="1:26" s="9" customFormat="1" ht="12" customHeight="1" x14ac:dyDescent="0.2">
      <c r="A5" s="821" t="s">
        <v>263</v>
      </c>
      <c r="B5" s="821"/>
      <c r="C5" s="821"/>
      <c r="D5" s="821"/>
      <c r="E5" s="821"/>
      <c r="F5" s="821"/>
      <c r="G5" s="821"/>
      <c r="H5" s="821"/>
      <c r="I5" s="821"/>
      <c r="J5" s="822" t="s">
        <v>274</v>
      </c>
      <c r="K5" s="822"/>
      <c r="L5" s="822"/>
      <c r="M5" s="822"/>
      <c r="N5" s="822"/>
      <c r="O5" s="822"/>
      <c r="P5" s="822"/>
      <c r="Q5" s="822"/>
      <c r="R5" s="822"/>
      <c r="S5" s="822"/>
    </row>
    <row r="6" spans="1:26" s="9" customFormat="1" ht="12" customHeight="1" x14ac:dyDescent="0.2">
      <c r="A6" s="821"/>
      <c r="B6" s="821"/>
      <c r="C6" s="821"/>
      <c r="D6" s="821"/>
      <c r="E6" s="821"/>
      <c r="F6" s="821"/>
      <c r="G6" s="821"/>
      <c r="H6" s="821"/>
      <c r="I6" s="821"/>
      <c r="J6" s="822"/>
      <c r="K6" s="822"/>
      <c r="L6" s="822"/>
      <c r="M6" s="822"/>
      <c r="N6" s="822"/>
      <c r="O6" s="822"/>
      <c r="P6" s="822"/>
      <c r="Q6" s="822"/>
      <c r="R6" s="822"/>
      <c r="S6" s="822"/>
    </row>
    <row r="7" spans="1:26" s="9" customFormat="1" ht="12" customHeight="1" thickBot="1" x14ac:dyDescent="0.25">
      <c r="A7" s="130"/>
      <c r="W7" s="14" t="s">
        <v>1222</v>
      </c>
    </row>
    <row r="8" spans="1:26" s="9" customFormat="1" ht="10.5" hidden="1" customHeight="1" x14ac:dyDescent="0.2">
      <c r="A8" s="130"/>
      <c r="C8" s="624" t="s">
        <v>153</v>
      </c>
    </row>
    <row r="9" spans="1:26" s="617" customFormat="1" ht="57" customHeight="1" thickBot="1" x14ac:dyDescent="0.25">
      <c r="A9" s="618"/>
      <c r="B9" s="602" t="s">
        <v>1882</v>
      </c>
      <c r="C9" s="602" t="s">
        <v>1883</v>
      </c>
      <c r="D9" s="602" t="s">
        <v>1884</v>
      </c>
      <c r="E9" s="602" t="s">
        <v>1885</v>
      </c>
      <c r="F9" s="602" t="s">
        <v>2619</v>
      </c>
      <c r="G9" s="602" t="s">
        <v>1886</v>
      </c>
      <c r="H9" s="602" t="s">
        <v>1610</v>
      </c>
      <c r="I9" s="602" t="s">
        <v>1887</v>
      </c>
      <c r="J9" s="602" t="s">
        <v>1888</v>
      </c>
      <c r="K9" s="602" t="s">
        <v>2620</v>
      </c>
      <c r="L9" s="602" t="s">
        <v>1611</v>
      </c>
      <c r="M9" s="602" t="s">
        <v>2621</v>
      </c>
      <c r="N9" s="602" t="s">
        <v>2622</v>
      </c>
      <c r="O9" s="602" t="s">
        <v>2623</v>
      </c>
      <c r="P9" s="602" t="s">
        <v>1890</v>
      </c>
      <c r="Q9" s="602" t="s">
        <v>1891</v>
      </c>
      <c r="R9" s="602" t="s">
        <v>1892</v>
      </c>
      <c r="S9" s="602" t="s">
        <v>2624</v>
      </c>
      <c r="T9" s="602" t="s">
        <v>1895</v>
      </c>
      <c r="U9" s="604" t="s">
        <v>600</v>
      </c>
      <c r="V9" s="619" t="s">
        <v>1187</v>
      </c>
      <c r="W9" s="615"/>
      <c r="X9" s="616"/>
      <c r="Y9" s="616"/>
      <c r="Z9" s="616"/>
    </row>
    <row r="10" spans="1:26" s="9" customFormat="1" ht="12.75" customHeight="1" x14ac:dyDescent="0.2">
      <c r="A10" s="131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</row>
    <row r="11" spans="1:26" ht="12.75" customHeight="1" x14ac:dyDescent="0.2">
      <c r="A11" s="49" t="s">
        <v>1217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</row>
    <row r="12" spans="1:26" ht="12.75" customHeight="1" x14ac:dyDescent="0.2">
      <c r="A12" s="4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</row>
    <row r="13" spans="1:26" ht="12.75" customHeight="1" x14ac:dyDescent="0.2">
      <c r="A13" s="49" t="s">
        <v>2320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</row>
    <row r="14" spans="1:26" ht="12.75" customHeight="1" x14ac:dyDescent="0.2">
      <c r="A14" s="126" t="s">
        <v>1871</v>
      </c>
      <c r="B14" s="53">
        <v>7072</v>
      </c>
      <c r="C14" s="53">
        <v>30385</v>
      </c>
      <c r="D14" s="53">
        <v>639702</v>
      </c>
      <c r="E14" s="53">
        <v>7495</v>
      </c>
      <c r="F14" s="53">
        <v>217452</v>
      </c>
      <c r="G14" s="53">
        <v>265039</v>
      </c>
      <c r="H14" s="53">
        <v>53660</v>
      </c>
      <c r="I14" s="53">
        <v>195935</v>
      </c>
      <c r="J14" s="53">
        <v>0</v>
      </c>
      <c r="K14" s="53">
        <v>1087</v>
      </c>
      <c r="L14" s="53">
        <v>16185</v>
      </c>
      <c r="M14" s="53">
        <v>0</v>
      </c>
      <c r="N14" s="53">
        <v>75619</v>
      </c>
      <c r="O14" s="53">
        <v>161781</v>
      </c>
      <c r="P14" s="53">
        <v>3276</v>
      </c>
      <c r="Q14" s="53">
        <v>1384</v>
      </c>
      <c r="R14" s="53">
        <v>85185</v>
      </c>
      <c r="S14" s="53">
        <v>0</v>
      </c>
      <c r="T14" s="53">
        <v>33643</v>
      </c>
      <c r="U14" s="53">
        <v>61789</v>
      </c>
      <c r="V14" s="53">
        <f>SUM(B14:U14)</f>
        <v>1856689</v>
      </c>
    </row>
    <row r="15" spans="1:26" ht="12.75" customHeight="1" x14ac:dyDescent="0.2">
      <c r="A15" s="126" t="s">
        <v>552</v>
      </c>
      <c r="B15" s="53">
        <v>1212</v>
      </c>
      <c r="C15" s="53">
        <v>3597</v>
      </c>
      <c r="D15" s="53">
        <v>65800</v>
      </c>
      <c r="E15" s="53">
        <v>2899</v>
      </c>
      <c r="F15" s="53">
        <v>8341</v>
      </c>
      <c r="G15" s="53">
        <v>3737</v>
      </c>
      <c r="H15" s="53">
        <v>7419</v>
      </c>
      <c r="I15" s="53">
        <v>181</v>
      </c>
      <c r="J15" s="53">
        <v>0</v>
      </c>
      <c r="K15" s="53">
        <v>64</v>
      </c>
      <c r="L15" s="53">
        <v>769</v>
      </c>
      <c r="M15" s="53">
        <v>0</v>
      </c>
      <c r="N15" s="53">
        <v>2180</v>
      </c>
      <c r="O15" s="53">
        <v>396</v>
      </c>
      <c r="P15" s="53">
        <v>2514</v>
      </c>
      <c r="Q15" s="53">
        <v>5863</v>
      </c>
      <c r="R15" s="53">
        <v>4274</v>
      </c>
      <c r="S15" s="53">
        <v>0</v>
      </c>
      <c r="T15" s="53">
        <v>1456</v>
      </c>
      <c r="U15" s="53">
        <v>119752</v>
      </c>
      <c r="V15" s="53">
        <f>SUM(B15:U15)</f>
        <v>230454</v>
      </c>
    </row>
    <row r="16" spans="1:26" ht="12.75" customHeight="1" x14ac:dyDescent="0.2">
      <c r="A16" s="126" t="s">
        <v>553</v>
      </c>
      <c r="B16" s="53">
        <v>8284</v>
      </c>
      <c r="C16" s="53">
        <v>33982</v>
      </c>
      <c r="D16" s="53">
        <v>705502</v>
      </c>
      <c r="E16" s="53">
        <v>10394</v>
      </c>
      <c r="F16" s="53">
        <v>225793</v>
      </c>
      <c r="G16" s="53">
        <v>268776</v>
      </c>
      <c r="H16" s="53">
        <v>61079</v>
      </c>
      <c r="I16" s="53">
        <v>196116</v>
      </c>
      <c r="J16" s="53">
        <v>0</v>
      </c>
      <c r="K16" s="53">
        <v>1151</v>
      </c>
      <c r="L16" s="53">
        <v>16954</v>
      </c>
      <c r="M16" s="53">
        <v>0</v>
      </c>
      <c r="N16" s="53">
        <v>77799</v>
      </c>
      <c r="O16" s="53">
        <v>162177</v>
      </c>
      <c r="P16" s="53">
        <v>5790</v>
      </c>
      <c r="Q16" s="53">
        <v>7247</v>
      </c>
      <c r="R16" s="53">
        <v>89459</v>
      </c>
      <c r="S16" s="53">
        <v>0</v>
      </c>
      <c r="T16" s="53">
        <v>35099</v>
      </c>
      <c r="U16" s="53">
        <v>181541</v>
      </c>
      <c r="V16" s="53">
        <f>SUM(B16:U16)</f>
        <v>2087143</v>
      </c>
    </row>
    <row r="17" spans="1:22" ht="12.75" customHeight="1" x14ac:dyDescent="0.2">
      <c r="A17" s="126" t="s">
        <v>1870</v>
      </c>
      <c r="B17" s="53">
        <v>294</v>
      </c>
      <c r="C17" s="53">
        <v>1782</v>
      </c>
      <c r="D17" s="53">
        <v>2799</v>
      </c>
      <c r="E17" s="53">
        <v>351</v>
      </c>
      <c r="F17" s="53">
        <v>4438</v>
      </c>
      <c r="G17" s="53">
        <v>2545</v>
      </c>
      <c r="H17" s="53">
        <v>131</v>
      </c>
      <c r="I17" s="53">
        <v>702</v>
      </c>
      <c r="J17" s="53">
        <v>0</v>
      </c>
      <c r="K17" s="53">
        <v>0</v>
      </c>
      <c r="L17" s="53">
        <v>757</v>
      </c>
      <c r="M17" s="53">
        <v>0</v>
      </c>
      <c r="N17" s="53">
        <v>1245</v>
      </c>
      <c r="O17" s="53">
        <v>0</v>
      </c>
      <c r="P17" s="53">
        <v>215</v>
      </c>
      <c r="Q17" s="53">
        <v>10</v>
      </c>
      <c r="R17" s="53">
        <v>3431</v>
      </c>
      <c r="S17" s="53">
        <v>0</v>
      </c>
      <c r="T17" s="53">
        <v>266</v>
      </c>
      <c r="U17" s="53">
        <v>7937</v>
      </c>
      <c r="V17" s="53">
        <f>SUM(B17:U17)</f>
        <v>26903</v>
      </c>
    </row>
    <row r="18" spans="1:22" ht="12.75" customHeight="1" x14ac:dyDescent="0.2">
      <c r="A18" s="126" t="s">
        <v>1869</v>
      </c>
      <c r="B18" s="53">
        <v>8284</v>
      </c>
      <c r="C18" s="53">
        <v>0</v>
      </c>
      <c r="D18" s="53">
        <v>0</v>
      </c>
      <c r="E18" s="53">
        <v>10394</v>
      </c>
      <c r="F18" s="53">
        <v>143536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7247</v>
      </c>
      <c r="R18" s="53">
        <v>89459</v>
      </c>
      <c r="S18" s="53">
        <v>0</v>
      </c>
      <c r="T18" s="53">
        <v>0</v>
      </c>
      <c r="U18" s="53">
        <v>0</v>
      </c>
      <c r="V18" s="53">
        <f>SUM(B18:U18)</f>
        <v>258920</v>
      </c>
    </row>
    <row r="19" spans="1:22" ht="12.75" customHeight="1" x14ac:dyDescent="0.2">
      <c r="A19" s="49" t="s">
        <v>1218</v>
      </c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</row>
    <row r="20" spans="1:22" ht="12.75" customHeight="1" x14ac:dyDescent="0.2">
      <c r="A20" s="126" t="s">
        <v>272</v>
      </c>
      <c r="B20" s="53">
        <v>0</v>
      </c>
      <c r="C20" s="53">
        <v>0</v>
      </c>
      <c r="D20" s="53">
        <v>0</v>
      </c>
      <c r="E20" s="53">
        <v>9</v>
      </c>
      <c r="F20" s="53">
        <v>8352</v>
      </c>
      <c r="G20" s="53">
        <v>3264</v>
      </c>
      <c r="H20" s="53">
        <v>0</v>
      </c>
      <c r="I20" s="53">
        <v>626</v>
      </c>
      <c r="J20" s="53">
        <v>0</v>
      </c>
      <c r="K20" s="53">
        <v>0</v>
      </c>
      <c r="L20" s="53">
        <v>0</v>
      </c>
      <c r="M20" s="53">
        <v>0</v>
      </c>
      <c r="N20" s="53">
        <v>169</v>
      </c>
      <c r="O20" s="53">
        <v>0</v>
      </c>
      <c r="P20" s="53">
        <v>20</v>
      </c>
      <c r="Q20" s="53">
        <v>0</v>
      </c>
      <c r="R20" s="53">
        <v>12762</v>
      </c>
      <c r="S20" s="53">
        <v>0</v>
      </c>
      <c r="T20" s="53">
        <v>0</v>
      </c>
      <c r="U20" s="53">
        <v>0</v>
      </c>
      <c r="V20" s="53">
        <f>SUM(B20:U20)</f>
        <v>25202</v>
      </c>
    </row>
    <row r="21" spans="1:22" ht="12.75" customHeight="1" x14ac:dyDescent="0.2">
      <c r="A21" s="126" t="s">
        <v>264</v>
      </c>
      <c r="B21" s="53">
        <v>778</v>
      </c>
      <c r="C21" s="53">
        <v>13310</v>
      </c>
      <c r="D21" s="53">
        <v>403016</v>
      </c>
      <c r="E21" s="53">
        <v>238</v>
      </c>
      <c r="F21" s="53">
        <v>187203</v>
      </c>
      <c r="G21" s="53">
        <v>266448</v>
      </c>
      <c r="H21" s="53">
        <v>19117</v>
      </c>
      <c r="I21" s="53">
        <v>13176</v>
      </c>
      <c r="J21" s="53">
        <v>0</v>
      </c>
      <c r="K21" s="53">
        <v>3349</v>
      </c>
      <c r="L21" s="53">
        <v>3435</v>
      </c>
      <c r="M21" s="53">
        <v>0</v>
      </c>
      <c r="N21" s="53">
        <v>95400</v>
      </c>
      <c r="O21" s="53">
        <v>57719</v>
      </c>
      <c r="P21" s="53">
        <v>1404</v>
      </c>
      <c r="Q21" s="53">
        <v>86</v>
      </c>
      <c r="R21" s="53">
        <v>5547</v>
      </c>
      <c r="S21" s="53">
        <v>2320</v>
      </c>
      <c r="T21" s="53">
        <v>4499</v>
      </c>
      <c r="U21" s="53">
        <v>9505</v>
      </c>
      <c r="V21" s="53">
        <f>SUM(B21:U21)</f>
        <v>1086550</v>
      </c>
    </row>
    <row r="22" spans="1:22" ht="12.75" customHeight="1" x14ac:dyDescent="0.2">
      <c r="A22" s="126" t="s">
        <v>265</v>
      </c>
      <c r="B22" s="53">
        <v>411</v>
      </c>
      <c r="C22" s="53">
        <v>782</v>
      </c>
      <c r="D22" s="53">
        <v>762</v>
      </c>
      <c r="E22" s="53">
        <v>115</v>
      </c>
      <c r="F22" s="53">
        <v>362</v>
      </c>
      <c r="G22" s="53">
        <v>228</v>
      </c>
      <c r="H22" s="53">
        <v>152</v>
      </c>
      <c r="I22" s="53">
        <v>0</v>
      </c>
      <c r="J22" s="53">
        <v>0</v>
      </c>
      <c r="K22" s="53">
        <v>0</v>
      </c>
      <c r="L22" s="53">
        <v>384</v>
      </c>
      <c r="M22" s="53">
        <v>0</v>
      </c>
      <c r="N22" s="53">
        <v>0</v>
      </c>
      <c r="O22" s="53">
        <v>0</v>
      </c>
      <c r="P22" s="53">
        <v>286</v>
      </c>
      <c r="Q22" s="53">
        <v>17</v>
      </c>
      <c r="R22" s="53">
        <v>55</v>
      </c>
      <c r="S22" s="53">
        <v>0</v>
      </c>
      <c r="T22" s="53">
        <v>50</v>
      </c>
      <c r="U22" s="53">
        <v>317</v>
      </c>
      <c r="V22" s="53">
        <f>SUM(B22:U22)</f>
        <v>3921</v>
      </c>
    </row>
    <row r="23" spans="1:22" ht="12.75" customHeight="1" x14ac:dyDescent="0.2">
      <c r="A23" s="126" t="s">
        <v>266</v>
      </c>
      <c r="B23" s="53">
        <v>337</v>
      </c>
      <c r="C23" s="53">
        <v>1174</v>
      </c>
      <c r="D23" s="53">
        <v>1856</v>
      </c>
      <c r="E23" s="53">
        <v>4</v>
      </c>
      <c r="F23" s="53">
        <v>766</v>
      </c>
      <c r="G23" s="53">
        <v>139</v>
      </c>
      <c r="H23" s="53">
        <v>38</v>
      </c>
      <c r="I23" s="53">
        <v>0</v>
      </c>
      <c r="J23" s="53">
        <v>0</v>
      </c>
      <c r="K23" s="53">
        <v>38</v>
      </c>
      <c r="L23" s="53">
        <v>44</v>
      </c>
      <c r="M23" s="53">
        <v>0</v>
      </c>
      <c r="N23" s="53">
        <v>283</v>
      </c>
      <c r="O23" s="53">
        <v>180</v>
      </c>
      <c r="P23" s="53">
        <v>28</v>
      </c>
      <c r="Q23" s="53">
        <v>0</v>
      </c>
      <c r="R23" s="53">
        <v>851</v>
      </c>
      <c r="S23" s="53">
        <v>15</v>
      </c>
      <c r="T23" s="53">
        <v>2</v>
      </c>
      <c r="U23" s="53">
        <v>92</v>
      </c>
      <c r="V23" s="53">
        <f>SUM(B23:U23)</f>
        <v>5847</v>
      </c>
    </row>
    <row r="24" spans="1:22" s="1" customFormat="1" ht="12.75" customHeight="1" x14ac:dyDescent="0.2">
      <c r="A24" s="49" t="s">
        <v>1219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53"/>
      <c r="T24" s="53"/>
      <c r="U24" s="53"/>
      <c r="V24" s="53"/>
    </row>
    <row r="25" spans="1:22" ht="12.75" customHeight="1" x14ac:dyDescent="0.2">
      <c r="A25" s="126" t="s">
        <v>267</v>
      </c>
      <c r="B25" s="53">
        <v>687</v>
      </c>
      <c r="C25" s="53">
        <v>7790</v>
      </c>
      <c r="D25" s="53">
        <v>3756</v>
      </c>
      <c r="E25" s="53">
        <v>334</v>
      </c>
      <c r="F25" s="53">
        <v>12780</v>
      </c>
      <c r="G25" s="53">
        <v>12602</v>
      </c>
      <c r="H25" s="53">
        <v>7103</v>
      </c>
      <c r="I25" s="53">
        <v>1306</v>
      </c>
      <c r="J25" s="53">
        <v>0</v>
      </c>
      <c r="K25" s="53">
        <v>484</v>
      </c>
      <c r="L25" s="53">
        <v>1873</v>
      </c>
      <c r="M25" s="53">
        <v>0</v>
      </c>
      <c r="N25" s="53">
        <v>8420</v>
      </c>
      <c r="O25" s="53">
        <v>9472</v>
      </c>
      <c r="P25" s="53">
        <v>306</v>
      </c>
      <c r="Q25" s="53">
        <v>10</v>
      </c>
      <c r="R25" s="53">
        <v>7097</v>
      </c>
      <c r="S25" s="53">
        <v>399</v>
      </c>
      <c r="T25" s="53">
        <v>413</v>
      </c>
      <c r="U25" s="53">
        <v>3024</v>
      </c>
      <c r="V25" s="53">
        <f>SUM(B25:U25)</f>
        <v>77856</v>
      </c>
    </row>
    <row r="26" spans="1:22" ht="12.75" customHeight="1" x14ac:dyDescent="0.2">
      <c r="A26" s="126" t="s">
        <v>268</v>
      </c>
      <c r="B26" s="53">
        <v>892</v>
      </c>
      <c r="C26" s="53">
        <v>2095</v>
      </c>
      <c r="D26" s="53">
        <v>4078</v>
      </c>
      <c r="E26" s="53">
        <v>204</v>
      </c>
      <c r="F26" s="53">
        <v>2557</v>
      </c>
      <c r="G26" s="53">
        <v>702</v>
      </c>
      <c r="H26" s="53">
        <v>488</v>
      </c>
      <c r="I26" s="53">
        <v>0</v>
      </c>
      <c r="J26" s="53">
        <v>0</v>
      </c>
      <c r="K26" s="53">
        <v>14</v>
      </c>
      <c r="L26" s="53">
        <v>584</v>
      </c>
      <c r="M26" s="53">
        <v>0</v>
      </c>
      <c r="N26" s="53">
        <v>116</v>
      </c>
      <c r="O26" s="53">
        <v>0</v>
      </c>
      <c r="P26" s="53">
        <v>48</v>
      </c>
      <c r="Q26" s="53">
        <v>28</v>
      </c>
      <c r="R26" s="53">
        <v>272</v>
      </c>
      <c r="S26" s="53">
        <v>0</v>
      </c>
      <c r="T26" s="53">
        <v>11</v>
      </c>
      <c r="U26" s="53">
        <v>1611</v>
      </c>
      <c r="V26" s="53">
        <f t="shared" ref="V26:V35" si="0">SUM(B26:U26)</f>
        <v>13700</v>
      </c>
    </row>
    <row r="27" spans="1:22" ht="12.75" customHeight="1" x14ac:dyDescent="0.2">
      <c r="A27" s="126" t="s">
        <v>269</v>
      </c>
      <c r="B27" s="53">
        <v>1489</v>
      </c>
      <c r="C27" s="53">
        <v>2798</v>
      </c>
      <c r="D27" s="53">
        <v>17649</v>
      </c>
      <c r="E27" s="53">
        <v>1298</v>
      </c>
      <c r="F27" s="53">
        <v>14140</v>
      </c>
      <c r="G27" s="53">
        <v>6471</v>
      </c>
      <c r="H27" s="53">
        <v>2232</v>
      </c>
      <c r="I27" s="53">
        <v>73</v>
      </c>
      <c r="J27" s="53">
        <v>0</v>
      </c>
      <c r="K27" s="53">
        <v>114</v>
      </c>
      <c r="L27" s="53">
        <v>1897</v>
      </c>
      <c r="M27" s="53">
        <v>0</v>
      </c>
      <c r="N27" s="53">
        <v>4025</v>
      </c>
      <c r="O27" s="53">
        <v>722</v>
      </c>
      <c r="P27" s="53">
        <v>220</v>
      </c>
      <c r="Q27" s="53">
        <v>213</v>
      </c>
      <c r="R27" s="53">
        <v>4259</v>
      </c>
      <c r="S27" s="53">
        <v>1</v>
      </c>
      <c r="T27" s="53">
        <v>5917</v>
      </c>
      <c r="U27" s="53">
        <v>10752</v>
      </c>
      <c r="V27" s="53">
        <f t="shared" si="0"/>
        <v>74270</v>
      </c>
    </row>
    <row r="28" spans="1:22" ht="12.75" customHeight="1" x14ac:dyDescent="0.2">
      <c r="A28" s="126" t="s">
        <v>1871</v>
      </c>
      <c r="B28" s="53">
        <v>1104</v>
      </c>
      <c r="C28" s="53">
        <v>1931</v>
      </c>
      <c r="D28" s="53">
        <v>13918</v>
      </c>
      <c r="E28" s="53">
        <v>932</v>
      </c>
      <c r="F28" s="53">
        <v>11725</v>
      </c>
      <c r="G28" s="53">
        <v>6111</v>
      </c>
      <c r="H28" s="53">
        <v>1623</v>
      </c>
      <c r="I28" s="53">
        <v>61</v>
      </c>
      <c r="J28" s="53">
        <v>0</v>
      </c>
      <c r="K28" s="53">
        <v>114</v>
      </c>
      <c r="L28" s="53">
        <v>1897</v>
      </c>
      <c r="M28" s="53">
        <v>0</v>
      </c>
      <c r="N28" s="53">
        <v>4025</v>
      </c>
      <c r="O28" s="53">
        <v>722</v>
      </c>
      <c r="P28" s="53">
        <v>157</v>
      </c>
      <c r="Q28" s="53">
        <v>138</v>
      </c>
      <c r="R28" s="53">
        <v>4191</v>
      </c>
      <c r="S28" s="53">
        <v>1</v>
      </c>
      <c r="T28" s="53">
        <v>5828</v>
      </c>
      <c r="U28" s="53">
        <v>6924</v>
      </c>
      <c r="V28" s="53">
        <f t="shared" si="0"/>
        <v>61402</v>
      </c>
    </row>
    <row r="29" spans="1:22" ht="12.75" customHeight="1" x14ac:dyDescent="0.2">
      <c r="A29" s="126" t="s">
        <v>552</v>
      </c>
      <c r="B29" s="53">
        <v>385</v>
      </c>
      <c r="C29" s="53">
        <v>867</v>
      </c>
      <c r="D29" s="53">
        <v>3731</v>
      </c>
      <c r="E29" s="53">
        <v>366</v>
      </c>
      <c r="F29" s="53">
        <v>2415</v>
      </c>
      <c r="G29" s="53">
        <v>360</v>
      </c>
      <c r="H29" s="53">
        <v>609</v>
      </c>
      <c r="I29" s="53">
        <v>12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63</v>
      </c>
      <c r="Q29" s="53">
        <v>75</v>
      </c>
      <c r="R29" s="53">
        <v>68</v>
      </c>
      <c r="S29" s="53">
        <v>0</v>
      </c>
      <c r="T29" s="53">
        <v>89</v>
      </c>
      <c r="U29" s="53">
        <v>3828</v>
      </c>
      <c r="V29" s="53">
        <f t="shared" si="0"/>
        <v>12868</v>
      </c>
    </row>
    <row r="30" spans="1:22" ht="12.75" customHeight="1" x14ac:dyDescent="0.2">
      <c r="A30" s="126" t="s">
        <v>270</v>
      </c>
      <c r="B30" s="53">
        <v>9</v>
      </c>
      <c r="C30" s="53">
        <v>30</v>
      </c>
      <c r="D30" s="53">
        <v>738</v>
      </c>
      <c r="E30" s="53">
        <v>10</v>
      </c>
      <c r="F30" s="53">
        <v>244</v>
      </c>
      <c r="G30" s="53">
        <v>442</v>
      </c>
      <c r="H30" s="53">
        <v>43</v>
      </c>
      <c r="I30" s="53">
        <v>645</v>
      </c>
      <c r="J30" s="53">
        <v>0</v>
      </c>
      <c r="K30" s="53">
        <v>1</v>
      </c>
      <c r="L30" s="53">
        <v>21</v>
      </c>
      <c r="M30" s="53">
        <v>0</v>
      </c>
      <c r="N30" s="53">
        <v>97</v>
      </c>
      <c r="O30" s="53">
        <v>200</v>
      </c>
      <c r="P30" s="53">
        <v>40</v>
      </c>
      <c r="Q30" s="53">
        <v>3</v>
      </c>
      <c r="R30" s="53">
        <v>57</v>
      </c>
      <c r="S30" s="53">
        <v>1</v>
      </c>
      <c r="T30" s="53">
        <v>37</v>
      </c>
      <c r="U30" s="53">
        <v>205</v>
      </c>
      <c r="V30" s="53">
        <f t="shared" si="0"/>
        <v>2823</v>
      </c>
    </row>
    <row r="31" spans="1:22" ht="12.75" customHeight="1" x14ac:dyDescent="0.2">
      <c r="A31" s="126" t="s">
        <v>1871</v>
      </c>
      <c r="B31" s="53">
        <v>7</v>
      </c>
      <c r="C31" s="53">
        <v>20</v>
      </c>
      <c r="D31" s="53">
        <v>590</v>
      </c>
      <c r="E31" s="53">
        <v>6</v>
      </c>
      <c r="F31" s="53">
        <v>230</v>
      </c>
      <c r="G31" s="53">
        <v>382</v>
      </c>
      <c r="H31" s="53">
        <v>15</v>
      </c>
      <c r="I31" s="53">
        <v>645</v>
      </c>
      <c r="J31" s="53">
        <v>0</v>
      </c>
      <c r="K31" s="53">
        <v>1</v>
      </c>
      <c r="L31" s="53">
        <v>21</v>
      </c>
      <c r="M31" s="53">
        <v>0</v>
      </c>
      <c r="N31" s="53">
        <v>97</v>
      </c>
      <c r="O31" s="53">
        <v>200</v>
      </c>
      <c r="P31" s="53">
        <v>40</v>
      </c>
      <c r="Q31" s="53">
        <v>3</v>
      </c>
      <c r="R31" s="53">
        <v>57</v>
      </c>
      <c r="S31" s="53">
        <v>1</v>
      </c>
      <c r="T31" s="53">
        <v>33</v>
      </c>
      <c r="U31" s="53">
        <v>93</v>
      </c>
      <c r="V31" s="53">
        <f t="shared" si="0"/>
        <v>2441</v>
      </c>
    </row>
    <row r="32" spans="1:22" ht="12.75" customHeight="1" x14ac:dyDescent="0.2">
      <c r="A32" s="126" t="s">
        <v>552</v>
      </c>
      <c r="B32" s="53">
        <v>2</v>
      </c>
      <c r="C32" s="53">
        <v>10</v>
      </c>
      <c r="D32" s="53">
        <v>148</v>
      </c>
      <c r="E32" s="53">
        <v>4</v>
      </c>
      <c r="F32" s="53">
        <v>14</v>
      </c>
      <c r="G32" s="53">
        <v>60</v>
      </c>
      <c r="H32" s="53">
        <v>28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4</v>
      </c>
      <c r="U32" s="53">
        <v>112</v>
      </c>
      <c r="V32" s="53">
        <f t="shared" si="0"/>
        <v>382</v>
      </c>
    </row>
    <row r="33" spans="1:22" ht="12.75" customHeight="1" x14ac:dyDescent="0.2">
      <c r="A33" s="126" t="s">
        <v>271</v>
      </c>
      <c r="B33" s="53">
        <v>477</v>
      </c>
      <c r="C33" s="53">
        <v>548</v>
      </c>
      <c r="D33" s="53">
        <v>343417</v>
      </c>
      <c r="E33" s="53">
        <v>2625</v>
      </c>
      <c r="F33" s="53">
        <v>51197</v>
      </c>
      <c r="G33" s="53">
        <v>126223</v>
      </c>
      <c r="H33" s="53">
        <v>18572</v>
      </c>
      <c r="I33" s="53">
        <v>137495</v>
      </c>
      <c r="J33" s="53">
        <v>0</v>
      </c>
      <c r="K33" s="53">
        <v>54</v>
      </c>
      <c r="L33" s="53">
        <v>350</v>
      </c>
      <c r="M33" s="53">
        <v>0</v>
      </c>
      <c r="N33" s="53">
        <v>34045</v>
      </c>
      <c r="O33" s="53">
        <v>92450</v>
      </c>
      <c r="P33" s="53">
        <v>415</v>
      </c>
      <c r="Q33" s="53">
        <v>297</v>
      </c>
      <c r="R33" s="53">
        <v>40161</v>
      </c>
      <c r="S33" s="53">
        <v>0</v>
      </c>
      <c r="T33" s="53">
        <v>1438</v>
      </c>
      <c r="U33" s="53">
        <v>3403</v>
      </c>
      <c r="V33" s="53">
        <f t="shared" si="0"/>
        <v>853167</v>
      </c>
    </row>
    <row r="34" spans="1:22" ht="12.75" customHeight="1" x14ac:dyDescent="0.2">
      <c r="A34" s="126" t="s">
        <v>1871</v>
      </c>
      <c r="B34" s="53">
        <v>327</v>
      </c>
      <c r="C34" s="53">
        <v>356</v>
      </c>
      <c r="D34" s="53">
        <v>326006</v>
      </c>
      <c r="E34" s="53">
        <v>1918</v>
      </c>
      <c r="F34" s="53">
        <v>51184</v>
      </c>
      <c r="G34" s="53">
        <v>125743</v>
      </c>
      <c r="H34" s="53">
        <v>17341</v>
      </c>
      <c r="I34" s="53">
        <v>137465</v>
      </c>
      <c r="J34" s="53">
        <v>0</v>
      </c>
      <c r="K34" s="53">
        <v>54</v>
      </c>
      <c r="L34" s="53">
        <v>350</v>
      </c>
      <c r="M34" s="53">
        <v>0</v>
      </c>
      <c r="N34" s="53">
        <v>34045</v>
      </c>
      <c r="O34" s="53">
        <v>92450</v>
      </c>
      <c r="P34" s="53">
        <v>237</v>
      </c>
      <c r="Q34" s="53">
        <v>141</v>
      </c>
      <c r="R34" s="53">
        <v>40054</v>
      </c>
      <c r="S34" s="53">
        <v>0</v>
      </c>
      <c r="T34" s="53">
        <v>1369</v>
      </c>
      <c r="U34" s="53">
        <v>1184</v>
      </c>
      <c r="V34" s="53">
        <f t="shared" si="0"/>
        <v>830224</v>
      </c>
    </row>
    <row r="35" spans="1:22" ht="12.75" customHeight="1" x14ac:dyDescent="0.2">
      <c r="A35" s="126" t="s">
        <v>552</v>
      </c>
      <c r="B35" s="53">
        <v>150</v>
      </c>
      <c r="C35" s="53">
        <v>192</v>
      </c>
      <c r="D35" s="53">
        <v>17411</v>
      </c>
      <c r="E35" s="53">
        <v>707</v>
      </c>
      <c r="F35" s="53">
        <v>13</v>
      </c>
      <c r="G35" s="53">
        <v>480</v>
      </c>
      <c r="H35" s="53">
        <v>1231</v>
      </c>
      <c r="I35" s="53">
        <v>30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178</v>
      </c>
      <c r="Q35" s="53">
        <v>156</v>
      </c>
      <c r="R35" s="53">
        <v>107</v>
      </c>
      <c r="S35" s="53">
        <v>0</v>
      </c>
      <c r="T35" s="53">
        <v>69</v>
      </c>
      <c r="U35" s="53">
        <v>2219</v>
      </c>
      <c r="V35" s="53">
        <f t="shared" si="0"/>
        <v>22943</v>
      </c>
    </row>
    <row r="36" spans="1:22" ht="12.75" customHeight="1" x14ac:dyDescent="0.2">
      <c r="A36" s="49" t="s">
        <v>2319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</row>
    <row r="37" spans="1:22" ht="12.75" customHeight="1" x14ac:dyDescent="0.2">
      <c r="A37" s="126" t="s">
        <v>1871</v>
      </c>
      <c r="B37" s="53">
        <v>5581</v>
      </c>
      <c r="C37" s="53">
        <v>33459</v>
      </c>
      <c r="D37" s="53">
        <v>696988</v>
      </c>
      <c r="E37" s="53">
        <v>4467</v>
      </c>
      <c r="F37" s="53">
        <v>335659</v>
      </c>
      <c r="G37" s="53">
        <v>389578</v>
      </c>
      <c r="H37" s="53">
        <v>46397</v>
      </c>
      <c r="I37" s="53">
        <v>70260</v>
      </c>
      <c r="J37" s="53">
        <v>0</v>
      </c>
      <c r="K37" s="53">
        <v>3807</v>
      </c>
      <c r="L37" s="53">
        <v>15323</v>
      </c>
      <c r="M37" s="53">
        <v>0</v>
      </c>
      <c r="N37" s="53">
        <v>124768</v>
      </c>
      <c r="O37" s="53">
        <v>116836</v>
      </c>
      <c r="P37" s="53">
        <v>4226</v>
      </c>
      <c r="Q37" s="53">
        <v>1167</v>
      </c>
      <c r="R37" s="53">
        <v>52729</v>
      </c>
      <c r="S37" s="53">
        <v>1934</v>
      </c>
      <c r="T37" s="53">
        <v>30540</v>
      </c>
      <c r="U37" s="53">
        <v>58867</v>
      </c>
      <c r="V37" s="53">
        <f>SUM(B37:U37)</f>
        <v>1992586</v>
      </c>
    </row>
    <row r="38" spans="1:22" ht="12.75" customHeight="1" x14ac:dyDescent="0.2">
      <c r="A38" s="126" t="s">
        <v>552</v>
      </c>
      <c r="B38" s="53">
        <v>1156</v>
      </c>
      <c r="C38" s="53">
        <v>3841</v>
      </c>
      <c r="D38" s="53">
        <v>47826</v>
      </c>
      <c r="E38" s="53">
        <v>1911</v>
      </c>
      <c r="F38" s="53">
        <v>8094</v>
      </c>
      <c r="G38" s="53">
        <v>3311</v>
      </c>
      <c r="H38" s="53">
        <v>5887</v>
      </c>
      <c r="I38" s="53">
        <v>139</v>
      </c>
      <c r="J38" s="53">
        <v>0</v>
      </c>
      <c r="K38" s="53">
        <v>78</v>
      </c>
      <c r="L38" s="53">
        <v>969</v>
      </c>
      <c r="M38" s="53">
        <v>0</v>
      </c>
      <c r="N38" s="53">
        <v>2296</v>
      </c>
      <c r="O38" s="53">
        <v>396</v>
      </c>
      <c r="P38" s="53">
        <v>2035</v>
      </c>
      <c r="Q38" s="53">
        <v>5643</v>
      </c>
      <c r="R38" s="53">
        <v>4316</v>
      </c>
      <c r="S38" s="53">
        <v>0</v>
      </c>
      <c r="T38" s="53">
        <v>1255</v>
      </c>
      <c r="U38" s="53">
        <v>114887</v>
      </c>
      <c r="V38" s="53">
        <f>SUM(B38:U38)</f>
        <v>204040</v>
      </c>
    </row>
    <row r="39" spans="1:22" ht="12.75" customHeight="1" x14ac:dyDescent="0.2">
      <c r="A39" s="126" t="s">
        <v>553</v>
      </c>
      <c r="B39" s="53">
        <v>6737</v>
      </c>
      <c r="C39" s="53">
        <v>37300</v>
      </c>
      <c r="D39" s="53">
        <v>744814</v>
      </c>
      <c r="E39" s="53">
        <v>6378</v>
      </c>
      <c r="F39" s="53">
        <v>343753</v>
      </c>
      <c r="G39" s="53">
        <v>392889</v>
      </c>
      <c r="H39" s="53">
        <v>52284</v>
      </c>
      <c r="I39" s="53">
        <v>70399</v>
      </c>
      <c r="J39" s="53">
        <v>0</v>
      </c>
      <c r="K39" s="53">
        <v>3885</v>
      </c>
      <c r="L39" s="53">
        <v>16292</v>
      </c>
      <c r="M39" s="53">
        <v>0</v>
      </c>
      <c r="N39" s="53">
        <v>127064</v>
      </c>
      <c r="O39" s="53">
        <v>117232</v>
      </c>
      <c r="P39" s="53">
        <v>6261</v>
      </c>
      <c r="Q39" s="53">
        <v>6810</v>
      </c>
      <c r="R39" s="53">
        <v>57045</v>
      </c>
      <c r="S39" s="53">
        <v>1934</v>
      </c>
      <c r="T39" s="53">
        <v>31795</v>
      </c>
      <c r="U39" s="53">
        <v>173754</v>
      </c>
      <c r="V39" s="53">
        <f>SUM(B39:U39)</f>
        <v>2196626</v>
      </c>
    </row>
    <row r="40" spans="1:22" ht="12.75" customHeight="1" x14ac:dyDescent="0.2">
      <c r="A40" s="126" t="s">
        <v>1870</v>
      </c>
      <c r="B40" s="53">
        <v>187</v>
      </c>
      <c r="C40" s="53">
        <v>2198</v>
      </c>
      <c r="D40" s="53">
        <v>1387</v>
      </c>
      <c r="E40" s="53">
        <v>27</v>
      </c>
      <c r="F40" s="53">
        <v>6194</v>
      </c>
      <c r="G40" s="53">
        <v>2991</v>
      </c>
      <c r="H40" s="53">
        <v>63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577</v>
      </c>
      <c r="O40" s="53">
        <v>6257</v>
      </c>
      <c r="P40" s="53">
        <v>0</v>
      </c>
      <c r="Q40" s="53">
        <v>0</v>
      </c>
      <c r="R40" s="53">
        <v>2762</v>
      </c>
      <c r="S40" s="53">
        <v>305</v>
      </c>
      <c r="T40" s="53">
        <v>424</v>
      </c>
      <c r="U40" s="53">
        <v>71</v>
      </c>
      <c r="V40" s="53">
        <f>SUM(B40:U40)</f>
        <v>23443</v>
      </c>
    </row>
    <row r="41" spans="1:22" ht="12.75" customHeight="1" x14ac:dyDescent="0.2">
      <c r="A41" s="126" t="s">
        <v>1869</v>
      </c>
      <c r="B41" s="53">
        <v>6737</v>
      </c>
      <c r="C41" s="53">
        <v>0</v>
      </c>
      <c r="D41" s="53">
        <v>0</v>
      </c>
      <c r="E41" s="53">
        <v>6378</v>
      </c>
      <c r="F41" s="53">
        <v>0</v>
      </c>
      <c r="G41" s="53">
        <v>0</v>
      </c>
      <c r="H41" s="53">
        <v>0</v>
      </c>
      <c r="I41" s="53">
        <v>0</v>
      </c>
      <c r="J41" s="53">
        <v>9105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6810</v>
      </c>
      <c r="R41" s="53">
        <v>57045</v>
      </c>
      <c r="S41" s="53">
        <v>1835</v>
      </c>
      <c r="T41" s="53">
        <v>0</v>
      </c>
      <c r="U41" s="53">
        <v>0</v>
      </c>
      <c r="V41" s="53">
        <f>SUM(B41:U41)</f>
        <v>87910</v>
      </c>
    </row>
    <row r="42" spans="1:22" ht="12.75" customHeight="1" x14ac:dyDescent="0.2">
      <c r="A42" s="126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</row>
    <row r="43" spans="1:22" ht="12.75" customHeight="1" x14ac:dyDescent="0.2">
      <c r="A43" s="49" t="s">
        <v>1220</v>
      </c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</row>
    <row r="44" spans="1:22" ht="12.75" customHeight="1" x14ac:dyDescent="0.2">
      <c r="A44" s="126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</row>
    <row r="45" spans="1:22" ht="12.75" customHeight="1" x14ac:dyDescent="0.2">
      <c r="A45" s="49" t="s">
        <v>2321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spans="1:22" ht="12.75" customHeight="1" x14ac:dyDescent="0.2">
      <c r="A46" s="126" t="s">
        <v>1871</v>
      </c>
      <c r="B46" s="53">
        <v>4051</v>
      </c>
      <c r="C46" s="53">
        <v>15808</v>
      </c>
      <c r="D46" s="53">
        <v>45544</v>
      </c>
      <c r="E46" s="53">
        <v>5</v>
      </c>
      <c r="F46" s="53">
        <v>483151</v>
      </c>
      <c r="G46" s="53">
        <v>78</v>
      </c>
      <c r="H46" s="53">
        <v>1474922</v>
      </c>
      <c r="I46" s="53">
        <v>254788</v>
      </c>
      <c r="J46" s="53">
        <v>0</v>
      </c>
      <c r="K46" s="53">
        <v>1</v>
      </c>
      <c r="L46" s="53">
        <v>21</v>
      </c>
      <c r="M46" s="53">
        <v>0</v>
      </c>
      <c r="N46" s="53">
        <v>6832</v>
      </c>
      <c r="O46" s="53">
        <v>79</v>
      </c>
      <c r="P46" s="53">
        <v>47075</v>
      </c>
      <c r="Q46" s="53">
        <v>53</v>
      </c>
      <c r="R46" s="53">
        <v>46248</v>
      </c>
      <c r="S46" s="53">
        <v>0</v>
      </c>
      <c r="T46" s="53">
        <v>951392</v>
      </c>
      <c r="U46" s="53">
        <v>203595</v>
      </c>
      <c r="V46" s="53">
        <f>SUM(B46:U46)</f>
        <v>3533643</v>
      </c>
    </row>
    <row r="47" spans="1:22" ht="12.75" customHeight="1" x14ac:dyDescent="0.2">
      <c r="A47" s="126" t="s">
        <v>552</v>
      </c>
      <c r="B47" s="53">
        <v>114</v>
      </c>
      <c r="C47" s="53">
        <v>0</v>
      </c>
      <c r="D47" s="53">
        <v>441</v>
      </c>
      <c r="E47" s="53">
        <v>3</v>
      </c>
      <c r="F47" s="53">
        <v>16</v>
      </c>
      <c r="G47" s="53">
        <v>2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47</v>
      </c>
      <c r="Q47" s="53">
        <v>37</v>
      </c>
      <c r="R47" s="53">
        <v>0</v>
      </c>
      <c r="S47" s="53">
        <v>0</v>
      </c>
      <c r="T47" s="53">
        <v>2775</v>
      </c>
      <c r="U47" s="53">
        <v>202</v>
      </c>
      <c r="V47" s="53">
        <f>SUM(B47:U47)</f>
        <v>3637</v>
      </c>
    </row>
    <row r="48" spans="1:22" ht="12.75" customHeight="1" x14ac:dyDescent="0.2">
      <c r="A48" s="126" t="s">
        <v>553</v>
      </c>
      <c r="B48" s="53">
        <v>4165</v>
      </c>
      <c r="C48" s="53">
        <v>15808</v>
      </c>
      <c r="D48" s="53">
        <v>45985</v>
      </c>
      <c r="E48" s="53">
        <v>8</v>
      </c>
      <c r="F48" s="53">
        <v>483167</v>
      </c>
      <c r="G48" s="53">
        <v>80</v>
      </c>
      <c r="H48" s="53">
        <v>1474922</v>
      </c>
      <c r="I48" s="53">
        <v>254788</v>
      </c>
      <c r="J48" s="53">
        <v>0</v>
      </c>
      <c r="K48" s="53">
        <v>1</v>
      </c>
      <c r="L48" s="53">
        <v>21</v>
      </c>
      <c r="M48" s="53">
        <v>0</v>
      </c>
      <c r="N48" s="53">
        <v>6832</v>
      </c>
      <c r="O48" s="53">
        <v>79</v>
      </c>
      <c r="P48" s="53">
        <v>47122</v>
      </c>
      <c r="Q48" s="53">
        <v>90</v>
      </c>
      <c r="R48" s="53">
        <v>46248</v>
      </c>
      <c r="S48" s="53">
        <v>0</v>
      </c>
      <c r="T48" s="53">
        <v>954167</v>
      </c>
      <c r="U48" s="53">
        <v>203797</v>
      </c>
      <c r="V48" s="53">
        <f>SUM(B48:U48)</f>
        <v>3537280</v>
      </c>
    </row>
    <row r="49" spans="1:22" ht="12.75" customHeight="1" x14ac:dyDescent="0.2">
      <c r="A49" s="126" t="s">
        <v>1870</v>
      </c>
      <c r="B49" s="53">
        <v>0</v>
      </c>
      <c r="C49" s="53">
        <v>0</v>
      </c>
      <c r="D49" s="53">
        <v>8</v>
      </c>
      <c r="E49" s="53">
        <v>2</v>
      </c>
      <c r="F49" s="53">
        <v>4</v>
      </c>
      <c r="G49" s="53">
        <v>0</v>
      </c>
      <c r="H49" s="53">
        <v>0</v>
      </c>
      <c r="I49" s="53">
        <v>451</v>
      </c>
      <c r="J49" s="53">
        <v>0</v>
      </c>
      <c r="K49" s="53">
        <v>0</v>
      </c>
      <c r="L49" s="53">
        <v>0</v>
      </c>
      <c r="M49" s="53">
        <v>0</v>
      </c>
      <c r="N49" s="53">
        <v>617</v>
      </c>
      <c r="O49" s="53">
        <v>0</v>
      </c>
      <c r="P49" s="53">
        <v>4</v>
      </c>
      <c r="Q49" s="53">
        <v>6</v>
      </c>
      <c r="R49" s="53">
        <v>1994</v>
      </c>
      <c r="S49" s="53">
        <v>0</v>
      </c>
      <c r="T49" s="53">
        <v>20856</v>
      </c>
      <c r="U49" s="53">
        <v>0</v>
      </c>
      <c r="V49" s="53">
        <f>SUM(B49:U49)</f>
        <v>23942</v>
      </c>
    </row>
    <row r="50" spans="1:22" ht="12.75" customHeight="1" x14ac:dyDescent="0.2">
      <c r="A50" s="126" t="s">
        <v>1869</v>
      </c>
      <c r="B50" s="53">
        <v>4165</v>
      </c>
      <c r="C50" s="53">
        <v>0</v>
      </c>
      <c r="D50" s="53">
        <v>0</v>
      </c>
      <c r="E50" s="53">
        <v>1154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1002900</v>
      </c>
      <c r="R50" s="53">
        <v>46248</v>
      </c>
      <c r="S50" s="53">
        <v>0</v>
      </c>
      <c r="T50" s="53">
        <v>0</v>
      </c>
      <c r="U50" s="53">
        <v>0</v>
      </c>
      <c r="V50" s="53">
        <f>SUM(B50:U50)</f>
        <v>1054467</v>
      </c>
    </row>
    <row r="51" spans="1:22" ht="12.75" customHeight="1" x14ac:dyDescent="0.2">
      <c r="A51" s="49" t="s">
        <v>1221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</row>
    <row r="52" spans="1:22" ht="12.75" customHeight="1" x14ac:dyDescent="0.2">
      <c r="A52" s="126" t="s">
        <v>272</v>
      </c>
      <c r="B52" s="53">
        <v>0</v>
      </c>
      <c r="C52" s="53">
        <v>0</v>
      </c>
      <c r="D52" s="53">
        <v>33827</v>
      </c>
      <c r="E52" s="53">
        <v>0</v>
      </c>
      <c r="F52" s="53">
        <v>0</v>
      </c>
      <c r="G52" s="53">
        <v>45</v>
      </c>
      <c r="H52" s="53">
        <v>0</v>
      </c>
      <c r="I52" s="53">
        <v>21346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12286</v>
      </c>
      <c r="S52" s="53">
        <v>0</v>
      </c>
      <c r="T52" s="53">
        <v>0</v>
      </c>
      <c r="U52" s="53">
        <v>0</v>
      </c>
      <c r="V52" s="53">
        <f>SUM(B52:U52)</f>
        <v>67504</v>
      </c>
    </row>
    <row r="53" spans="1:22" ht="12.75" customHeight="1" x14ac:dyDescent="0.2">
      <c r="A53" s="126" t="s">
        <v>264</v>
      </c>
      <c r="B53" s="53">
        <v>9546</v>
      </c>
      <c r="C53" s="53">
        <v>83051</v>
      </c>
      <c r="D53" s="53">
        <v>100133</v>
      </c>
      <c r="E53" s="53">
        <v>4</v>
      </c>
      <c r="F53" s="53">
        <v>421737</v>
      </c>
      <c r="G53" s="53">
        <v>20</v>
      </c>
      <c r="H53" s="53">
        <v>2340725</v>
      </c>
      <c r="I53" s="53">
        <v>587005</v>
      </c>
      <c r="J53" s="53">
        <v>0</v>
      </c>
      <c r="K53" s="53">
        <v>30</v>
      </c>
      <c r="L53" s="53">
        <v>3</v>
      </c>
      <c r="M53" s="53">
        <v>8323</v>
      </c>
      <c r="N53" s="53">
        <v>8085</v>
      </c>
      <c r="O53" s="53">
        <v>15</v>
      </c>
      <c r="P53" s="53">
        <v>23448</v>
      </c>
      <c r="Q53" s="53">
        <v>1</v>
      </c>
      <c r="R53" s="53">
        <v>7009</v>
      </c>
      <c r="S53" s="53">
        <v>8</v>
      </c>
      <c r="T53" s="53">
        <v>644164</v>
      </c>
      <c r="U53" s="53">
        <v>207784</v>
      </c>
      <c r="V53" s="53">
        <f>SUM(B53:U53)</f>
        <v>4441091</v>
      </c>
    </row>
    <row r="54" spans="1:22" ht="12.75" customHeight="1" x14ac:dyDescent="0.2">
      <c r="A54" s="126" t="s">
        <v>265</v>
      </c>
      <c r="B54" s="53">
        <v>24</v>
      </c>
      <c r="C54" s="53">
        <v>0</v>
      </c>
      <c r="D54" s="53">
        <v>2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1</v>
      </c>
      <c r="R54" s="53">
        <v>0</v>
      </c>
      <c r="S54" s="53">
        <v>0</v>
      </c>
      <c r="T54" s="53">
        <v>1</v>
      </c>
      <c r="U54" s="53">
        <v>12</v>
      </c>
      <c r="V54" s="53">
        <f>SUM(B54:U54)</f>
        <v>40</v>
      </c>
    </row>
    <row r="55" spans="1:22" ht="12.75" customHeight="1" x14ac:dyDescent="0.2">
      <c r="A55" s="126" t="s">
        <v>266</v>
      </c>
      <c r="B55" s="53">
        <v>0</v>
      </c>
      <c r="C55" s="53">
        <v>0</v>
      </c>
      <c r="D55" s="53">
        <v>47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253</v>
      </c>
      <c r="Q55" s="53">
        <v>0</v>
      </c>
      <c r="R55" s="53">
        <v>0</v>
      </c>
      <c r="S55" s="53">
        <v>0</v>
      </c>
      <c r="T55" s="53">
        <v>63</v>
      </c>
      <c r="U55" s="53">
        <v>0</v>
      </c>
      <c r="V55" s="53">
        <f>SUM(B55:U55)</f>
        <v>363</v>
      </c>
    </row>
    <row r="56" spans="1:22" ht="12.75" customHeight="1" x14ac:dyDescent="0.2">
      <c r="A56" s="49" t="s">
        <v>1219</v>
      </c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</row>
    <row r="57" spans="1:22" ht="12.75" customHeight="1" x14ac:dyDescent="0.2">
      <c r="A57" s="126" t="s">
        <v>267</v>
      </c>
      <c r="B57" s="53">
        <v>987</v>
      </c>
      <c r="C57" s="53">
        <v>2690</v>
      </c>
      <c r="D57" s="53">
        <v>6888</v>
      </c>
      <c r="E57" s="53">
        <v>0</v>
      </c>
      <c r="F57" s="53">
        <v>12911</v>
      </c>
      <c r="G57" s="53">
        <v>0</v>
      </c>
      <c r="H57" s="53">
        <v>554169</v>
      </c>
      <c r="I57" s="53">
        <v>7023</v>
      </c>
      <c r="J57" s="53">
        <v>0</v>
      </c>
      <c r="K57" s="53">
        <v>0</v>
      </c>
      <c r="L57" s="53">
        <v>0</v>
      </c>
      <c r="M57" s="53">
        <v>177</v>
      </c>
      <c r="N57" s="53">
        <v>1822</v>
      </c>
      <c r="O57" s="53">
        <v>0</v>
      </c>
      <c r="P57" s="53">
        <v>2449</v>
      </c>
      <c r="Q57" s="53">
        <v>1</v>
      </c>
      <c r="R57" s="53">
        <v>3212</v>
      </c>
      <c r="S57" s="53">
        <v>0</v>
      </c>
      <c r="T57" s="53">
        <v>6553</v>
      </c>
      <c r="U57" s="53">
        <v>2701</v>
      </c>
      <c r="V57" s="53">
        <f>SUM(B57:U57)</f>
        <v>601583</v>
      </c>
    </row>
    <row r="58" spans="1:22" ht="12.75" customHeight="1" x14ac:dyDescent="0.2">
      <c r="A58" s="126" t="s">
        <v>268</v>
      </c>
      <c r="B58" s="53">
        <v>26</v>
      </c>
      <c r="C58" s="53">
        <v>0</v>
      </c>
      <c r="D58" s="53">
        <v>11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380</v>
      </c>
      <c r="Q58" s="53">
        <v>1</v>
      </c>
      <c r="R58" s="53">
        <v>0</v>
      </c>
      <c r="S58" s="53">
        <v>0</v>
      </c>
      <c r="T58" s="53">
        <v>173</v>
      </c>
      <c r="U58" s="53">
        <v>33</v>
      </c>
      <c r="V58" s="53">
        <f t="shared" ref="V58:V67" si="1">SUM(B58:U58)</f>
        <v>624</v>
      </c>
    </row>
    <row r="59" spans="1:22" ht="12.75" customHeight="1" x14ac:dyDescent="0.2">
      <c r="A59" s="126" t="s">
        <v>269</v>
      </c>
      <c r="B59" s="53">
        <v>92</v>
      </c>
      <c r="C59" s="53">
        <v>0</v>
      </c>
      <c r="D59" s="53">
        <v>396</v>
      </c>
      <c r="E59" s="53">
        <v>0</v>
      </c>
      <c r="F59" s="53">
        <v>68</v>
      </c>
      <c r="G59" s="53">
        <v>0</v>
      </c>
      <c r="H59" s="53">
        <v>6</v>
      </c>
      <c r="I59" s="53">
        <v>1039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25</v>
      </c>
      <c r="Q59" s="53">
        <v>6</v>
      </c>
      <c r="R59" s="53">
        <v>1155</v>
      </c>
      <c r="S59" s="53">
        <v>0</v>
      </c>
      <c r="T59" s="53">
        <v>260</v>
      </c>
      <c r="U59" s="53">
        <v>320</v>
      </c>
      <c r="V59" s="53">
        <f t="shared" si="1"/>
        <v>3367</v>
      </c>
    </row>
    <row r="60" spans="1:22" ht="12.75" customHeight="1" x14ac:dyDescent="0.2">
      <c r="A60" s="126" t="s">
        <v>1871</v>
      </c>
      <c r="B60" s="53">
        <v>75</v>
      </c>
      <c r="C60" s="53">
        <v>0</v>
      </c>
      <c r="D60" s="53">
        <v>378</v>
      </c>
      <c r="E60" s="53">
        <v>0</v>
      </c>
      <c r="F60" s="53">
        <v>65</v>
      </c>
      <c r="G60" s="53">
        <v>0</v>
      </c>
      <c r="H60" s="53">
        <v>6</v>
      </c>
      <c r="I60" s="53">
        <v>1039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15</v>
      </c>
      <c r="Q60" s="53">
        <v>1</v>
      </c>
      <c r="R60" s="53">
        <v>1155</v>
      </c>
      <c r="S60" s="53">
        <v>0</v>
      </c>
      <c r="T60" s="53">
        <v>73</v>
      </c>
      <c r="U60" s="53">
        <v>295</v>
      </c>
      <c r="V60" s="53">
        <f t="shared" si="1"/>
        <v>3102</v>
      </c>
    </row>
    <row r="61" spans="1:22" ht="12.75" customHeight="1" x14ac:dyDescent="0.2">
      <c r="A61" s="126" t="s">
        <v>552</v>
      </c>
      <c r="B61" s="53">
        <v>17</v>
      </c>
      <c r="C61" s="53">
        <v>0</v>
      </c>
      <c r="D61" s="53">
        <v>18</v>
      </c>
      <c r="E61" s="53">
        <v>0</v>
      </c>
      <c r="F61" s="53">
        <v>3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10</v>
      </c>
      <c r="Q61" s="53">
        <v>5</v>
      </c>
      <c r="R61" s="53">
        <v>0</v>
      </c>
      <c r="S61" s="53">
        <v>0</v>
      </c>
      <c r="T61" s="53">
        <v>187</v>
      </c>
      <c r="U61" s="53">
        <v>25</v>
      </c>
      <c r="V61" s="53">
        <f t="shared" si="1"/>
        <v>265</v>
      </c>
    </row>
    <row r="62" spans="1:22" ht="12.75" customHeight="1" x14ac:dyDescent="0.2">
      <c r="A62" s="126" t="s">
        <v>270</v>
      </c>
      <c r="B62" s="53">
        <v>2</v>
      </c>
      <c r="C62" s="53">
        <v>0</v>
      </c>
      <c r="D62" s="53">
        <v>66</v>
      </c>
      <c r="E62" s="53">
        <v>0</v>
      </c>
      <c r="F62" s="53">
        <v>660</v>
      </c>
      <c r="G62" s="53">
        <v>0</v>
      </c>
      <c r="H62" s="53">
        <v>17620</v>
      </c>
      <c r="I62" s="53">
        <v>2439</v>
      </c>
      <c r="J62" s="53">
        <v>0</v>
      </c>
      <c r="K62" s="53">
        <v>0</v>
      </c>
      <c r="L62" s="53">
        <v>0</v>
      </c>
      <c r="M62" s="53">
        <v>0</v>
      </c>
      <c r="N62" s="53">
        <v>2</v>
      </c>
      <c r="O62" s="53">
        <v>0</v>
      </c>
      <c r="P62" s="53">
        <v>113</v>
      </c>
      <c r="Q62" s="53">
        <v>3</v>
      </c>
      <c r="R62" s="53">
        <v>75</v>
      </c>
      <c r="S62" s="53">
        <v>0</v>
      </c>
      <c r="T62" s="53">
        <v>4439</v>
      </c>
      <c r="U62" s="53">
        <v>165</v>
      </c>
      <c r="V62" s="53">
        <f t="shared" si="1"/>
        <v>25584</v>
      </c>
    </row>
    <row r="63" spans="1:22" ht="12.75" customHeight="1" x14ac:dyDescent="0.2">
      <c r="A63" s="126" t="s">
        <v>1871</v>
      </c>
      <c r="B63" s="53">
        <v>2</v>
      </c>
      <c r="C63" s="53">
        <v>0</v>
      </c>
      <c r="D63" s="53">
        <v>66</v>
      </c>
      <c r="E63" s="53">
        <v>0</v>
      </c>
      <c r="F63" s="53">
        <v>660</v>
      </c>
      <c r="G63" s="53">
        <v>0</v>
      </c>
      <c r="H63" s="53">
        <v>17620</v>
      </c>
      <c r="I63" s="53">
        <v>2439</v>
      </c>
      <c r="J63" s="53">
        <v>0</v>
      </c>
      <c r="K63" s="53">
        <v>0</v>
      </c>
      <c r="L63" s="53">
        <v>0</v>
      </c>
      <c r="M63" s="53">
        <v>0</v>
      </c>
      <c r="N63" s="53">
        <v>2</v>
      </c>
      <c r="O63" s="53">
        <v>0</v>
      </c>
      <c r="P63" s="53">
        <v>113</v>
      </c>
      <c r="Q63" s="53">
        <v>3</v>
      </c>
      <c r="R63" s="53">
        <v>75</v>
      </c>
      <c r="S63" s="53">
        <v>0</v>
      </c>
      <c r="T63" s="53">
        <v>4438</v>
      </c>
      <c r="U63" s="53">
        <v>165</v>
      </c>
      <c r="V63" s="53">
        <f t="shared" si="1"/>
        <v>25583</v>
      </c>
    </row>
    <row r="64" spans="1:22" ht="12.75" customHeight="1" x14ac:dyDescent="0.2">
      <c r="A64" s="126" t="s">
        <v>552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1</v>
      </c>
      <c r="U64" s="53">
        <v>0</v>
      </c>
      <c r="V64" s="53">
        <f t="shared" si="1"/>
        <v>1</v>
      </c>
    </row>
    <row r="65" spans="1:22" ht="12.75" customHeight="1" x14ac:dyDescent="0.2">
      <c r="A65" s="126" t="s">
        <v>273</v>
      </c>
      <c r="B65" s="53">
        <v>6146</v>
      </c>
      <c r="C65" s="53">
        <v>0</v>
      </c>
      <c r="D65" s="53">
        <v>40809</v>
      </c>
      <c r="E65" s="53">
        <v>2</v>
      </c>
      <c r="F65" s="53">
        <v>436446</v>
      </c>
      <c r="G65" s="53">
        <v>57</v>
      </c>
      <c r="H65" s="53">
        <v>1528875</v>
      </c>
      <c r="I65" s="53">
        <v>169652</v>
      </c>
      <c r="J65" s="53">
        <v>0</v>
      </c>
      <c r="K65" s="53">
        <v>0</v>
      </c>
      <c r="L65" s="53">
        <v>0</v>
      </c>
      <c r="M65" s="53">
        <v>0</v>
      </c>
      <c r="N65" s="53">
        <v>7072</v>
      </c>
      <c r="O65" s="53">
        <v>0</v>
      </c>
      <c r="P65" s="53">
        <v>11</v>
      </c>
      <c r="Q65" s="53">
        <v>7</v>
      </c>
      <c r="R65" s="53">
        <v>22236</v>
      </c>
      <c r="S65" s="53">
        <v>0</v>
      </c>
      <c r="T65" s="53">
        <v>657331</v>
      </c>
      <c r="U65" s="53">
        <v>121950</v>
      </c>
      <c r="V65" s="53">
        <f t="shared" si="1"/>
        <v>2990594</v>
      </c>
    </row>
    <row r="66" spans="1:22" ht="12.75" customHeight="1" x14ac:dyDescent="0.2">
      <c r="A66" s="126" t="s">
        <v>1871</v>
      </c>
      <c r="B66" s="53">
        <v>6146</v>
      </c>
      <c r="C66" s="53">
        <v>0</v>
      </c>
      <c r="D66" s="53">
        <v>40794</v>
      </c>
      <c r="E66" s="53">
        <v>2</v>
      </c>
      <c r="F66" s="53">
        <v>436446</v>
      </c>
      <c r="G66" s="53">
        <v>57</v>
      </c>
      <c r="H66" s="53">
        <v>1528875</v>
      </c>
      <c r="I66" s="53">
        <v>169652</v>
      </c>
      <c r="J66" s="53">
        <v>0</v>
      </c>
      <c r="K66" s="53">
        <v>0</v>
      </c>
      <c r="L66" s="53">
        <v>0</v>
      </c>
      <c r="M66" s="53">
        <v>0</v>
      </c>
      <c r="N66" s="53">
        <v>7072</v>
      </c>
      <c r="O66" s="53">
        <v>0</v>
      </c>
      <c r="P66" s="53">
        <v>11</v>
      </c>
      <c r="Q66" s="53">
        <v>7</v>
      </c>
      <c r="R66" s="53">
        <v>22236</v>
      </c>
      <c r="S66" s="53">
        <v>0</v>
      </c>
      <c r="T66" s="53">
        <v>656775</v>
      </c>
      <c r="U66" s="53">
        <v>121946</v>
      </c>
      <c r="V66" s="53">
        <f t="shared" si="1"/>
        <v>2990019</v>
      </c>
    </row>
    <row r="67" spans="1:22" ht="12.75" customHeight="1" x14ac:dyDescent="0.2">
      <c r="A67" s="126" t="s">
        <v>552</v>
      </c>
      <c r="B67" s="53">
        <v>0</v>
      </c>
      <c r="C67" s="53">
        <v>0</v>
      </c>
      <c r="D67" s="53">
        <v>15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556</v>
      </c>
      <c r="U67" s="53">
        <v>4</v>
      </c>
      <c r="V67" s="53">
        <f t="shared" si="1"/>
        <v>575</v>
      </c>
    </row>
    <row r="68" spans="1:22" ht="12.75" customHeight="1" x14ac:dyDescent="0.2">
      <c r="A68" s="49" t="s">
        <v>2455</v>
      </c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</row>
    <row r="69" spans="1:22" ht="12.75" customHeight="1" x14ac:dyDescent="0.2">
      <c r="A69" s="126" t="s">
        <v>1871</v>
      </c>
      <c r="B69" s="53">
        <v>6385</v>
      </c>
      <c r="C69" s="53">
        <v>96169</v>
      </c>
      <c r="D69" s="53">
        <v>131416</v>
      </c>
      <c r="E69" s="53">
        <v>7</v>
      </c>
      <c r="F69" s="53">
        <v>454806</v>
      </c>
      <c r="G69" s="53">
        <v>86</v>
      </c>
      <c r="H69" s="53">
        <v>1714977</v>
      </c>
      <c r="I69" s="53">
        <v>682986</v>
      </c>
      <c r="J69" s="53">
        <v>0</v>
      </c>
      <c r="K69" s="53">
        <v>31</v>
      </c>
      <c r="L69" s="53">
        <v>24</v>
      </c>
      <c r="M69" s="53">
        <v>8146</v>
      </c>
      <c r="N69" s="53">
        <v>6021</v>
      </c>
      <c r="O69" s="53">
        <v>94</v>
      </c>
      <c r="P69" s="53">
        <v>67808</v>
      </c>
      <c r="Q69" s="53">
        <v>42</v>
      </c>
      <c r="R69" s="53">
        <v>38865</v>
      </c>
      <c r="S69" s="53">
        <v>8</v>
      </c>
      <c r="T69" s="53">
        <v>927608</v>
      </c>
      <c r="U69" s="53">
        <v>286251</v>
      </c>
      <c r="V69" s="53">
        <f>SUM(B69:U69)</f>
        <v>4421730</v>
      </c>
    </row>
    <row r="70" spans="1:22" ht="12.75" customHeight="1" x14ac:dyDescent="0.2">
      <c r="A70" s="126" t="s">
        <v>552</v>
      </c>
      <c r="B70" s="53">
        <v>99</v>
      </c>
      <c r="C70" s="53">
        <v>0</v>
      </c>
      <c r="D70" s="53">
        <v>417</v>
      </c>
      <c r="E70" s="53">
        <v>3</v>
      </c>
      <c r="F70" s="53">
        <v>13</v>
      </c>
      <c r="G70" s="53">
        <v>2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417</v>
      </c>
      <c r="Q70" s="53">
        <v>32</v>
      </c>
      <c r="R70" s="53">
        <v>0</v>
      </c>
      <c r="S70" s="53">
        <v>0</v>
      </c>
      <c r="T70" s="53">
        <v>2203</v>
      </c>
      <c r="U70" s="53">
        <v>194</v>
      </c>
      <c r="V70" s="53">
        <f>SUM(B70:U70)</f>
        <v>3380</v>
      </c>
    </row>
    <row r="71" spans="1:22" ht="12.75" customHeight="1" x14ac:dyDescent="0.2">
      <c r="A71" s="126" t="s">
        <v>553</v>
      </c>
      <c r="B71" s="53">
        <v>6484</v>
      </c>
      <c r="C71" s="53">
        <v>96169</v>
      </c>
      <c r="D71" s="53">
        <v>131833</v>
      </c>
      <c r="E71" s="53">
        <v>10</v>
      </c>
      <c r="F71" s="53">
        <v>454819</v>
      </c>
      <c r="G71" s="53">
        <v>88</v>
      </c>
      <c r="H71" s="53">
        <v>1714977</v>
      </c>
      <c r="I71" s="53">
        <v>682986</v>
      </c>
      <c r="J71" s="53">
        <v>0</v>
      </c>
      <c r="K71" s="53">
        <v>31</v>
      </c>
      <c r="L71" s="53">
        <v>24</v>
      </c>
      <c r="M71" s="53">
        <v>8146</v>
      </c>
      <c r="N71" s="53">
        <v>6021</v>
      </c>
      <c r="O71" s="53">
        <v>94</v>
      </c>
      <c r="P71" s="53">
        <v>68225</v>
      </c>
      <c r="Q71" s="53">
        <v>74</v>
      </c>
      <c r="R71" s="53">
        <v>38865</v>
      </c>
      <c r="S71" s="53">
        <v>8</v>
      </c>
      <c r="T71" s="53">
        <v>929811</v>
      </c>
      <c r="U71" s="53">
        <v>286445</v>
      </c>
      <c r="V71" s="53">
        <f>SUM(B71:U71)</f>
        <v>4425110</v>
      </c>
    </row>
    <row r="72" spans="1:22" ht="12.75" customHeight="1" x14ac:dyDescent="0.2">
      <c r="A72" s="126" t="s">
        <v>1870</v>
      </c>
      <c r="B72" s="53">
        <v>0</v>
      </c>
      <c r="C72" s="53">
        <v>0</v>
      </c>
      <c r="D72" s="53">
        <v>3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20</v>
      </c>
      <c r="R72" s="53">
        <v>1408</v>
      </c>
      <c r="S72" s="53">
        <v>0</v>
      </c>
      <c r="T72" s="53">
        <v>6552</v>
      </c>
      <c r="U72" s="53">
        <v>0</v>
      </c>
      <c r="V72" s="53">
        <f>SUM(B72:U72)</f>
        <v>7983</v>
      </c>
    </row>
    <row r="73" spans="1:22" ht="12.75" customHeight="1" thickBot="1" x14ac:dyDescent="0.25">
      <c r="A73" s="51" t="s">
        <v>1869</v>
      </c>
      <c r="B73" s="84">
        <v>0</v>
      </c>
      <c r="C73" s="84">
        <v>0</v>
      </c>
      <c r="D73" s="84">
        <v>0</v>
      </c>
      <c r="E73" s="84">
        <v>32869</v>
      </c>
      <c r="F73" s="84">
        <v>0</v>
      </c>
      <c r="G73" s="84">
        <v>0</v>
      </c>
      <c r="H73" s="84">
        <v>0</v>
      </c>
      <c r="I73" s="84">
        <v>0</v>
      </c>
      <c r="J73" s="84">
        <v>53486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940082</v>
      </c>
      <c r="R73" s="84">
        <v>0</v>
      </c>
      <c r="S73" s="84">
        <v>2141</v>
      </c>
      <c r="T73" s="84">
        <v>0</v>
      </c>
      <c r="U73" s="84">
        <v>0</v>
      </c>
      <c r="V73" s="84">
        <f>SUM(B73:U73)</f>
        <v>1028578</v>
      </c>
    </row>
    <row r="74" spans="1:22" ht="12.75" customHeight="1" x14ac:dyDescent="0.2">
      <c r="A74" s="587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</row>
    <row r="75" spans="1:22" x14ac:dyDescent="0.2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</row>
    <row r="76" spans="1:22" x14ac:dyDescent="0.2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</row>
    <row r="77" spans="1:22" x14ac:dyDescent="0.2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</row>
    <row r="78" spans="1:22" x14ac:dyDescent="0.2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</row>
    <row r="79" spans="1:22" x14ac:dyDescent="0.2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</row>
    <row r="80" spans="1:22" x14ac:dyDescent="0.2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</row>
    <row r="81" spans="2:19" x14ac:dyDescent="0.2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</row>
    <row r="82" spans="2:19" x14ac:dyDescent="0.2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2:19" x14ac:dyDescent="0.2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</row>
    <row r="84" spans="2:19" x14ac:dyDescent="0.2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</row>
    <row r="85" spans="2:19" x14ac:dyDescent="0.2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</row>
    <row r="86" spans="2:19" x14ac:dyDescent="0.2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</row>
  </sheetData>
  <mergeCells count="2">
    <mergeCell ref="A5:I6"/>
    <mergeCell ref="J5:S6"/>
  </mergeCells>
  <phoneticPr fontId="2" type="noConversion"/>
  <conditionalFormatting sqref="B9:P9">
    <cfRule type="expression" dxfId="14" priority="2" stopIfTrue="1">
      <formula>$BD9=1</formula>
    </cfRule>
  </conditionalFormatting>
  <conditionalFormatting sqref="U9 Q9:S9">
    <cfRule type="expression" dxfId="13" priority="1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65" right="0.23" top="0.76" bottom="0.98425196850393704" header="0.51181102362204722" footer="0.51181102362204722"/>
  <pageSetup paperSize="8" scale="75" orientation="landscape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B59"/>
  <sheetViews>
    <sheetView showGridLines="0" workbookViewId="0"/>
  </sheetViews>
  <sheetFormatPr defaultRowHeight="12.75" x14ac:dyDescent="0.2"/>
  <cols>
    <col min="1" max="1" width="43" style="121" customWidth="1"/>
    <col min="2" max="2" width="10" style="2" customWidth="1"/>
    <col min="3" max="3" width="11.42578125" style="2" customWidth="1"/>
    <col min="4" max="4" width="10.28515625" style="2" customWidth="1"/>
    <col min="5" max="5" width="11.5703125" style="2" customWidth="1"/>
    <col min="6" max="6" width="10" style="2" customWidth="1"/>
    <col min="7" max="7" width="11.85546875" style="2" customWidth="1"/>
    <col min="8" max="9" width="12.42578125" style="2" customWidth="1"/>
    <col min="10" max="10" width="12.28515625" style="2" customWidth="1"/>
    <col min="11" max="11" width="9.85546875" style="2" customWidth="1"/>
    <col min="12" max="12" width="10.85546875" style="2" customWidth="1"/>
    <col min="13" max="13" width="12.140625" style="2" customWidth="1"/>
    <col min="14" max="14" width="12.85546875" style="2" customWidth="1"/>
    <col min="15" max="15" width="10.5703125" style="2" customWidth="1"/>
    <col min="16" max="16" width="10.42578125" style="2" customWidth="1"/>
    <col min="17" max="20" width="12.28515625" style="2" customWidth="1"/>
    <col min="21" max="21" width="12.7109375" style="2" customWidth="1"/>
    <col min="22" max="48" width="9.42578125" style="2" customWidth="1"/>
    <col min="49" max="16384" width="9.140625" style="2"/>
  </cols>
  <sheetData>
    <row r="1" spans="1:28" x14ac:dyDescent="0.2">
      <c r="A1" s="334" t="s">
        <v>1595</v>
      </c>
    </row>
    <row r="2" spans="1:28" x14ac:dyDescent="0.2">
      <c r="A2" s="334" t="s">
        <v>300</v>
      </c>
    </row>
    <row r="3" spans="1:28" x14ac:dyDescent="0.2">
      <c r="A3" s="19" t="s">
        <v>108</v>
      </c>
      <c r="V3" s="54"/>
      <c r="W3" s="54"/>
      <c r="X3" s="54"/>
      <c r="Y3" s="54" t="s">
        <v>109</v>
      </c>
    </row>
    <row r="5" spans="1:28" x14ac:dyDescent="0.2">
      <c r="A5" s="821" t="s">
        <v>104</v>
      </c>
      <c r="B5" s="821"/>
      <c r="C5" s="821"/>
      <c r="D5" s="821"/>
      <c r="E5" s="821"/>
      <c r="F5" s="821"/>
      <c r="G5" s="821"/>
      <c r="H5" s="821"/>
      <c r="I5" s="821"/>
      <c r="J5" s="821"/>
      <c r="K5" s="821"/>
      <c r="L5" s="822" t="s">
        <v>1388</v>
      </c>
      <c r="M5" s="822"/>
      <c r="N5" s="822"/>
      <c r="O5" s="822"/>
      <c r="P5" s="822"/>
      <c r="Q5" s="822"/>
      <c r="R5" s="822"/>
      <c r="S5" s="822"/>
      <c r="T5" s="822"/>
      <c r="U5" s="822"/>
    </row>
    <row r="6" spans="1:28" ht="14.25" customHeight="1" x14ac:dyDescent="0.2">
      <c r="A6" s="821"/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2"/>
      <c r="M6" s="822"/>
      <c r="N6" s="822"/>
      <c r="O6" s="822"/>
      <c r="P6" s="822"/>
      <c r="Q6" s="822"/>
      <c r="R6" s="822"/>
      <c r="S6" s="822"/>
      <c r="T6" s="822"/>
      <c r="U6" s="822"/>
    </row>
    <row r="7" spans="1:28" ht="13.5" thickBot="1" x14ac:dyDescent="0.25">
      <c r="Y7" s="14"/>
    </row>
    <row r="8" spans="1:28" s="617" customFormat="1" ht="57" customHeight="1" thickBot="1" x14ac:dyDescent="0.25">
      <c r="A8" s="613"/>
      <c r="B8" s="602" t="s">
        <v>1882</v>
      </c>
      <c r="C8" s="602" t="s">
        <v>153</v>
      </c>
      <c r="D8" s="602" t="s">
        <v>1884</v>
      </c>
      <c r="E8" s="602" t="s">
        <v>1885</v>
      </c>
      <c r="F8" s="602" t="s">
        <v>2619</v>
      </c>
      <c r="G8" s="602" t="s">
        <v>1886</v>
      </c>
      <c r="H8" s="602" t="s">
        <v>1610</v>
      </c>
      <c r="I8" s="602" t="s">
        <v>1887</v>
      </c>
      <c r="J8" s="602" t="s">
        <v>2856</v>
      </c>
      <c r="K8" s="602" t="s">
        <v>982</v>
      </c>
      <c r="L8" s="602" t="s">
        <v>1888</v>
      </c>
      <c r="M8" s="602" t="s">
        <v>2620</v>
      </c>
      <c r="N8" s="602" t="s">
        <v>1611</v>
      </c>
      <c r="O8" s="602" t="s">
        <v>2621</v>
      </c>
      <c r="P8" s="602" t="s">
        <v>2622</v>
      </c>
      <c r="Q8" s="602" t="s">
        <v>2623</v>
      </c>
      <c r="R8" s="602" t="s">
        <v>1890</v>
      </c>
      <c r="S8" s="602" t="s">
        <v>1891</v>
      </c>
      <c r="T8" s="602" t="s">
        <v>1892</v>
      </c>
      <c r="U8" s="602" t="s">
        <v>2624</v>
      </c>
      <c r="V8" s="612" t="s">
        <v>1895</v>
      </c>
      <c r="W8" s="604" t="s">
        <v>600</v>
      </c>
      <c r="X8" s="614" t="s">
        <v>1187</v>
      </c>
      <c r="Y8" s="615"/>
      <c r="Z8" s="616"/>
      <c r="AA8" s="616"/>
      <c r="AB8" s="616"/>
    </row>
    <row r="9" spans="1:28" s="9" customFormat="1" ht="12.75" customHeight="1" x14ac:dyDescent="0.2">
      <c r="A9" s="125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</row>
    <row r="10" spans="1:28" ht="12.75" customHeight="1" x14ac:dyDescent="0.2">
      <c r="A10" s="49" t="s">
        <v>1223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8" ht="12.75" customHeight="1" x14ac:dyDescent="0.2">
      <c r="A11" s="49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</row>
    <row r="12" spans="1:28" x14ac:dyDescent="0.2">
      <c r="A12" s="49" t="s">
        <v>2456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</row>
    <row r="13" spans="1:28" x14ac:dyDescent="0.2">
      <c r="A13" s="126" t="s">
        <v>1234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</row>
    <row r="14" spans="1:28" x14ac:dyDescent="0.2">
      <c r="A14" s="126" t="s">
        <v>3432</v>
      </c>
      <c r="B14" s="53">
        <v>28121.791835780008</v>
      </c>
      <c r="C14" s="53">
        <v>71487.862439999997</v>
      </c>
      <c r="D14" s="53">
        <v>794985.21990000014</v>
      </c>
      <c r="E14" s="53">
        <v>15807.037849999999</v>
      </c>
      <c r="F14" s="53">
        <v>287089.99185499997</v>
      </c>
      <c r="G14" s="53">
        <v>151507.24048349739</v>
      </c>
      <c r="H14" s="53">
        <v>54592.998</v>
      </c>
      <c r="I14" s="53">
        <v>5809.3492900000001</v>
      </c>
      <c r="J14" s="53">
        <v>0</v>
      </c>
      <c r="K14" s="53">
        <v>0</v>
      </c>
      <c r="L14" s="53">
        <v>22194.596000000001</v>
      </c>
      <c r="M14" s="53">
        <v>2512.6819000000005</v>
      </c>
      <c r="N14" s="53">
        <v>54038.181978185006</v>
      </c>
      <c r="O14" s="53">
        <v>0</v>
      </c>
      <c r="P14" s="53">
        <v>32698.390563982004</v>
      </c>
      <c r="Q14" s="53">
        <v>40736.773030000004</v>
      </c>
      <c r="R14" s="53">
        <v>10174.55212</v>
      </c>
      <c r="S14" s="53">
        <v>4503.45</v>
      </c>
      <c r="T14" s="53">
        <v>246707.9993536883</v>
      </c>
      <c r="U14" s="53">
        <v>0</v>
      </c>
      <c r="V14" s="53">
        <v>104702.84768000001</v>
      </c>
      <c r="W14" s="53">
        <v>262391.08500000002</v>
      </c>
      <c r="X14" s="53">
        <f>SUM(B14:W14)</f>
        <v>2190062.0492801322</v>
      </c>
    </row>
    <row r="15" spans="1:28" x14ac:dyDescent="0.2">
      <c r="A15" s="126" t="s">
        <v>3433</v>
      </c>
      <c r="B15" s="53">
        <v>3394.7117136383395</v>
      </c>
      <c r="C15" s="53">
        <v>2103.6979118356776</v>
      </c>
      <c r="D15" s="53">
        <v>1126.836238451486</v>
      </c>
      <c r="E15" s="53">
        <v>1520.7848614585337</v>
      </c>
      <c r="F15" s="53">
        <v>1271.4742788970427</v>
      </c>
      <c r="G15" s="53">
        <v>563.69333751338434</v>
      </c>
      <c r="H15" s="53">
        <v>893.80962360222009</v>
      </c>
      <c r="I15" s="53">
        <v>29.622005802688204</v>
      </c>
      <c r="J15" s="53" t="s">
        <v>2877</v>
      </c>
      <c r="K15" s="53" t="s">
        <v>2877</v>
      </c>
      <c r="L15" s="53" t="s">
        <v>2877</v>
      </c>
      <c r="M15" s="53">
        <v>2183.0424847958302</v>
      </c>
      <c r="N15" s="53">
        <v>3187.3411571419729</v>
      </c>
      <c r="O15" s="53" t="s">
        <v>2877</v>
      </c>
      <c r="P15" s="53">
        <v>420.29319867841491</v>
      </c>
      <c r="Q15" s="53">
        <v>251.18711673048585</v>
      </c>
      <c r="R15" s="53">
        <v>1757.2628877374784</v>
      </c>
      <c r="S15" s="53">
        <v>621.42265765144191</v>
      </c>
      <c r="T15" s="53">
        <v>2757.7772985802244</v>
      </c>
      <c r="U15" s="227" t="s">
        <v>2877</v>
      </c>
      <c r="V15" s="227">
        <v>2983.0721011994647</v>
      </c>
      <c r="W15" s="227">
        <v>1445.3544102985002</v>
      </c>
      <c r="X15" s="227">
        <v>621.42265765144191</v>
      </c>
    </row>
    <row r="16" spans="1:28" x14ac:dyDescent="0.2">
      <c r="A16" s="126" t="s">
        <v>1235</v>
      </c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227"/>
      <c r="V16" s="227"/>
      <c r="W16" s="227"/>
      <c r="X16" s="227"/>
    </row>
    <row r="17" spans="1:24" x14ac:dyDescent="0.2">
      <c r="A17" s="126" t="s">
        <v>3432</v>
      </c>
      <c r="B17" s="53">
        <v>32993.707305780008</v>
      </c>
      <c r="C17" s="53">
        <v>140367.86877</v>
      </c>
      <c r="D17" s="53">
        <v>1274407.3749599999</v>
      </c>
      <c r="E17" s="53">
        <v>31993.615109999999</v>
      </c>
      <c r="F17" s="53">
        <v>418809.20821999997</v>
      </c>
      <c r="G17" s="53">
        <v>201210.04512299306</v>
      </c>
      <c r="H17" s="53">
        <v>93912.864000000001</v>
      </c>
      <c r="I17" s="53">
        <v>6132.1240099999995</v>
      </c>
      <c r="J17" s="53">
        <v>0</v>
      </c>
      <c r="K17" s="53">
        <v>0</v>
      </c>
      <c r="L17" s="53">
        <v>26703.023000000001</v>
      </c>
      <c r="M17" s="53">
        <v>4468.1096299999999</v>
      </c>
      <c r="N17" s="53">
        <v>59166.597868311008</v>
      </c>
      <c r="O17" s="53">
        <v>0</v>
      </c>
      <c r="P17" s="53">
        <v>35279.495754488999</v>
      </c>
      <c r="Q17" s="53">
        <v>46739.70117</v>
      </c>
      <c r="R17" s="53">
        <v>16548.057840000001</v>
      </c>
      <c r="S17" s="53">
        <v>12751.804</v>
      </c>
      <c r="T17" s="53">
        <v>373304.64485596889</v>
      </c>
      <c r="U17" s="53">
        <v>0</v>
      </c>
      <c r="V17" s="53">
        <v>167025.94581999999</v>
      </c>
      <c r="W17" s="53">
        <v>465495.69199999998</v>
      </c>
      <c r="X17" s="53">
        <f>SUM(B17:W17)</f>
        <v>3407309.8794375416</v>
      </c>
    </row>
    <row r="18" spans="1:24" x14ac:dyDescent="0.2">
      <c r="A18" s="126" t="s">
        <v>3433</v>
      </c>
      <c r="B18" s="53">
        <v>3982.8231899782718</v>
      </c>
      <c r="C18" s="53">
        <v>4130.6535451121181</v>
      </c>
      <c r="D18" s="53">
        <v>1806.3837876575828</v>
      </c>
      <c r="E18" s="53">
        <v>3078.0849634404462</v>
      </c>
      <c r="F18" s="53">
        <v>1854.8369888349062</v>
      </c>
      <c r="G18" s="53">
        <v>748.61611573575419</v>
      </c>
      <c r="H18" s="53">
        <v>1537.5638762913604</v>
      </c>
      <c r="I18" s="53">
        <v>31.267841532562358</v>
      </c>
      <c r="J18" s="53" t="s">
        <v>2877</v>
      </c>
      <c r="K18" s="53" t="s">
        <v>2877</v>
      </c>
      <c r="L18" s="53" t="s">
        <v>2877</v>
      </c>
      <c r="M18" s="53">
        <v>3881.9371242397915</v>
      </c>
      <c r="N18" s="53">
        <v>3489.8311825121509</v>
      </c>
      <c r="O18" s="53" t="s">
        <v>2877</v>
      </c>
      <c r="P18" s="53">
        <v>453.4697843736937</v>
      </c>
      <c r="Q18" s="53">
        <v>288.20178675151226</v>
      </c>
      <c r="R18" s="53">
        <v>2858.0410777202073</v>
      </c>
      <c r="S18" s="53">
        <v>1759.5976266041121</v>
      </c>
      <c r="T18" s="53">
        <v>4172.9132323854374</v>
      </c>
      <c r="U18" s="227" t="s">
        <v>2877</v>
      </c>
      <c r="V18" s="227">
        <v>4758.709530755862</v>
      </c>
      <c r="W18" s="227">
        <v>2564.1353303110591</v>
      </c>
      <c r="X18" s="227">
        <v>1759.5976266041121</v>
      </c>
    </row>
    <row r="19" spans="1:24" x14ac:dyDescent="0.2">
      <c r="A19" s="126" t="s">
        <v>103</v>
      </c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227"/>
      <c r="V19" s="227"/>
      <c r="W19" s="227"/>
      <c r="X19" s="227"/>
    </row>
    <row r="20" spans="1:24" x14ac:dyDescent="0.2">
      <c r="A20" s="126" t="s">
        <v>3432</v>
      </c>
      <c r="B20" s="53">
        <v>79172.799666703067</v>
      </c>
      <c r="C20" s="53">
        <v>884723.63454000012</v>
      </c>
      <c r="D20" s="53">
        <v>6790887.4050000003</v>
      </c>
      <c r="E20" s="53">
        <v>90720.173709999988</v>
      </c>
      <c r="F20" s="53">
        <v>4127682.4339715624</v>
      </c>
      <c r="G20" s="53">
        <v>2974762.1353674391</v>
      </c>
      <c r="H20" s="53">
        <v>464188.36099999998</v>
      </c>
      <c r="I20" s="53">
        <v>1557588.8951300001</v>
      </c>
      <c r="J20" s="53">
        <v>0</v>
      </c>
      <c r="K20" s="53">
        <v>0</v>
      </c>
      <c r="L20" s="53">
        <v>71134.756999999998</v>
      </c>
      <c r="M20" s="53">
        <v>12197.042660000001</v>
      </c>
      <c r="N20" s="53">
        <v>269446.3263027849</v>
      </c>
      <c r="O20" s="53">
        <v>0</v>
      </c>
      <c r="P20" s="53">
        <v>1685777.9569999999</v>
      </c>
      <c r="Q20" s="53">
        <v>2671382.3395500001</v>
      </c>
      <c r="R20" s="53">
        <v>87830.148199999996</v>
      </c>
      <c r="S20" s="53">
        <v>26294.514999999999</v>
      </c>
      <c r="T20" s="53">
        <v>1515704.048343583</v>
      </c>
      <c r="U20" s="53">
        <v>0</v>
      </c>
      <c r="V20" s="53">
        <v>581572.76121000003</v>
      </c>
      <c r="W20" s="53">
        <v>2403246.702</v>
      </c>
      <c r="X20" s="53">
        <f>SUM(B20:W20)</f>
        <v>26294312.43565207</v>
      </c>
    </row>
    <row r="21" spans="1:24" x14ac:dyDescent="0.2">
      <c r="A21" s="126" t="s">
        <v>3433</v>
      </c>
      <c r="B21" s="53">
        <v>9557.3152663813453</v>
      </c>
      <c r="C21" s="53">
        <v>26035.066639397333</v>
      </c>
      <c r="D21" s="53">
        <v>9625.6104234998638</v>
      </c>
      <c r="E21" s="53">
        <v>8728.1290850490659</v>
      </c>
      <c r="F21" s="53">
        <v>18280.825508193622</v>
      </c>
      <c r="G21" s="53">
        <v>11067.811617731639</v>
      </c>
      <c r="H21" s="53">
        <v>7599.8028946118957</v>
      </c>
      <c r="I21" s="53">
        <v>7942.1816431601701</v>
      </c>
      <c r="J21" s="53" t="s">
        <v>2877</v>
      </c>
      <c r="K21" s="53" t="s">
        <v>2877</v>
      </c>
      <c r="L21" s="53" t="s">
        <v>2877</v>
      </c>
      <c r="M21" s="53">
        <v>10596.909348392703</v>
      </c>
      <c r="N21" s="53">
        <v>15892.787914520755</v>
      </c>
      <c r="O21" s="53" t="s">
        <v>2877</v>
      </c>
      <c r="P21" s="53">
        <v>21668.375647501893</v>
      </c>
      <c r="Q21" s="53">
        <v>16472.017237647757</v>
      </c>
      <c r="R21" s="53">
        <v>15169.282936096717</v>
      </c>
      <c r="S21" s="53">
        <v>3628.3310335311162</v>
      </c>
      <c r="T21" s="53">
        <v>16943.002362463059</v>
      </c>
      <c r="U21" s="227" t="s">
        <v>2877</v>
      </c>
      <c r="V21" s="227">
        <v>16569.496601327675</v>
      </c>
      <c r="W21" s="227">
        <v>13238.038250312602</v>
      </c>
      <c r="X21" s="227">
        <v>3628.3310335311162</v>
      </c>
    </row>
    <row r="22" spans="1:24" x14ac:dyDescent="0.2">
      <c r="A22" s="126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227"/>
      <c r="V22" s="227"/>
      <c r="W22" s="227"/>
      <c r="X22" s="227"/>
    </row>
    <row r="23" spans="1:24" x14ac:dyDescent="0.2">
      <c r="A23" s="49" t="s">
        <v>2457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227"/>
      <c r="V23" s="227"/>
      <c r="W23" s="227"/>
      <c r="X23" s="227"/>
    </row>
    <row r="24" spans="1:24" x14ac:dyDescent="0.2">
      <c r="A24" s="126" t="s">
        <v>1234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227"/>
      <c r="V24" s="227"/>
      <c r="W24" s="227"/>
      <c r="X24" s="227"/>
    </row>
    <row r="25" spans="1:24" x14ac:dyDescent="0.2">
      <c r="A25" s="126" t="s">
        <v>3432</v>
      </c>
      <c r="B25" s="53">
        <v>26181.913360000002</v>
      </c>
      <c r="C25" s="53">
        <v>88313.777659999992</v>
      </c>
      <c r="D25" s="53">
        <v>888559.20652087708</v>
      </c>
      <c r="E25" s="53">
        <v>13188.76633</v>
      </c>
      <c r="F25" s="53">
        <v>267880.89216171851</v>
      </c>
      <c r="G25" s="53">
        <v>150930.45503948463</v>
      </c>
      <c r="H25" s="53">
        <v>43544.13869</v>
      </c>
      <c r="I25" s="53">
        <v>1522.4791299999999</v>
      </c>
      <c r="J25" s="53">
        <v>0</v>
      </c>
      <c r="K25" s="53">
        <v>0</v>
      </c>
      <c r="L25" s="53">
        <v>19912.791000000001</v>
      </c>
      <c r="M25" s="53">
        <v>2860.26107</v>
      </c>
      <c r="N25" s="53">
        <v>57788.25044175706</v>
      </c>
      <c r="O25" s="53">
        <v>0</v>
      </c>
      <c r="P25" s="53">
        <v>31632.798478547997</v>
      </c>
      <c r="Q25" s="53">
        <v>36206.191610000002</v>
      </c>
      <c r="R25" s="53">
        <v>12349.377010000002</v>
      </c>
      <c r="S25" s="53">
        <v>4038.83</v>
      </c>
      <c r="T25" s="53">
        <v>274990.2144190087</v>
      </c>
      <c r="U25" s="53">
        <v>1170.8008590726245</v>
      </c>
      <c r="V25" s="53">
        <v>105361.613761416</v>
      </c>
      <c r="W25" s="53">
        <v>234736.30092743397</v>
      </c>
      <c r="X25" s="53">
        <f>SUM(B25:W25)</f>
        <v>2261169.0584693169</v>
      </c>
    </row>
    <row r="26" spans="1:24" x14ac:dyDescent="0.2">
      <c r="A26" s="126" t="s">
        <v>3433</v>
      </c>
      <c r="B26" s="53">
        <v>3886.2866795309487</v>
      </c>
      <c r="C26" s="53">
        <v>2367.6615994638069</v>
      </c>
      <c r="D26" s="53">
        <v>1192.9947698631834</v>
      </c>
      <c r="E26" s="53">
        <v>2067.8529836939479</v>
      </c>
      <c r="F26" s="53">
        <v>779.28306709095932</v>
      </c>
      <c r="G26" s="53">
        <v>384.155461312189</v>
      </c>
      <c r="H26" s="53">
        <v>832.83870189733</v>
      </c>
      <c r="I26" s="53">
        <v>21.626431199306808</v>
      </c>
      <c r="J26" s="53" t="s">
        <v>2877</v>
      </c>
      <c r="K26" s="53" t="s">
        <v>2877</v>
      </c>
      <c r="L26" s="53" t="s">
        <v>2877</v>
      </c>
      <c r="M26" s="53">
        <v>736.23193564993574</v>
      </c>
      <c r="N26" s="53">
        <v>3547.0323128994019</v>
      </c>
      <c r="O26" s="53" t="s">
        <v>2877</v>
      </c>
      <c r="P26" s="53">
        <v>248.95169740090031</v>
      </c>
      <c r="Q26" s="53">
        <v>308.84222405145357</v>
      </c>
      <c r="R26" s="53">
        <v>1972.4288468295802</v>
      </c>
      <c r="S26" s="53">
        <v>593.07342143906021</v>
      </c>
      <c r="T26" s="53">
        <v>4820.5840024368254</v>
      </c>
      <c r="U26" s="227">
        <v>605.37790024437663</v>
      </c>
      <c r="V26" s="227">
        <v>3313.7793288698222</v>
      </c>
      <c r="W26" s="227">
        <v>1350.969191658517</v>
      </c>
      <c r="X26" s="227">
        <v>593.07342143906021</v>
      </c>
    </row>
    <row r="27" spans="1:24" x14ac:dyDescent="0.2">
      <c r="A27" s="126" t="s">
        <v>1235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227"/>
      <c r="V27" s="227"/>
      <c r="W27" s="227"/>
      <c r="X27" s="227"/>
    </row>
    <row r="28" spans="1:24" x14ac:dyDescent="0.2">
      <c r="A28" s="126" t="s">
        <v>3432</v>
      </c>
      <c r="B28" s="53">
        <v>31045.308390000002</v>
      </c>
      <c r="C28" s="53">
        <v>155679.22761999999</v>
      </c>
      <c r="D28" s="53">
        <v>1378590.4516197988</v>
      </c>
      <c r="E28" s="53">
        <v>25550.320199999998</v>
      </c>
      <c r="F28" s="53">
        <v>402118.21384610201</v>
      </c>
      <c r="G28" s="53">
        <v>199677.97399240307</v>
      </c>
      <c r="H28" s="53">
        <v>82420.388930000001</v>
      </c>
      <c r="I28" s="53">
        <v>1837.85608</v>
      </c>
      <c r="J28" s="53">
        <v>0</v>
      </c>
      <c r="K28" s="53">
        <v>0</v>
      </c>
      <c r="L28" s="53">
        <v>24234.756949999999</v>
      </c>
      <c r="M28" s="53">
        <v>5087.4087800000007</v>
      </c>
      <c r="N28" s="53">
        <v>62858.8660815353</v>
      </c>
      <c r="O28" s="53">
        <v>0</v>
      </c>
      <c r="P28" s="53">
        <v>33879.985214871995</v>
      </c>
      <c r="Q28" s="53">
        <v>34936.754440000004</v>
      </c>
      <c r="R28" s="53">
        <v>18863.243019999998</v>
      </c>
      <c r="S28" s="53">
        <v>12575.135</v>
      </c>
      <c r="T28" s="53">
        <v>408379.7189486206</v>
      </c>
      <c r="U28" s="53">
        <v>1441.2159999999999</v>
      </c>
      <c r="V28" s="53">
        <v>166246.93852064299</v>
      </c>
      <c r="W28" s="53">
        <v>426623.146219116</v>
      </c>
      <c r="X28" s="53">
        <f>SUM(B28:W28)</f>
        <v>3472046.9098530901</v>
      </c>
    </row>
    <row r="29" spans="1:24" x14ac:dyDescent="0.2">
      <c r="A29" s="126" t="s">
        <v>3433</v>
      </c>
      <c r="B29" s="53">
        <v>4608.1799599228143</v>
      </c>
      <c r="C29" s="53">
        <v>4173.7058343163535</v>
      </c>
      <c r="D29" s="53">
        <v>1850.9190906988842</v>
      </c>
      <c r="E29" s="53">
        <v>4006.0081843838188</v>
      </c>
      <c r="F29" s="53">
        <v>1169.7882312186425</v>
      </c>
      <c r="G29" s="53">
        <v>508.22999369390101</v>
      </c>
      <c r="H29" s="53">
        <v>1576.3979215438758</v>
      </c>
      <c r="I29" s="53">
        <v>26.106281055128623</v>
      </c>
      <c r="J29" s="53" t="s">
        <v>2877</v>
      </c>
      <c r="K29" s="53" t="s">
        <v>2877</v>
      </c>
      <c r="L29" s="53" t="s">
        <v>2877</v>
      </c>
      <c r="M29" s="53">
        <v>1309.5003294723297</v>
      </c>
      <c r="N29" s="53">
        <v>3858.2657796179287</v>
      </c>
      <c r="O29" s="53" t="s">
        <v>2877</v>
      </c>
      <c r="P29" s="53">
        <v>266.63716878794935</v>
      </c>
      <c r="Q29" s="53">
        <v>298.01380544561215</v>
      </c>
      <c r="R29" s="53">
        <v>3012.8163264654204</v>
      </c>
      <c r="S29" s="53">
        <v>1846.5690161527168</v>
      </c>
      <c r="T29" s="53">
        <v>7158.9047059097311</v>
      </c>
      <c r="U29" s="227">
        <v>745.19958634953457</v>
      </c>
      <c r="V29" s="227">
        <v>5228.7132731763795</v>
      </c>
      <c r="W29" s="227">
        <v>2455.3284886627994</v>
      </c>
      <c r="X29" s="227">
        <v>1846.5690161527168</v>
      </c>
    </row>
    <row r="30" spans="1:24" x14ac:dyDescent="0.2">
      <c r="A30" s="126" t="s">
        <v>103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227"/>
      <c r="V30" s="227"/>
      <c r="W30" s="227"/>
      <c r="X30" s="227"/>
    </row>
    <row r="31" spans="1:24" x14ac:dyDescent="0.2">
      <c r="A31" s="126" t="s">
        <v>3432</v>
      </c>
      <c r="B31" s="53">
        <v>73016.690614471008</v>
      </c>
      <c r="C31" s="53">
        <v>1008160.6571699999</v>
      </c>
      <c r="D31" s="53">
        <v>7241849.9365600003</v>
      </c>
      <c r="E31" s="53">
        <v>53629.191730000006</v>
      </c>
      <c r="F31" s="53">
        <v>5432091.5962029109</v>
      </c>
      <c r="G31" s="53">
        <v>5452579.1509999996</v>
      </c>
      <c r="H31" s="53">
        <v>389113.55193999992</v>
      </c>
      <c r="I31" s="53">
        <v>640112.53129999992</v>
      </c>
      <c r="J31" s="53">
        <v>0</v>
      </c>
      <c r="K31" s="53">
        <v>0</v>
      </c>
      <c r="L31" s="53">
        <v>56352.981</v>
      </c>
      <c r="M31" s="53">
        <v>59489.966975199997</v>
      </c>
      <c r="N31" s="53">
        <v>271240.20527571795</v>
      </c>
      <c r="O31" s="53">
        <v>0</v>
      </c>
      <c r="P31" s="53">
        <v>2370020.8937499998</v>
      </c>
      <c r="Q31" s="53">
        <v>2540653.4976300001</v>
      </c>
      <c r="R31" s="53">
        <v>108434.44254999999</v>
      </c>
      <c r="S31" s="53">
        <v>25179.227999999999</v>
      </c>
      <c r="T31" s="53">
        <v>1272624.5126437172</v>
      </c>
      <c r="U31" s="53">
        <v>100238.92810241044</v>
      </c>
      <c r="V31" s="53">
        <v>256192.05418000004</v>
      </c>
      <c r="W31" s="53">
        <v>2308600.2818145789</v>
      </c>
      <c r="X31" s="53">
        <f>SUM(B31:W31)</f>
        <v>29659580.298439011</v>
      </c>
    </row>
    <row r="32" spans="1:24" x14ac:dyDescent="0.2">
      <c r="A32" s="126" t="s">
        <v>3433</v>
      </c>
      <c r="B32" s="53">
        <v>10838.16099368725</v>
      </c>
      <c r="C32" s="53">
        <v>27028.435849061661</v>
      </c>
      <c r="D32" s="53">
        <v>9723.0314367882456</v>
      </c>
      <c r="E32" s="53">
        <v>8408.4653073063655</v>
      </c>
      <c r="F32" s="53">
        <v>15802.310368790704</v>
      </c>
      <c r="G32" s="53">
        <v>13878.166991185804</v>
      </c>
      <c r="H32" s="53">
        <v>7442.3064788462998</v>
      </c>
      <c r="I32" s="53">
        <v>9092.636703646358</v>
      </c>
      <c r="J32" s="53" t="s">
        <v>2877</v>
      </c>
      <c r="K32" s="53" t="s">
        <v>2877</v>
      </c>
      <c r="L32" s="53" t="s">
        <v>2877</v>
      </c>
      <c r="M32" s="53">
        <v>15312.732812149292</v>
      </c>
      <c r="N32" s="53">
        <v>16648.674519746986</v>
      </c>
      <c r="O32" s="53" t="s">
        <v>2877</v>
      </c>
      <c r="P32" s="53">
        <v>18652.182315604736</v>
      </c>
      <c r="Q32" s="53">
        <v>21672.013593813976</v>
      </c>
      <c r="R32" s="53">
        <v>17319.029316403128</v>
      </c>
      <c r="S32" s="53">
        <v>3697.3903083700443</v>
      </c>
      <c r="T32" s="53">
        <v>22309.133362147728</v>
      </c>
      <c r="U32" s="227">
        <v>51829.849070532808</v>
      </c>
      <c r="V32" s="227">
        <v>8057.620826545055</v>
      </c>
      <c r="W32" s="227">
        <v>13286.602218162339</v>
      </c>
      <c r="X32" s="227">
        <v>3697.3903083700443</v>
      </c>
    </row>
    <row r="33" spans="1:24" x14ac:dyDescent="0.2">
      <c r="A33" s="126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227"/>
      <c r="V33" s="227"/>
      <c r="W33" s="227"/>
      <c r="X33" s="227"/>
    </row>
    <row r="34" spans="1:24" x14ac:dyDescent="0.2">
      <c r="A34" s="49" t="s">
        <v>74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227"/>
      <c r="V34" s="227"/>
      <c r="W34" s="227"/>
      <c r="X34" s="227"/>
    </row>
    <row r="35" spans="1:24" x14ac:dyDescent="0.2">
      <c r="A35" s="129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227"/>
      <c r="V35" s="227"/>
      <c r="W35" s="227"/>
      <c r="X35" s="227"/>
    </row>
    <row r="36" spans="1:24" x14ac:dyDescent="0.2">
      <c r="A36" s="49" t="s">
        <v>2458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227"/>
      <c r="V36" s="227"/>
      <c r="W36" s="227"/>
      <c r="X36" s="227"/>
    </row>
    <row r="37" spans="1:24" x14ac:dyDescent="0.2">
      <c r="A37" s="126" t="s">
        <v>1234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227"/>
      <c r="V37" s="227"/>
      <c r="W37" s="227"/>
      <c r="X37" s="227"/>
    </row>
    <row r="38" spans="1:24" x14ac:dyDescent="0.2">
      <c r="A38" s="126" t="s">
        <v>3432</v>
      </c>
      <c r="B38" s="53">
        <v>1026.4833799999999</v>
      </c>
      <c r="C38" s="53">
        <v>179.46489000000003</v>
      </c>
      <c r="D38" s="53">
        <v>15049.913759999999</v>
      </c>
      <c r="E38" s="53">
        <v>84.823329999999999</v>
      </c>
      <c r="F38" s="53">
        <v>2509.1137799999997</v>
      </c>
      <c r="G38" s="53">
        <v>11267.910010597927</v>
      </c>
      <c r="H38" s="53">
        <v>89780.1</v>
      </c>
      <c r="I38" s="53">
        <v>5724.7521999999999</v>
      </c>
      <c r="J38" s="53">
        <v>0</v>
      </c>
      <c r="K38" s="53">
        <v>0</v>
      </c>
      <c r="L38" s="53">
        <v>362.399</v>
      </c>
      <c r="M38" s="53">
        <v>2453.8177900000001</v>
      </c>
      <c r="N38" s="53">
        <v>77.323545845000012</v>
      </c>
      <c r="O38" s="53">
        <v>0</v>
      </c>
      <c r="P38" s="53">
        <v>0</v>
      </c>
      <c r="Q38" s="53">
        <v>18950.715680000001</v>
      </c>
      <c r="R38" s="53">
        <v>91017.941350000008</v>
      </c>
      <c r="S38" s="53">
        <v>6131.04</v>
      </c>
      <c r="T38" s="53">
        <v>26401.775689935625</v>
      </c>
      <c r="U38" s="53">
        <v>0</v>
      </c>
      <c r="V38" s="53">
        <v>13142.817650000001</v>
      </c>
      <c r="W38" s="53">
        <v>32873.606560253997</v>
      </c>
      <c r="X38" s="53">
        <f>SUM(B38:W38)</f>
        <v>317033.99861663254</v>
      </c>
    </row>
    <row r="39" spans="1:24" x14ac:dyDescent="0.2">
      <c r="A39" s="126" t="s">
        <v>3433</v>
      </c>
      <c r="B39" s="53">
        <v>246.45459303721486</v>
      </c>
      <c r="C39" s="53">
        <v>11.352789094129557</v>
      </c>
      <c r="D39" s="53">
        <v>327.27875959552028</v>
      </c>
      <c r="E39" s="53">
        <v>10602.91625</v>
      </c>
      <c r="F39" s="53">
        <v>5.1930570175529365</v>
      </c>
      <c r="G39" s="53">
        <v>140848.87513247409</v>
      </c>
      <c r="H39" s="53">
        <v>60.871083352204394</v>
      </c>
      <c r="I39" s="53">
        <v>22.46868847826428</v>
      </c>
      <c r="J39" s="53" t="s">
        <v>2877</v>
      </c>
      <c r="K39" s="53" t="s">
        <v>2877</v>
      </c>
      <c r="L39" s="53" t="s">
        <v>2877</v>
      </c>
      <c r="M39" s="53">
        <v>2453817.79</v>
      </c>
      <c r="N39" s="53">
        <v>3682.0736116666671</v>
      </c>
      <c r="O39" s="53" t="s">
        <v>2877</v>
      </c>
      <c r="P39" s="53">
        <v>0</v>
      </c>
      <c r="Q39" s="53">
        <v>239882.47696202534</v>
      </c>
      <c r="R39" s="53">
        <v>1931.5381637027292</v>
      </c>
      <c r="S39" s="53">
        <v>68122.666666666672</v>
      </c>
      <c r="T39" s="53">
        <v>570.87389054522635</v>
      </c>
      <c r="U39" s="227" t="s">
        <v>2877</v>
      </c>
      <c r="V39" s="227">
        <v>13.774127223012325</v>
      </c>
      <c r="W39" s="227">
        <v>161.30564512850532</v>
      </c>
      <c r="X39" s="227">
        <v>68122.666666666672</v>
      </c>
    </row>
    <row r="40" spans="1:24" x14ac:dyDescent="0.2">
      <c r="A40" s="126" t="s">
        <v>1235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227"/>
      <c r="V40" s="227"/>
      <c r="W40" s="227"/>
      <c r="X40" s="227"/>
    </row>
    <row r="41" spans="1:24" x14ac:dyDescent="0.2">
      <c r="A41" s="126" t="s">
        <v>3432</v>
      </c>
      <c r="B41" s="53">
        <v>1279.1662699999999</v>
      </c>
      <c r="C41" s="53">
        <v>179.46489000000003</v>
      </c>
      <c r="D41" s="53">
        <v>27218.478520000001</v>
      </c>
      <c r="E41" s="53">
        <v>118.62025</v>
      </c>
      <c r="F41" s="53">
        <v>4403.7842099999998</v>
      </c>
      <c r="G41" s="53">
        <v>27955.980562780904</v>
      </c>
      <c r="H41" s="53">
        <v>89910.262000000002</v>
      </c>
      <c r="I41" s="53">
        <v>5724.7521999999999</v>
      </c>
      <c r="J41" s="53">
        <v>0</v>
      </c>
      <c r="K41" s="53">
        <v>0</v>
      </c>
      <c r="L41" s="53">
        <v>1355.3230000000001</v>
      </c>
      <c r="M41" s="53">
        <v>3100.0863799999997</v>
      </c>
      <c r="N41" s="53">
        <v>86.072460520000021</v>
      </c>
      <c r="O41" s="53">
        <v>0</v>
      </c>
      <c r="P41" s="53">
        <v>0</v>
      </c>
      <c r="Q41" s="53">
        <v>19609.185239999999</v>
      </c>
      <c r="R41" s="53">
        <v>108823.17589999999</v>
      </c>
      <c r="S41" s="53">
        <v>11222.263000000001</v>
      </c>
      <c r="T41" s="53">
        <v>51781.027782903569</v>
      </c>
      <c r="U41" s="53">
        <v>0</v>
      </c>
      <c r="V41" s="53">
        <v>99135.692370000004</v>
      </c>
      <c r="W41" s="53">
        <v>45457.119170000005</v>
      </c>
      <c r="X41" s="53">
        <f>SUM(B41:W41)</f>
        <v>497360.45420620445</v>
      </c>
    </row>
    <row r="42" spans="1:24" x14ac:dyDescent="0.2">
      <c r="A42" s="126" t="s">
        <v>3433</v>
      </c>
      <c r="B42" s="53">
        <v>307.1227539015606</v>
      </c>
      <c r="C42" s="53">
        <v>11.352789094129557</v>
      </c>
      <c r="D42" s="53">
        <v>591.89906534739589</v>
      </c>
      <c r="E42" s="53">
        <v>14827.53125</v>
      </c>
      <c r="F42" s="53">
        <v>9.1144142915389512</v>
      </c>
      <c r="G42" s="53">
        <v>349449.75703476131</v>
      </c>
      <c r="H42" s="53">
        <v>60.95933344271765</v>
      </c>
      <c r="I42" s="53">
        <v>22.46868847826428</v>
      </c>
      <c r="J42" s="53" t="s">
        <v>2877</v>
      </c>
      <c r="K42" s="53" t="s">
        <v>2877</v>
      </c>
      <c r="L42" s="53" t="s">
        <v>2877</v>
      </c>
      <c r="M42" s="53">
        <v>3100086.38</v>
      </c>
      <c r="N42" s="53">
        <v>4098.6885961904773</v>
      </c>
      <c r="O42" s="53" t="s">
        <v>2877</v>
      </c>
      <c r="P42" s="53">
        <v>0</v>
      </c>
      <c r="Q42" s="53">
        <v>248217.53468354428</v>
      </c>
      <c r="R42" s="53">
        <v>2309.3921289418954</v>
      </c>
      <c r="S42" s="53">
        <v>124691.81111111112</v>
      </c>
      <c r="T42" s="53">
        <v>1119.6382066879339</v>
      </c>
      <c r="U42" s="227" t="s">
        <v>2877</v>
      </c>
      <c r="V42" s="227">
        <v>103.89763256327247</v>
      </c>
      <c r="W42" s="227">
        <v>223.05097312521778</v>
      </c>
      <c r="X42" s="227">
        <v>124691.81111111112</v>
      </c>
    </row>
    <row r="43" spans="1:24" x14ac:dyDescent="0.2">
      <c r="A43" s="126" t="s">
        <v>103</v>
      </c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227"/>
      <c r="V43" s="227"/>
      <c r="W43" s="227"/>
      <c r="X43" s="227"/>
    </row>
    <row r="44" spans="1:24" x14ac:dyDescent="0.2">
      <c r="A44" s="126" t="s">
        <v>3432</v>
      </c>
      <c r="B44" s="53">
        <v>139899.69761514</v>
      </c>
      <c r="C44" s="53">
        <v>652236.84852</v>
      </c>
      <c r="D44" s="53">
        <v>1394244.561</v>
      </c>
      <c r="E44" s="53">
        <v>5916.2095599999993</v>
      </c>
      <c r="F44" s="53">
        <v>5602626.2263600007</v>
      </c>
      <c r="G44" s="53">
        <v>512604.17039688199</v>
      </c>
      <c r="H44" s="53">
        <v>1850329.162</v>
      </c>
      <c r="I44" s="53">
        <v>1435345.4443299999</v>
      </c>
      <c r="J44" s="53">
        <v>0</v>
      </c>
      <c r="K44" s="53">
        <v>0</v>
      </c>
      <c r="L44" s="53">
        <v>5612.223</v>
      </c>
      <c r="M44" s="53">
        <v>9105.2729999999992</v>
      </c>
      <c r="N44" s="53">
        <v>572801.10549153609</v>
      </c>
      <c r="O44" s="53">
        <v>0</v>
      </c>
      <c r="P44" s="53">
        <v>148677.29874999999</v>
      </c>
      <c r="Q44" s="53">
        <v>8871270.9440100007</v>
      </c>
      <c r="R44" s="53">
        <v>795095.21435999998</v>
      </c>
      <c r="S44" s="53">
        <v>1422928.5220000001</v>
      </c>
      <c r="T44" s="53">
        <v>817374.25119652483</v>
      </c>
      <c r="U44" s="53">
        <v>0</v>
      </c>
      <c r="V44" s="53">
        <v>6512308.0614999998</v>
      </c>
      <c r="W44" s="53">
        <v>3107149.54018</v>
      </c>
      <c r="X44" s="53">
        <f>SUM(B44:W44)</f>
        <v>33855524.753270082</v>
      </c>
    </row>
    <row r="45" spans="1:24" x14ac:dyDescent="0.2">
      <c r="A45" s="126" t="s">
        <v>3433</v>
      </c>
      <c r="B45" s="53">
        <v>33589.363172902762</v>
      </c>
      <c r="C45" s="53">
        <v>41259.922097672068</v>
      </c>
      <c r="D45" s="53">
        <v>30319.55117973252</v>
      </c>
      <c r="E45" s="53">
        <v>739526.19499999995</v>
      </c>
      <c r="F45" s="53">
        <v>11595.630964780295</v>
      </c>
      <c r="G45" s="53">
        <v>6407552.129961025</v>
      </c>
      <c r="H45" s="53">
        <v>1254.5267898912621</v>
      </c>
      <c r="I45" s="53">
        <v>5633.489192308899</v>
      </c>
      <c r="J45" s="53" t="s">
        <v>2877</v>
      </c>
      <c r="K45" s="53" t="s">
        <v>2877</v>
      </c>
      <c r="L45" s="53" t="s">
        <v>2877</v>
      </c>
      <c r="M45" s="53">
        <v>9105272.9999999981</v>
      </c>
      <c r="N45" s="53">
        <v>27276243.118644573</v>
      </c>
      <c r="O45" s="53" t="s">
        <v>2877</v>
      </c>
      <c r="P45" s="53">
        <v>21761.899699941452</v>
      </c>
      <c r="Q45" s="53">
        <v>112294568.91151899</v>
      </c>
      <c r="R45" s="53">
        <v>16873.121140019524</v>
      </c>
      <c r="S45" s="53">
        <v>15810316.911111113</v>
      </c>
      <c r="T45" s="53">
        <v>17673.721051646015</v>
      </c>
      <c r="U45" s="227" t="s">
        <v>2877</v>
      </c>
      <c r="V45" s="227">
        <v>6825.1239683409713</v>
      </c>
      <c r="W45" s="227">
        <v>15246.296756968944</v>
      </c>
      <c r="X45" s="227">
        <v>15810316.911111113</v>
      </c>
    </row>
    <row r="46" spans="1:24" x14ac:dyDescent="0.2">
      <c r="A46" s="126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227"/>
      <c r="V46" s="227"/>
      <c r="W46" s="227"/>
      <c r="X46" s="227"/>
    </row>
    <row r="47" spans="1:24" x14ac:dyDescent="0.2">
      <c r="A47" s="49" t="s">
        <v>2457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227"/>
      <c r="V47" s="227"/>
      <c r="W47" s="227"/>
      <c r="X47" s="227"/>
    </row>
    <row r="48" spans="1:24" x14ac:dyDescent="0.2">
      <c r="A48" s="126" t="s">
        <v>1234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227"/>
      <c r="V48" s="227"/>
      <c r="W48" s="227"/>
      <c r="X48" s="227"/>
    </row>
    <row r="49" spans="1:24" x14ac:dyDescent="0.2">
      <c r="A49" s="126" t="s">
        <v>3432</v>
      </c>
      <c r="B49" s="53">
        <v>671.34080000000006</v>
      </c>
      <c r="C49" s="53">
        <v>4373.5022399999998</v>
      </c>
      <c r="D49" s="53">
        <v>26458.141712305933</v>
      </c>
      <c r="E49" s="53">
        <v>807.36318000000006</v>
      </c>
      <c r="F49" s="53">
        <v>2119.289304375071</v>
      </c>
      <c r="G49" s="53">
        <v>10508.446424426855</v>
      </c>
      <c r="H49" s="53">
        <v>117720.97464</v>
      </c>
      <c r="I49" s="53">
        <v>16901.346320000001</v>
      </c>
      <c r="J49" s="53">
        <v>0</v>
      </c>
      <c r="K49" s="53">
        <v>0</v>
      </c>
      <c r="L49" s="53">
        <v>333.74200000000002</v>
      </c>
      <c r="M49" s="53">
        <v>12312.86184</v>
      </c>
      <c r="N49" s="53">
        <v>96.849070169000001</v>
      </c>
      <c r="O49" s="53">
        <v>0</v>
      </c>
      <c r="P49" s="53">
        <v>0</v>
      </c>
      <c r="Q49" s="53">
        <v>25283.90682</v>
      </c>
      <c r="R49" s="53">
        <v>83406.030400000003</v>
      </c>
      <c r="S49" s="53">
        <v>7565.03</v>
      </c>
      <c r="T49" s="53">
        <v>27075.83026587783</v>
      </c>
      <c r="U49" s="53">
        <v>0</v>
      </c>
      <c r="V49" s="53">
        <v>14136.84741</v>
      </c>
      <c r="W49" s="53">
        <v>37940.208731593993</v>
      </c>
      <c r="X49" s="53">
        <f>SUM(B49:W49)</f>
        <v>387711.71115874866</v>
      </c>
    </row>
    <row r="50" spans="1:24" x14ac:dyDescent="0.2">
      <c r="A50" s="126" t="s">
        <v>3433</v>
      </c>
      <c r="B50" s="53">
        <v>103.53806292412092</v>
      </c>
      <c r="C50" s="53">
        <v>45.47725608044172</v>
      </c>
      <c r="D50" s="53">
        <v>200.69437631174239</v>
      </c>
      <c r="E50" s="53">
        <v>80736.317999999999</v>
      </c>
      <c r="F50" s="53">
        <v>4.6596323029052673</v>
      </c>
      <c r="G50" s="53">
        <v>119414.16391394153</v>
      </c>
      <c r="H50" s="53">
        <v>68.642888295294924</v>
      </c>
      <c r="I50" s="53">
        <v>24.746255882258204</v>
      </c>
      <c r="J50" s="53" t="s">
        <v>2877</v>
      </c>
      <c r="K50" s="53" t="s">
        <v>2877</v>
      </c>
      <c r="L50" s="53" t="s">
        <v>2877</v>
      </c>
      <c r="M50" s="53">
        <v>397189.09161290323</v>
      </c>
      <c r="N50" s="53">
        <v>4035.3779237083331</v>
      </c>
      <c r="O50" s="53">
        <v>0</v>
      </c>
      <c r="P50" s="53">
        <v>0</v>
      </c>
      <c r="Q50" s="53">
        <v>268977.73212765955</v>
      </c>
      <c r="R50" s="53">
        <v>1222.5141868816418</v>
      </c>
      <c r="S50" s="53">
        <v>102230.13513513513</v>
      </c>
      <c r="T50" s="53">
        <v>696.66358589676645</v>
      </c>
      <c r="U50" s="227">
        <v>0</v>
      </c>
      <c r="V50" s="227">
        <v>15.204001038920813</v>
      </c>
      <c r="W50" s="227">
        <v>132.45198460993907</v>
      </c>
      <c r="X50" s="227">
        <v>102230.13513513513</v>
      </c>
    </row>
    <row r="51" spans="1:24" x14ac:dyDescent="0.2">
      <c r="A51" s="126" t="s">
        <v>1235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227"/>
      <c r="V51" s="227"/>
      <c r="W51" s="227"/>
      <c r="X51" s="227"/>
    </row>
    <row r="52" spans="1:24" x14ac:dyDescent="0.2">
      <c r="A52" s="126" t="s">
        <v>3432</v>
      </c>
      <c r="B52" s="53">
        <v>888.04478000000006</v>
      </c>
      <c r="C52" s="53">
        <v>4373.5022399999998</v>
      </c>
      <c r="D52" s="53">
        <v>40443.26283</v>
      </c>
      <c r="E52" s="53">
        <v>843.51085999999998</v>
      </c>
      <c r="F52" s="53">
        <v>3800.3560499999999</v>
      </c>
      <c r="G52" s="53">
        <v>21571.928320884592</v>
      </c>
      <c r="H52" s="53">
        <v>117873.466</v>
      </c>
      <c r="I52" s="53">
        <v>16901.346320000001</v>
      </c>
      <c r="J52" s="53">
        <v>0</v>
      </c>
      <c r="K52" s="53">
        <v>0</v>
      </c>
      <c r="L52" s="53">
        <v>1361.529</v>
      </c>
      <c r="M52" s="53">
        <v>13289.682470000002</v>
      </c>
      <c r="N52" s="53">
        <v>106.170074685</v>
      </c>
      <c r="O52" s="53">
        <v>0</v>
      </c>
      <c r="P52" s="53">
        <v>0</v>
      </c>
      <c r="Q52" s="53">
        <v>33228.282980000004</v>
      </c>
      <c r="R52" s="53">
        <v>103126.73629</v>
      </c>
      <c r="S52" s="53">
        <v>13965.224030000001</v>
      </c>
      <c r="T52" s="53">
        <v>51265.898132811941</v>
      </c>
      <c r="U52" s="53">
        <v>0</v>
      </c>
      <c r="V52" s="53">
        <v>110381.27755</v>
      </c>
      <c r="W52" s="53">
        <v>48905.194756817</v>
      </c>
      <c r="X52" s="53">
        <f>SUM(B52:W52)</f>
        <v>582325.41268519848</v>
      </c>
    </row>
    <row r="53" spans="1:24" x14ac:dyDescent="0.2">
      <c r="A53" s="126" t="s">
        <v>3433</v>
      </c>
      <c r="B53" s="53">
        <v>136.95940468846393</v>
      </c>
      <c r="C53" s="53">
        <v>45.47725608044172</v>
      </c>
      <c r="D53" s="53">
        <v>306.77647349297973</v>
      </c>
      <c r="E53" s="53">
        <v>84351.085999999996</v>
      </c>
      <c r="F53" s="53">
        <v>8.3557548167512792</v>
      </c>
      <c r="G53" s="53">
        <v>245135.54910096127</v>
      </c>
      <c r="H53" s="53">
        <v>68.731805732671631</v>
      </c>
      <c r="I53" s="53">
        <v>24.746255882258204</v>
      </c>
      <c r="J53" s="53" t="s">
        <v>2877</v>
      </c>
      <c r="K53" s="53" t="s">
        <v>2877</v>
      </c>
      <c r="L53" s="53" t="s">
        <v>2877</v>
      </c>
      <c r="M53" s="53">
        <v>428699.43451612908</v>
      </c>
      <c r="N53" s="53">
        <v>4423.7531118750003</v>
      </c>
      <c r="O53" s="53">
        <v>0</v>
      </c>
      <c r="P53" s="53">
        <v>0</v>
      </c>
      <c r="Q53" s="53">
        <v>353492.37212765962</v>
      </c>
      <c r="R53" s="53">
        <v>1511.568139098571</v>
      </c>
      <c r="S53" s="53">
        <v>188719.24364864867</v>
      </c>
      <c r="T53" s="53">
        <v>1319.0762416779091</v>
      </c>
      <c r="U53" s="227">
        <v>0</v>
      </c>
      <c r="V53" s="227">
        <v>118.71367143430223</v>
      </c>
      <c r="W53" s="227">
        <v>170.73153574618863</v>
      </c>
      <c r="X53" s="227">
        <v>188719.24364864867</v>
      </c>
    </row>
    <row r="54" spans="1:24" x14ac:dyDescent="0.2">
      <c r="A54" s="126" t="s">
        <v>103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227"/>
      <c r="V54" s="227"/>
      <c r="W54" s="227"/>
      <c r="X54" s="227"/>
    </row>
    <row r="55" spans="1:24" x14ac:dyDescent="0.2">
      <c r="A55" s="126" t="s">
        <v>3434</v>
      </c>
      <c r="B55" s="53">
        <v>264482.42625909997</v>
      </c>
      <c r="C55" s="53">
        <v>1394687.2242399999</v>
      </c>
      <c r="D55" s="53">
        <v>2776356.3655700004</v>
      </c>
      <c r="E55" s="53">
        <v>170314.02837000001</v>
      </c>
      <c r="F55" s="53">
        <v>5567847.1216858514</v>
      </c>
      <c r="G55" s="53">
        <v>523737.16700000002</v>
      </c>
      <c r="H55" s="53">
        <v>-1152940.3996000022</v>
      </c>
      <c r="I55" s="53">
        <v>5039112.6110699996</v>
      </c>
      <c r="J55" s="53">
        <v>0</v>
      </c>
      <c r="K55" s="53">
        <v>0</v>
      </c>
      <c r="L55" s="53">
        <v>550685.22499999998</v>
      </c>
      <c r="M55" s="53">
        <v>1348984.52615</v>
      </c>
      <c r="N55" s="53">
        <v>568192.16666280013</v>
      </c>
      <c r="O55" s="53">
        <v>161929.35921</v>
      </c>
      <c r="P55" s="53">
        <v>118981.30825</v>
      </c>
      <c r="Q55" s="53">
        <v>13233911.334129998</v>
      </c>
      <c r="R55" s="53">
        <v>1192115.4159000001</v>
      </c>
      <c r="S55" s="53">
        <v>1437955.632</v>
      </c>
      <c r="T55" s="53">
        <v>547588.29638331302</v>
      </c>
      <c r="U55" s="53">
        <v>111078.664</v>
      </c>
      <c r="V55" s="53">
        <v>7731040.6809400003</v>
      </c>
      <c r="W55" s="53">
        <v>4557142.8008037088</v>
      </c>
      <c r="X55" s="53">
        <f>SUM(B55:W55)</f>
        <v>46143201.954024762</v>
      </c>
    </row>
    <row r="56" spans="1:24" ht="13.5" thickBot="1" x14ac:dyDescent="0.25">
      <c r="A56" s="51" t="s">
        <v>3435</v>
      </c>
      <c r="B56" s="84">
        <v>40790.010218861811</v>
      </c>
      <c r="C56" s="84">
        <v>14502.46154415664</v>
      </c>
      <c r="D56" s="84">
        <v>21059.64641303771</v>
      </c>
      <c r="E56" s="84">
        <v>17031402.837000001</v>
      </c>
      <c r="F56" s="84">
        <v>12241.896494398543</v>
      </c>
      <c r="G56" s="84">
        <v>5951558.7159090918</v>
      </c>
      <c r="H56" s="84">
        <v>-672.27747054333804</v>
      </c>
      <c r="I56" s="84">
        <v>7378.0613527510077</v>
      </c>
      <c r="J56" s="84" t="s">
        <v>2877</v>
      </c>
      <c r="K56" s="84" t="s">
        <v>2877</v>
      </c>
      <c r="L56" s="84" t="s">
        <v>2877</v>
      </c>
      <c r="M56" s="84">
        <v>43515629.875806451</v>
      </c>
      <c r="N56" s="84">
        <v>23674673.610950004</v>
      </c>
      <c r="O56" s="84">
        <v>19878.38929658728</v>
      </c>
      <c r="P56" s="84">
        <v>19761.05435143664</v>
      </c>
      <c r="Q56" s="84">
        <v>140786290.78861701</v>
      </c>
      <c r="R56" s="84">
        <v>17473.293014290954</v>
      </c>
      <c r="S56" s="84">
        <v>19431832.864864867</v>
      </c>
      <c r="T56" s="84">
        <v>14089.49688365658</v>
      </c>
      <c r="U56" s="235">
        <v>13884833</v>
      </c>
      <c r="V56" s="235">
        <v>8314.6367175049545</v>
      </c>
      <c r="W56" s="235">
        <v>15909.311738042936</v>
      </c>
      <c r="X56" s="235">
        <v>19431832.864864867</v>
      </c>
    </row>
    <row r="59" spans="1:24" x14ac:dyDescent="0.2">
      <c r="B59" s="24"/>
    </row>
  </sheetData>
  <mergeCells count="2">
    <mergeCell ref="L5:U6"/>
    <mergeCell ref="A5:K6"/>
  </mergeCells>
  <phoneticPr fontId="2" type="noConversion"/>
  <conditionalFormatting sqref="B8:R8">
    <cfRule type="expression" dxfId="12" priority="1" stopIfTrue="1">
      <formula>$BF8=1</formula>
    </cfRule>
  </conditionalFormatting>
  <conditionalFormatting sqref="W8 S8:U8">
    <cfRule type="expression" dxfId="11" priority="2" stopIfTrue="1">
      <formula>#REF!=1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4000000000000001" top="0.38" bottom="1.35" header="0.2" footer="0.51181102362204722"/>
  <pageSetup paperSize="8" scale="70" orientation="landscape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I1780"/>
  <sheetViews>
    <sheetView showGridLines="0" workbookViewId="0">
      <selection activeCell="C8" sqref="C8"/>
    </sheetView>
  </sheetViews>
  <sheetFormatPr defaultRowHeight="12.75" x14ac:dyDescent="0.2"/>
  <cols>
    <col min="1" max="1" width="22.7109375" customWidth="1"/>
    <col min="2" max="2" width="10.5703125" customWidth="1"/>
    <col min="3" max="3" width="10.140625" customWidth="1"/>
    <col min="4" max="4" width="9" bestFit="1" customWidth="1"/>
    <col min="5" max="5" width="11.28515625" bestFit="1" customWidth="1"/>
    <col min="6" max="6" width="13.140625" customWidth="1"/>
    <col min="7" max="7" width="12.5703125" bestFit="1" customWidth="1"/>
    <col min="8" max="8" width="11.5703125" customWidth="1"/>
    <col min="9" max="9" width="12.7109375" bestFit="1" customWidth="1"/>
  </cols>
  <sheetData>
    <row r="1" spans="1:9" s="11" customFormat="1" x14ac:dyDescent="0.2">
      <c r="A1" s="334" t="s">
        <v>1595</v>
      </c>
      <c r="B1" s="240"/>
      <c r="C1" s="240"/>
      <c r="D1" s="240"/>
      <c r="E1" s="240"/>
      <c r="F1" s="240"/>
      <c r="G1" s="240"/>
      <c r="H1" s="240"/>
      <c r="I1" s="240"/>
    </row>
    <row r="2" spans="1:9" s="11" customFormat="1" x14ac:dyDescent="0.2">
      <c r="A2" s="334" t="s">
        <v>300</v>
      </c>
      <c r="B2" s="133"/>
      <c r="C2" s="134"/>
      <c r="D2" s="135"/>
      <c r="E2" s="135"/>
      <c r="F2" s="135"/>
      <c r="G2" s="135"/>
      <c r="H2" s="134"/>
      <c r="I2" s="20"/>
    </row>
    <row r="3" spans="1:9" s="11" customFormat="1" x14ac:dyDescent="0.2">
      <c r="A3" s="132" t="s">
        <v>239</v>
      </c>
      <c r="B3" s="133"/>
      <c r="C3" s="134"/>
      <c r="D3" s="135"/>
      <c r="E3" s="135"/>
      <c r="F3" s="135"/>
      <c r="G3" s="135"/>
      <c r="H3" s="134"/>
      <c r="I3" s="140" t="s">
        <v>240</v>
      </c>
    </row>
    <row r="4" spans="1:9" s="11" customFormat="1" x14ac:dyDescent="0.2">
      <c r="A4" s="135"/>
      <c r="B4" s="133"/>
      <c r="C4" s="134"/>
      <c r="D4" s="135"/>
      <c r="E4" s="135"/>
      <c r="F4" s="135"/>
      <c r="G4" s="135"/>
      <c r="H4" s="134"/>
      <c r="I4" s="136"/>
    </row>
    <row r="5" spans="1:9" s="11" customFormat="1" ht="14.25" x14ac:dyDescent="0.2">
      <c r="A5" s="826" t="s">
        <v>107</v>
      </c>
      <c r="B5" s="826"/>
      <c r="C5" s="826"/>
      <c r="D5" s="826"/>
      <c r="E5" s="826"/>
      <c r="F5" s="826"/>
      <c r="G5" s="826"/>
      <c r="H5" s="826"/>
      <c r="I5" s="826"/>
    </row>
    <row r="6" spans="1:9" s="11" customFormat="1" x14ac:dyDescent="0.2">
      <c r="A6" s="827" t="s">
        <v>292</v>
      </c>
      <c r="B6" s="827"/>
      <c r="C6" s="827"/>
      <c r="D6" s="827"/>
      <c r="E6" s="827"/>
      <c r="F6" s="827"/>
      <c r="G6" s="827"/>
      <c r="H6" s="827"/>
      <c r="I6" s="827"/>
    </row>
    <row r="7" spans="1:9" s="11" customFormat="1" ht="13.5" thickBot="1" x14ac:dyDescent="0.25">
      <c r="A7" s="134"/>
      <c r="B7" s="134"/>
      <c r="C7" s="134"/>
      <c r="D7" s="134"/>
      <c r="E7" s="134"/>
      <c r="F7" s="134"/>
      <c r="G7" s="134"/>
      <c r="H7" s="134"/>
      <c r="I7" s="14" t="s">
        <v>1896</v>
      </c>
    </row>
    <row r="8" spans="1:9" s="137" customFormat="1" ht="15" customHeight="1" x14ac:dyDescent="0.25">
      <c r="A8" s="828" t="s">
        <v>762</v>
      </c>
      <c r="B8" s="701" t="s">
        <v>3269</v>
      </c>
      <c r="C8" s="701" t="s">
        <v>1652</v>
      </c>
      <c r="D8" s="701" t="s">
        <v>3270</v>
      </c>
      <c r="E8" s="701" t="s">
        <v>3271</v>
      </c>
      <c r="F8" s="701" t="s">
        <v>3272</v>
      </c>
      <c r="G8" s="701" t="s">
        <v>3273</v>
      </c>
      <c r="H8" s="701" t="s">
        <v>1653</v>
      </c>
      <c r="I8" s="823" t="s">
        <v>3041</v>
      </c>
    </row>
    <row r="9" spans="1:9" s="137" customFormat="1" ht="15" customHeight="1" x14ac:dyDescent="0.25">
      <c r="A9" s="829"/>
      <c r="B9" s="704"/>
      <c r="C9" s="704"/>
      <c r="D9" s="704"/>
      <c r="E9" s="704"/>
      <c r="F9" s="704"/>
      <c r="G9" s="704"/>
      <c r="H9" s="704"/>
      <c r="I9" s="824"/>
    </row>
    <row r="10" spans="1:9" s="137" customFormat="1" ht="15" x14ac:dyDescent="0.25">
      <c r="A10" s="829"/>
      <c r="B10" s="704"/>
      <c r="C10" s="704"/>
      <c r="D10" s="704"/>
      <c r="E10" s="704"/>
      <c r="F10" s="704"/>
      <c r="G10" s="704"/>
      <c r="H10" s="704"/>
      <c r="I10" s="824"/>
    </row>
    <row r="11" spans="1:9" s="137" customFormat="1" ht="27" customHeight="1" x14ac:dyDescent="0.25">
      <c r="A11" s="829"/>
      <c r="B11" s="704"/>
      <c r="C11" s="704"/>
      <c r="D11" s="704"/>
      <c r="E11" s="704"/>
      <c r="F11" s="704"/>
      <c r="G11" s="704"/>
      <c r="H11" s="704"/>
      <c r="I11" s="824"/>
    </row>
    <row r="12" spans="1:9" s="137" customFormat="1" ht="30" customHeight="1" thickBot="1" x14ac:dyDescent="0.3">
      <c r="A12" s="830"/>
      <c r="B12" s="705"/>
      <c r="C12" s="705"/>
      <c r="D12" s="705"/>
      <c r="E12" s="705"/>
      <c r="F12" s="705"/>
      <c r="G12" s="705"/>
      <c r="H12" s="705"/>
      <c r="I12" s="825"/>
    </row>
    <row r="13" spans="1:9" x14ac:dyDescent="0.2">
      <c r="A13" s="180" t="s">
        <v>283</v>
      </c>
      <c r="B13" s="82"/>
      <c r="C13" s="82"/>
      <c r="D13" s="236"/>
      <c r="E13" s="236"/>
      <c r="F13" s="236"/>
      <c r="G13" s="236"/>
      <c r="H13" s="236"/>
      <c r="I13" s="236"/>
    </row>
    <row r="14" spans="1:9" x14ac:dyDescent="0.2">
      <c r="A14" s="52" t="s">
        <v>301</v>
      </c>
      <c r="B14" s="53">
        <v>12844.065270242521</v>
      </c>
      <c r="C14" s="53">
        <v>1944.9950800000001</v>
      </c>
      <c r="D14" s="53">
        <v>1942.2525500000002</v>
      </c>
      <c r="E14" s="237">
        <v>0</v>
      </c>
      <c r="F14" s="237">
        <v>0</v>
      </c>
      <c r="G14" s="237">
        <v>24.698899999999998</v>
      </c>
      <c r="H14" s="237">
        <v>95</v>
      </c>
      <c r="I14" s="237">
        <v>23.46</v>
      </c>
    </row>
    <row r="15" spans="1:9" x14ac:dyDescent="0.2">
      <c r="A15" s="52"/>
      <c r="B15" s="53"/>
      <c r="C15" s="53"/>
      <c r="D15" s="53"/>
      <c r="E15" s="237"/>
      <c r="F15" s="237"/>
      <c r="G15" s="237"/>
      <c r="H15" s="237"/>
      <c r="I15" s="237"/>
    </row>
    <row r="16" spans="1:9" x14ac:dyDescent="0.2">
      <c r="A16" s="52" t="s">
        <v>2231</v>
      </c>
      <c r="B16" s="53"/>
      <c r="C16" s="53"/>
      <c r="D16" s="53"/>
      <c r="E16" s="237"/>
      <c r="F16" s="237"/>
      <c r="G16" s="237"/>
      <c r="H16" s="237"/>
      <c r="I16" s="237"/>
    </row>
    <row r="17" spans="1:9" x14ac:dyDescent="0.2">
      <c r="A17" s="52" t="s">
        <v>301</v>
      </c>
      <c r="B17" s="53">
        <v>88.938109999999995</v>
      </c>
      <c r="C17" s="53">
        <v>0</v>
      </c>
      <c r="D17" s="53">
        <v>5.2069999999999999</v>
      </c>
      <c r="E17" s="239">
        <v>0</v>
      </c>
      <c r="F17" s="239">
        <v>0</v>
      </c>
      <c r="G17" s="237">
        <v>5.8546330701203342</v>
      </c>
      <c r="H17" s="237">
        <v>95</v>
      </c>
      <c r="I17" s="237">
        <v>13.99</v>
      </c>
    </row>
    <row r="18" spans="1:9" x14ac:dyDescent="0.2">
      <c r="A18" s="52"/>
      <c r="B18" s="53"/>
      <c r="C18" s="53"/>
      <c r="D18" s="53"/>
      <c r="E18" s="239"/>
      <c r="F18" s="239"/>
      <c r="G18" s="237"/>
      <c r="H18" s="237"/>
      <c r="I18" s="237"/>
    </row>
    <row r="19" spans="1:9" x14ac:dyDescent="0.2">
      <c r="A19" s="52" t="s">
        <v>2234</v>
      </c>
      <c r="B19" s="53"/>
      <c r="C19" s="53"/>
      <c r="D19" s="53"/>
      <c r="E19" s="237"/>
      <c r="F19" s="237"/>
      <c r="G19" s="237"/>
      <c r="H19" s="237"/>
      <c r="I19" s="237"/>
    </row>
    <row r="20" spans="1:9" x14ac:dyDescent="0.2">
      <c r="A20" s="52" t="s">
        <v>301</v>
      </c>
      <c r="B20" s="53">
        <v>119.49503999999999</v>
      </c>
      <c r="C20" s="53">
        <v>23.749860000000002</v>
      </c>
      <c r="D20" s="53">
        <v>21.374869999999998</v>
      </c>
      <c r="E20" s="237">
        <v>0</v>
      </c>
      <c r="F20" s="237">
        <v>0</v>
      </c>
      <c r="G20" s="237">
        <v>17.88</v>
      </c>
      <c r="H20" s="237">
        <v>95</v>
      </c>
      <c r="I20" s="237">
        <v>17.88</v>
      </c>
    </row>
    <row r="21" spans="1:9" x14ac:dyDescent="0.2">
      <c r="A21" s="52"/>
      <c r="B21" s="53"/>
      <c r="C21" s="53"/>
      <c r="D21" s="53"/>
      <c r="E21" s="237"/>
      <c r="F21" s="237"/>
      <c r="G21" s="237"/>
      <c r="H21" s="237"/>
      <c r="I21" s="237"/>
    </row>
    <row r="22" spans="1:9" x14ac:dyDescent="0.2">
      <c r="A22" s="52" t="s">
        <v>2237</v>
      </c>
      <c r="B22" s="53"/>
      <c r="C22" s="53"/>
      <c r="D22" s="53"/>
      <c r="E22" s="237"/>
      <c r="F22" s="237"/>
      <c r="G22" s="237"/>
      <c r="H22" s="237"/>
      <c r="I22" s="237"/>
    </row>
    <row r="23" spans="1:9" x14ac:dyDescent="0.2">
      <c r="A23" s="52" t="s">
        <v>301</v>
      </c>
      <c r="B23" s="53">
        <v>566.85683999999992</v>
      </c>
      <c r="C23" s="53">
        <v>0</v>
      </c>
      <c r="D23" s="53">
        <v>0</v>
      </c>
      <c r="E23" s="237">
        <v>0</v>
      </c>
      <c r="F23" s="237">
        <v>0</v>
      </c>
      <c r="G23" s="237">
        <v>95</v>
      </c>
      <c r="H23" s="237">
        <v>0</v>
      </c>
      <c r="I23" s="237">
        <v>18.309999999999999</v>
      </c>
    </row>
    <row r="24" spans="1:9" x14ac:dyDescent="0.2">
      <c r="A24" s="52"/>
      <c r="B24" s="53"/>
      <c r="C24" s="53"/>
      <c r="D24" s="53"/>
      <c r="E24" s="237"/>
      <c r="F24" s="237"/>
      <c r="G24" s="237"/>
      <c r="H24" s="237"/>
      <c r="I24" s="237"/>
    </row>
    <row r="25" spans="1:9" x14ac:dyDescent="0.2">
      <c r="A25" s="52" t="s">
        <v>1885</v>
      </c>
      <c r="B25" s="53"/>
      <c r="C25" s="53"/>
      <c r="D25" s="53"/>
      <c r="E25" s="237"/>
      <c r="F25" s="237"/>
      <c r="G25" s="237"/>
      <c r="H25" s="237"/>
      <c r="I25" s="237"/>
    </row>
    <row r="26" spans="1:9" x14ac:dyDescent="0.2">
      <c r="A26" s="52" t="s">
        <v>301</v>
      </c>
      <c r="B26" s="53">
        <v>23981.24915</v>
      </c>
      <c r="C26" s="53">
        <v>5755.7961699999996</v>
      </c>
      <c r="D26" s="53">
        <v>5131.1886900000009</v>
      </c>
      <c r="E26" s="237">
        <v>0</v>
      </c>
      <c r="F26" s="237">
        <v>0</v>
      </c>
      <c r="G26" s="237">
        <v>89</v>
      </c>
      <c r="H26" s="237">
        <v>90</v>
      </c>
      <c r="I26" s="237">
        <v>16.07</v>
      </c>
    </row>
    <row r="27" spans="1:9" x14ac:dyDescent="0.2">
      <c r="A27" s="52" t="s">
        <v>1650</v>
      </c>
      <c r="B27" s="53">
        <v>1407.49260858</v>
      </c>
      <c r="C27" s="53">
        <v>76.840531799999994</v>
      </c>
      <c r="D27" s="53">
        <v>65.314452029999998</v>
      </c>
      <c r="E27" s="237">
        <v>0</v>
      </c>
      <c r="F27" s="237">
        <v>0</v>
      </c>
      <c r="G27" s="237">
        <v>85</v>
      </c>
      <c r="H27" s="237">
        <v>90</v>
      </c>
      <c r="I27" s="237">
        <v>4.18</v>
      </c>
    </row>
    <row r="28" spans="1:9" x14ac:dyDescent="0.2">
      <c r="A28" s="52" t="s">
        <v>1651</v>
      </c>
      <c r="B28" s="53">
        <v>833.64510296000003</v>
      </c>
      <c r="C28" s="53">
        <v>30.374462510000004</v>
      </c>
      <c r="D28" s="53">
        <v>25.81828711</v>
      </c>
      <c r="E28" s="237">
        <v>0</v>
      </c>
      <c r="F28" s="237">
        <v>0</v>
      </c>
      <c r="G28" s="237">
        <v>85</v>
      </c>
      <c r="H28" s="237">
        <v>90</v>
      </c>
      <c r="I28" s="237">
        <v>3.06</v>
      </c>
    </row>
    <row r="29" spans="1:9" x14ac:dyDescent="0.2">
      <c r="A29" s="52"/>
      <c r="B29" s="53"/>
      <c r="C29" s="53"/>
      <c r="D29" s="53"/>
      <c r="E29" s="237"/>
      <c r="F29" s="237"/>
      <c r="G29" s="237"/>
      <c r="H29" s="237"/>
      <c r="I29" s="237"/>
    </row>
    <row r="30" spans="1:9" x14ac:dyDescent="0.2">
      <c r="A30" s="52" t="s">
        <v>1886</v>
      </c>
      <c r="B30" s="53"/>
      <c r="C30" s="53"/>
      <c r="D30" s="53"/>
      <c r="E30" s="237"/>
      <c r="F30" s="237"/>
      <c r="G30" s="237"/>
      <c r="H30" s="237"/>
      <c r="I30" s="237"/>
    </row>
    <row r="31" spans="1:9" x14ac:dyDescent="0.2">
      <c r="A31" s="52" t="s">
        <v>301</v>
      </c>
      <c r="B31" s="53">
        <v>63324.766619882212</v>
      </c>
      <c r="C31" s="53">
        <v>11189.492892403137</v>
      </c>
      <c r="D31" s="53">
        <v>11189.492892403137</v>
      </c>
      <c r="E31" s="237">
        <v>0.23582218179206665</v>
      </c>
      <c r="F31" s="237">
        <v>2.1457014179785849E-2</v>
      </c>
      <c r="G31" s="237">
        <v>17.6700104708952</v>
      </c>
      <c r="H31" s="237" t="s">
        <v>302</v>
      </c>
      <c r="I31" s="237" t="s">
        <v>303</v>
      </c>
    </row>
    <row r="32" spans="1:9" x14ac:dyDescent="0.2">
      <c r="A32" s="52" t="s">
        <v>1650</v>
      </c>
      <c r="B32" s="53">
        <v>87618.372297288282</v>
      </c>
      <c r="C32" s="53">
        <v>7140.9606886734164</v>
      </c>
      <c r="D32" s="53">
        <v>7140.9606886734164</v>
      </c>
      <c r="E32" s="237">
        <v>4.7876534865382448E-3</v>
      </c>
      <c r="F32" s="237">
        <v>9.3866195730883011E-4</v>
      </c>
      <c r="G32" s="237">
        <v>8.15007229812967</v>
      </c>
      <c r="H32" s="237" t="s">
        <v>302</v>
      </c>
      <c r="I32" s="237" t="s">
        <v>304</v>
      </c>
    </row>
    <row r="33" spans="1:9" x14ac:dyDescent="0.2">
      <c r="A33" s="52" t="s">
        <v>1651</v>
      </c>
      <c r="B33" s="53">
        <v>12635.265584056799</v>
      </c>
      <c r="C33" s="53">
        <v>801.85775082600003</v>
      </c>
      <c r="D33" s="53">
        <v>801.85775082600003</v>
      </c>
      <c r="E33" s="237">
        <v>1.2348855158219707E-2</v>
      </c>
      <c r="F33" s="237">
        <v>4.9169698731301153E-3</v>
      </c>
      <c r="G33" s="237">
        <v>6.3461883368544703</v>
      </c>
      <c r="H33" s="237" t="s">
        <v>302</v>
      </c>
      <c r="I33" s="237" t="s">
        <v>305</v>
      </c>
    </row>
    <row r="34" spans="1:9" x14ac:dyDescent="0.2">
      <c r="A34" s="52"/>
      <c r="B34" s="53"/>
      <c r="C34" s="53"/>
      <c r="D34" s="53"/>
      <c r="E34" s="237"/>
      <c r="F34" s="237"/>
      <c r="G34" s="237"/>
      <c r="H34" s="237"/>
      <c r="I34" s="237"/>
    </row>
    <row r="35" spans="1:9" x14ac:dyDescent="0.2">
      <c r="A35" s="52" t="s">
        <v>2623</v>
      </c>
      <c r="B35" s="53"/>
      <c r="C35" s="53"/>
      <c r="D35" s="53"/>
      <c r="E35" s="237"/>
      <c r="F35" s="237"/>
      <c r="G35" s="237"/>
      <c r="H35" s="237"/>
      <c r="I35" s="237"/>
    </row>
    <row r="36" spans="1:9" x14ac:dyDescent="0.2">
      <c r="A36" s="52" t="s">
        <v>301</v>
      </c>
      <c r="B36" s="53">
        <v>0</v>
      </c>
      <c r="C36" s="53">
        <v>0</v>
      </c>
      <c r="D36" s="53">
        <v>0</v>
      </c>
      <c r="E36" s="237">
        <v>0</v>
      </c>
      <c r="F36" s="237">
        <v>0</v>
      </c>
      <c r="G36" s="237">
        <v>0</v>
      </c>
      <c r="H36" s="237">
        <v>0</v>
      </c>
      <c r="I36" s="237">
        <v>0</v>
      </c>
    </row>
    <row r="37" spans="1:9" x14ac:dyDescent="0.2">
      <c r="A37" s="52" t="s">
        <v>1650</v>
      </c>
      <c r="B37" s="53">
        <v>20102.456200000001</v>
      </c>
      <c r="C37" s="53">
        <v>1652.4218999999998</v>
      </c>
      <c r="D37" s="53">
        <v>1652.4218999999998</v>
      </c>
      <c r="E37" s="237">
        <v>0.72</v>
      </c>
      <c r="F37" s="237">
        <v>0.15</v>
      </c>
      <c r="G37" s="237">
        <v>8.2200000000000006</v>
      </c>
      <c r="H37" s="237">
        <v>95</v>
      </c>
      <c r="I37" s="237">
        <v>7.81</v>
      </c>
    </row>
    <row r="38" spans="1:9" x14ac:dyDescent="0.2">
      <c r="A38" s="52" t="s">
        <v>1651</v>
      </c>
      <c r="B38" s="53">
        <v>3081.1700099999998</v>
      </c>
      <c r="C38" s="53">
        <v>205.51403999999999</v>
      </c>
      <c r="D38" s="53">
        <v>205.51403999999999</v>
      </c>
      <c r="E38" s="237">
        <v>1.05</v>
      </c>
      <c r="F38" s="237">
        <v>0.55000000000000004</v>
      </c>
      <c r="G38" s="237">
        <v>6.67</v>
      </c>
      <c r="H38" s="237">
        <v>95</v>
      </c>
      <c r="I38" s="237">
        <v>6.34</v>
      </c>
    </row>
    <row r="39" spans="1:9" x14ac:dyDescent="0.2">
      <c r="A39" s="52"/>
      <c r="B39" s="53"/>
      <c r="C39" s="53"/>
      <c r="D39" s="53"/>
      <c r="E39" s="237"/>
      <c r="F39" s="237"/>
      <c r="G39" s="237"/>
      <c r="H39" s="239"/>
      <c r="I39" s="239"/>
    </row>
    <row r="40" spans="1:9" x14ac:dyDescent="0.2">
      <c r="A40" s="52" t="s">
        <v>1891</v>
      </c>
      <c r="B40" s="53"/>
      <c r="C40" s="53"/>
      <c r="D40" s="53"/>
      <c r="E40" s="237"/>
      <c r="F40" s="237"/>
      <c r="G40" s="237"/>
      <c r="H40" s="239"/>
      <c r="I40" s="239"/>
    </row>
    <row r="41" spans="1:9" x14ac:dyDescent="0.2">
      <c r="A41" s="52" t="s">
        <v>301</v>
      </c>
      <c r="B41" s="53">
        <v>23953.824000000001</v>
      </c>
      <c r="C41" s="53">
        <v>4194.8100000000004</v>
      </c>
      <c r="D41" s="53">
        <v>3928.7130000000002</v>
      </c>
      <c r="E41" s="237">
        <v>4.21</v>
      </c>
      <c r="F41" s="237">
        <v>1.29</v>
      </c>
      <c r="G41" s="237">
        <v>16.399999999999999</v>
      </c>
      <c r="H41" s="239">
        <v>95</v>
      </c>
      <c r="I41" s="239">
        <v>17.23</v>
      </c>
    </row>
    <row r="42" spans="1:9" x14ac:dyDescent="0.2">
      <c r="A42" s="52"/>
      <c r="B42" s="53"/>
      <c r="C42" s="53"/>
      <c r="D42" s="53"/>
      <c r="E42" s="237"/>
      <c r="F42" s="237"/>
      <c r="G42" s="237"/>
      <c r="H42" s="239"/>
      <c r="I42" s="239"/>
    </row>
    <row r="43" spans="1:9" x14ac:dyDescent="0.2">
      <c r="A43" s="52" t="s">
        <v>1895</v>
      </c>
      <c r="B43" s="53"/>
      <c r="C43" s="53"/>
      <c r="D43" s="53"/>
      <c r="E43" s="237"/>
      <c r="F43" s="237"/>
      <c r="G43" s="237"/>
      <c r="H43" s="237"/>
      <c r="I43" s="237"/>
    </row>
    <row r="44" spans="1:9" x14ac:dyDescent="0.2">
      <c r="A44" s="52" t="s">
        <v>301</v>
      </c>
      <c r="B44" s="53">
        <v>251697.01152</v>
      </c>
      <c r="C44" s="53">
        <v>46586.397669999998</v>
      </c>
      <c r="D44" s="53">
        <v>46586.397669999998</v>
      </c>
      <c r="E44" s="237">
        <v>0</v>
      </c>
      <c r="F44" s="237">
        <v>0</v>
      </c>
      <c r="G44" s="237">
        <v>18.510000000000002</v>
      </c>
      <c r="H44" s="237">
        <v>95</v>
      </c>
      <c r="I44" s="237">
        <v>17.579999999999998</v>
      </c>
    </row>
    <row r="45" spans="1:9" x14ac:dyDescent="0.2">
      <c r="A45" s="52" t="s">
        <v>1650</v>
      </c>
      <c r="B45" s="53">
        <v>6201.3995400000003</v>
      </c>
      <c r="C45" s="53">
        <v>496.23599000000002</v>
      </c>
      <c r="D45" s="53">
        <v>496.23599000000002</v>
      </c>
      <c r="E45" s="237">
        <v>0</v>
      </c>
      <c r="F45" s="237">
        <v>0</v>
      </c>
      <c r="G45" s="237">
        <v>8</v>
      </c>
      <c r="H45" s="237">
        <v>95</v>
      </c>
      <c r="I45" s="237">
        <v>7.6</v>
      </c>
    </row>
    <row r="46" spans="1:9" x14ac:dyDescent="0.2">
      <c r="A46" s="52" t="s">
        <v>1651</v>
      </c>
      <c r="B46" s="53">
        <v>4478.7362300000004</v>
      </c>
      <c r="C46" s="53">
        <v>148.05073000000002</v>
      </c>
      <c r="D46" s="53">
        <v>148.05073000000002</v>
      </c>
      <c r="E46" s="237">
        <v>0</v>
      </c>
      <c r="F46" s="237">
        <v>0</v>
      </c>
      <c r="G46" s="237">
        <v>5.69</v>
      </c>
      <c r="H46" s="237">
        <v>95</v>
      </c>
      <c r="I46" s="237">
        <v>5.4</v>
      </c>
    </row>
    <row r="47" spans="1:9" ht="13.5" thickBot="1" x14ac:dyDescent="0.25">
      <c r="A47" s="50"/>
      <c r="B47" s="84"/>
      <c r="C47" s="84"/>
      <c r="D47" s="84"/>
      <c r="E47" s="238"/>
      <c r="F47" s="238"/>
      <c r="G47" s="238"/>
      <c r="H47" s="238"/>
      <c r="I47" s="238"/>
    </row>
    <row r="48" spans="1:9" x14ac:dyDescent="0.2">
      <c r="B48" s="155"/>
      <c r="C48" s="155"/>
      <c r="D48" s="194"/>
      <c r="E48" s="194"/>
      <c r="F48" s="194"/>
      <c r="G48" s="194"/>
      <c r="H48" s="194"/>
      <c r="I48" s="194"/>
    </row>
    <row r="49" spans="2:9" x14ac:dyDescent="0.2">
      <c r="B49" s="155"/>
      <c r="C49" s="155"/>
      <c r="D49" s="194"/>
      <c r="E49" s="194"/>
      <c r="F49" s="194"/>
      <c r="G49" s="194"/>
      <c r="H49" s="194"/>
      <c r="I49" s="194"/>
    </row>
    <row r="50" spans="2:9" x14ac:dyDescent="0.2">
      <c r="B50" s="155"/>
      <c r="C50" s="155"/>
      <c r="D50" s="194"/>
      <c r="E50" s="194"/>
      <c r="F50" s="194"/>
      <c r="G50" s="194"/>
      <c r="H50" s="194"/>
      <c r="I50" s="194"/>
    </row>
    <row r="51" spans="2:9" x14ac:dyDescent="0.2">
      <c r="B51" s="155"/>
      <c r="C51" s="155"/>
      <c r="D51" s="194"/>
      <c r="E51" s="194"/>
      <c r="F51" s="194"/>
      <c r="G51" s="194"/>
      <c r="H51" s="194"/>
      <c r="I51" s="194"/>
    </row>
    <row r="52" spans="2:9" x14ac:dyDescent="0.2">
      <c r="B52" s="155"/>
      <c r="C52" s="155"/>
      <c r="D52" s="194"/>
      <c r="E52" s="194"/>
      <c r="F52" s="194"/>
      <c r="G52" s="194"/>
      <c r="H52" s="194"/>
      <c r="I52" s="194"/>
    </row>
    <row r="53" spans="2:9" x14ac:dyDescent="0.2">
      <c r="B53" s="155"/>
      <c r="C53" s="155"/>
      <c r="D53" s="194"/>
      <c r="E53" s="194"/>
      <c r="F53" s="194"/>
      <c r="G53" s="194"/>
      <c r="H53" s="194"/>
      <c r="I53" s="194"/>
    </row>
    <row r="54" spans="2:9" x14ac:dyDescent="0.2">
      <c r="B54" s="155"/>
      <c r="C54" s="155"/>
      <c r="D54" s="194"/>
      <c r="E54" s="194"/>
      <c r="F54" s="194"/>
      <c r="G54" s="194"/>
      <c r="H54" s="194"/>
      <c r="I54" s="194"/>
    </row>
    <row r="55" spans="2:9" x14ac:dyDescent="0.2">
      <c r="B55" s="155"/>
      <c r="C55" s="155"/>
      <c r="D55" s="194"/>
      <c r="E55" s="194"/>
      <c r="F55" s="194"/>
      <c r="G55" s="194"/>
      <c r="H55" s="194"/>
      <c r="I55" s="194"/>
    </row>
    <row r="56" spans="2:9" x14ac:dyDescent="0.2">
      <c r="B56" s="155"/>
      <c r="C56" s="155"/>
      <c r="D56" s="194"/>
      <c r="E56" s="194"/>
      <c r="F56" s="194"/>
      <c r="G56" s="194"/>
      <c r="H56" s="194"/>
      <c r="I56" s="194"/>
    </row>
    <row r="57" spans="2:9" x14ac:dyDescent="0.2">
      <c r="B57" s="155"/>
      <c r="C57" s="155"/>
      <c r="D57" s="194"/>
      <c r="E57" s="194"/>
      <c r="F57" s="194"/>
      <c r="G57" s="194"/>
      <c r="H57" s="194"/>
      <c r="I57" s="194"/>
    </row>
    <row r="58" spans="2:9" x14ac:dyDescent="0.2">
      <c r="B58" s="155"/>
      <c r="C58" s="155"/>
      <c r="D58" s="194"/>
      <c r="E58" s="194"/>
      <c r="F58" s="194"/>
      <c r="G58" s="194"/>
      <c r="H58" s="194"/>
      <c r="I58" s="194"/>
    </row>
    <row r="59" spans="2:9" x14ac:dyDescent="0.2">
      <c r="B59" s="155"/>
      <c r="C59" s="155"/>
      <c r="D59" s="194"/>
      <c r="E59" s="194"/>
      <c r="F59" s="194"/>
      <c r="G59" s="194"/>
      <c r="H59" s="194"/>
      <c r="I59" s="194"/>
    </row>
    <row r="60" spans="2:9" x14ac:dyDescent="0.2">
      <c r="B60" s="155"/>
      <c r="C60" s="155"/>
      <c r="D60" s="194"/>
      <c r="E60" s="194"/>
      <c r="F60" s="194"/>
      <c r="G60" s="194"/>
      <c r="H60" s="194"/>
      <c r="I60" s="194"/>
    </row>
    <row r="61" spans="2:9" x14ac:dyDescent="0.2">
      <c r="B61" s="155"/>
      <c r="C61" s="155"/>
      <c r="D61" s="194"/>
      <c r="E61" s="194"/>
      <c r="F61" s="194"/>
      <c r="G61" s="194"/>
      <c r="H61" s="194"/>
      <c r="I61" s="194"/>
    </row>
    <row r="62" spans="2:9" x14ac:dyDescent="0.2">
      <c r="B62" s="155"/>
      <c r="C62" s="155"/>
      <c r="D62" s="194"/>
      <c r="E62" s="194"/>
      <c r="F62" s="194"/>
      <c r="G62" s="194"/>
      <c r="H62" s="194"/>
      <c r="I62" s="194"/>
    </row>
    <row r="63" spans="2:9" x14ac:dyDescent="0.2">
      <c r="B63" s="155"/>
      <c r="C63" s="155"/>
      <c r="D63" s="194"/>
      <c r="E63" s="194"/>
      <c r="F63" s="194"/>
      <c r="G63" s="194"/>
      <c r="H63" s="194"/>
      <c r="I63" s="194"/>
    </row>
    <row r="64" spans="2:9" x14ac:dyDescent="0.2">
      <c r="B64" s="155"/>
      <c r="C64" s="155"/>
      <c r="D64" s="194"/>
      <c r="E64" s="194"/>
      <c r="F64" s="194"/>
      <c r="G64" s="194"/>
      <c r="H64" s="194"/>
      <c r="I64" s="194"/>
    </row>
    <row r="65" spans="2:9" x14ac:dyDescent="0.2">
      <c r="B65" s="155"/>
      <c r="C65" s="155"/>
      <c r="D65" s="194"/>
      <c r="E65" s="194"/>
      <c r="F65" s="194"/>
      <c r="G65" s="194"/>
      <c r="H65" s="194"/>
      <c r="I65" s="194"/>
    </row>
    <row r="66" spans="2:9" x14ac:dyDescent="0.2">
      <c r="B66" s="155"/>
      <c r="C66" s="155"/>
      <c r="D66" s="194"/>
      <c r="E66" s="194"/>
      <c r="F66" s="194"/>
      <c r="G66" s="194"/>
      <c r="H66" s="194"/>
      <c r="I66" s="194"/>
    </row>
    <row r="67" spans="2:9" x14ac:dyDescent="0.2">
      <c r="B67" s="155"/>
      <c r="C67" s="155"/>
      <c r="D67" s="194"/>
      <c r="E67" s="194"/>
      <c r="F67" s="194"/>
      <c r="G67" s="194"/>
      <c r="H67" s="194"/>
      <c r="I67" s="194"/>
    </row>
    <row r="68" spans="2:9" x14ac:dyDescent="0.2">
      <c r="B68" s="155"/>
      <c r="C68" s="155"/>
      <c r="D68" s="194"/>
      <c r="E68" s="194"/>
      <c r="F68" s="194"/>
      <c r="G68" s="194"/>
      <c r="H68" s="194"/>
      <c r="I68" s="194"/>
    </row>
    <row r="69" spans="2:9" x14ac:dyDescent="0.2">
      <c r="B69" s="155"/>
      <c r="C69" s="155"/>
      <c r="D69" s="194"/>
      <c r="E69" s="194"/>
      <c r="F69" s="194"/>
      <c r="G69" s="194"/>
      <c r="H69" s="194"/>
      <c r="I69" s="194"/>
    </row>
    <row r="70" spans="2:9" x14ac:dyDescent="0.2">
      <c r="B70" s="155"/>
      <c r="C70" s="155"/>
      <c r="D70" s="194"/>
      <c r="E70" s="194"/>
      <c r="F70" s="194"/>
      <c r="G70" s="194"/>
      <c r="H70" s="194"/>
      <c r="I70" s="194"/>
    </row>
    <row r="71" spans="2:9" x14ac:dyDescent="0.2">
      <c r="B71" s="155"/>
      <c r="C71" s="155"/>
      <c r="D71" s="194"/>
      <c r="E71" s="194"/>
      <c r="F71" s="194"/>
      <c r="G71" s="194"/>
      <c r="H71" s="194"/>
      <c r="I71" s="194"/>
    </row>
    <row r="72" spans="2:9" x14ac:dyDescent="0.2">
      <c r="B72" s="155"/>
      <c r="C72" s="155"/>
      <c r="D72" s="194"/>
      <c r="E72" s="194"/>
      <c r="F72" s="194"/>
      <c r="G72" s="194"/>
      <c r="H72" s="194"/>
      <c r="I72" s="194"/>
    </row>
    <row r="73" spans="2:9" x14ac:dyDescent="0.2">
      <c r="B73" s="155"/>
      <c r="C73" s="155"/>
      <c r="D73" s="194"/>
      <c r="E73" s="194"/>
      <c r="F73" s="194"/>
      <c r="G73" s="194"/>
      <c r="H73" s="194"/>
      <c r="I73" s="194"/>
    </row>
    <row r="74" spans="2:9" x14ac:dyDescent="0.2">
      <c r="B74" s="155"/>
      <c r="C74" s="155"/>
      <c r="D74" s="194"/>
      <c r="E74" s="194"/>
      <c r="F74" s="194"/>
      <c r="G74" s="194"/>
      <c r="H74" s="194"/>
      <c r="I74" s="194"/>
    </row>
    <row r="75" spans="2:9" x14ac:dyDescent="0.2">
      <c r="B75" s="155"/>
      <c r="C75" s="155"/>
      <c r="D75" s="194"/>
      <c r="E75" s="194"/>
      <c r="F75" s="194"/>
      <c r="G75" s="194"/>
      <c r="H75" s="194"/>
      <c r="I75" s="194"/>
    </row>
    <row r="76" spans="2:9" x14ac:dyDescent="0.2">
      <c r="B76" s="155"/>
      <c r="C76" s="155"/>
      <c r="D76" s="194"/>
      <c r="E76" s="194"/>
      <c r="F76" s="194"/>
      <c r="G76" s="194"/>
      <c r="H76" s="194"/>
      <c r="I76" s="194"/>
    </row>
    <row r="77" spans="2:9" x14ac:dyDescent="0.2">
      <c r="B77" s="155"/>
      <c r="C77" s="155"/>
      <c r="D77" s="194"/>
      <c r="E77" s="194"/>
      <c r="F77" s="194"/>
      <c r="G77" s="194"/>
      <c r="H77" s="194"/>
      <c r="I77" s="194"/>
    </row>
    <row r="78" spans="2:9" x14ac:dyDescent="0.2">
      <c r="B78" s="155"/>
      <c r="C78" s="155"/>
      <c r="D78" s="194"/>
      <c r="E78" s="194"/>
      <c r="F78" s="194"/>
      <c r="G78" s="194"/>
      <c r="H78" s="194"/>
      <c r="I78" s="194"/>
    </row>
    <row r="79" spans="2:9" x14ac:dyDescent="0.2">
      <c r="B79" s="155"/>
      <c r="C79" s="155"/>
      <c r="D79" s="194"/>
      <c r="E79" s="194"/>
      <c r="F79" s="194"/>
      <c r="G79" s="194"/>
      <c r="H79" s="194"/>
      <c r="I79" s="194"/>
    </row>
    <row r="80" spans="2:9" x14ac:dyDescent="0.2">
      <c r="B80" s="155"/>
      <c r="C80" s="155"/>
      <c r="D80" s="194"/>
      <c r="E80" s="194"/>
      <c r="F80" s="194"/>
      <c r="G80" s="194"/>
      <c r="H80" s="194"/>
      <c r="I80" s="194"/>
    </row>
    <row r="81" spans="2:9" x14ac:dyDescent="0.2">
      <c r="B81" s="155"/>
      <c r="C81" s="155"/>
      <c r="D81" s="194"/>
      <c r="E81" s="194"/>
      <c r="F81" s="194"/>
      <c r="G81" s="194"/>
      <c r="H81" s="194"/>
      <c r="I81" s="194"/>
    </row>
    <row r="82" spans="2:9" x14ac:dyDescent="0.2">
      <c r="B82" s="155"/>
      <c r="C82" s="155"/>
      <c r="D82" s="194"/>
      <c r="E82" s="194"/>
      <c r="F82" s="194"/>
      <c r="G82" s="194"/>
      <c r="H82" s="194"/>
      <c r="I82" s="194"/>
    </row>
    <row r="83" spans="2:9" x14ac:dyDescent="0.2">
      <c r="B83" s="155"/>
      <c r="C83" s="155"/>
      <c r="D83" s="194"/>
      <c r="E83" s="194"/>
      <c r="F83" s="194"/>
      <c r="G83" s="194"/>
      <c r="H83" s="194"/>
      <c r="I83" s="194"/>
    </row>
    <row r="84" spans="2:9" x14ac:dyDescent="0.2">
      <c r="B84" s="155"/>
      <c r="C84" s="155"/>
      <c r="D84" s="194"/>
      <c r="E84" s="194"/>
      <c r="F84" s="194"/>
      <c r="G84" s="194"/>
      <c r="H84" s="194"/>
      <c r="I84" s="194"/>
    </row>
    <row r="85" spans="2:9" x14ac:dyDescent="0.2">
      <c r="B85" s="155"/>
      <c r="C85" s="155"/>
      <c r="D85" s="194"/>
      <c r="E85" s="194"/>
      <c r="F85" s="194"/>
      <c r="G85" s="194"/>
      <c r="H85" s="194"/>
      <c r="I85" s="194"/>
    </row>
    <row r="86" spans="2:9" x14ac:dyDescent="0.2">
      <c r="B86" s="155"/>
      <c r="C86" s="155"/>
      <c r="D86" s="194"/>
      <c r="E86" s="194"/>
      <c r="F86" s="194"/>
      <c r="G86" s="194"/>
      <c r="H86" s="194"/>
      <c r="I86" s="194"/>
    </row>
    <row r="87" spans="2:9" x14ac:dyDescent="0.2">
      <c r="B87" s="155"/>
      <c r="C87" s="155"/>
      <c r="D87" s="194"/>
      <c r="E87" s="194"/>
      <c r="F87" s="194"/>
      <c r="G87" s="194"/>
      <c r="H87" s="194"/>
      <c r="I87" s="194"/>
    </row>
    <row r="88" spans="2:9" x14ac:dyDescent="0.2">
      <c r="B88" s="155"/>
      <c r="C88" s="155"/>
      <c r="D88" s="194"/>
      <c r="E88" s="194"/>
      <c r="F88" s="194"/>
      <c r="G88" s="194"/>
      <c r="H88" s="194"/>
      <c r="I88" s="194"/>
    </row>
    <row r="89" spans="2:9" x14ac:dyDescent="0.2">
      <c r="B89" s="155"/>
      <c r="C89" s="155"/>
      <c r="D89" s="194"/>
      <c r="E89" s="194"/>
      <c r="F89" s="194"/>
      <c r="G89" s="194"/>
      <c r="H89" s="194"/>
      <c r="I89" s="194"/>
    </row>
    <row r="90" spans="2:9" x14ac:dyDescent="0.2">
      <c r="B90" s="155"/>
      <c r="C90" s="155"/>
      <c r="D90" s="194"/>
      <c r="E90" s="194"/>
      <c r="F90" s="194"/>
      <c r="G90" s="194"/>
      <c r="H90" s="194"/>
      <c r="I90" s="194"/>
    </row>
    <row r="91" spans="2:9" x14ac:dyDescent="0.2">
      <c r="B91" s="155"/>
      <c r="C91" s="155"/>
      <c r="D91" s="194"/>
      <c r="E91" s="194"/>
      <c r="F91" s="194"/>
      <c r="G91" s="194"/>
      <c r="H91" s="194"/>
      <c r="I91" s="194"/>
    </row>
    <row r="92" spans="2:9" x14ac:dyDescent="0.2">
      <c r="B92" s="155"/>
      <c r="C92" s="155"/>
      <c r="D92" s="194"/>
      <c r="E92" s="194"/>
      <c r="F92" s="194"/>
      <c r="G92" s="194"/>
      <c r="H92" s="194"/>
      <c r="I92" s="194"/>
    </row>
    <row r="93" spans="2:9" x14ac:dyDescent="0.2">
      <c r="B93" s="155"/>
      <c r="C93" s="155"/>
      <c r="D93" s="194"/>
      <c r="E93" s="194"/>
      <c r="F93" s="194"/>
      <c r="G93" s="194"/>
      <c r="H93" s="194"/>
      <c r="I93" s="194"/>
    </row>
    <row r="94" spans="2:9" x14ac:dyDescent="0.2">
      <c r="B94" s="155"/>
      <c r="C94" s="155"/>
      <c r="D94" s="194"/>
      <c r="E94" s="194"/>
      <c r="F94" s="194"/>
      <c r="G94" s="194"/>
      <c r="H94" s="194"/>
      <c r="I94" s="194"/>
    </row>
    <row r="95" spans="2:9" x14ac:dyDescent="0.2">
      <c r="B95" s="155"/>
      <c r="C95" s="155"/>
      <c r="D95" s="194"/>
      <c r="E95" s="194"/>
      <c r="F95" s="194"/>
      <c r="G95" s="194"/>
      <c r="H95" s="194"/>
      <c r="I95" s="194"/>
    </row>
    <row r="96" spans="2:9" x14ac:dyDescent="0.2">
      <c r="B96" s="155"/>
      <c r="C96" s="155"/>
      <c r="D96" s="194"/>
      <c r="E96" s="194"/>
      <c r="F96" s="194"/>
      <c r="G96" s="194"/>
      <c r="H96" s="194"/>
      <c r="I96" s="194"/>
    </row>
    <row r="97" spans="2:9" x14ac:dyDescent="0.2">
      <c r="B97" s="155"/>
      <c r="C97" s="155"/>
      <c r="D97" s="194"/>
      <c r="E97" s="194"/>
      <c r="F97" s="194"/>
      <c r="G97" s="194"/>
      <c r="H97" s="194"/>
      <c r="I97" s="194"/>
    </row>
    <row r="98" spans="2:9" x14ac:dyDescent="0.2">
      <c r="B98" s="155"/>
      <c r="C98" s="155"/>
      <c r="D98" s="194"/>
      <c r="E98" s="194"/>
      <c r="F98" s="194"/>
      <c r="G98" s="194"/>
      <c r="H98" s="194"/>
      <c r="I98" s="194"/>
    </row>
    <row r="99" spans="2:9" x14ac:dyDescent="0.2">
      <c r="B99" s="155"/>
      <c r="C99" s="155"/>
      <c r="D99" s="194"/>
      <c r="E99" s="194"/>
      <c r="F99" s="194"/>
      <c r="G99" s="194"/>
      <c r="H99" s="194"/>
      <c r="I99" s="194"/>
    </row>
    <row r="100" spans="2:9" x14ac:dyDescent="0.2">
      <c r="B100" s="155"/>
      <c r="C100" s="155"/>
      <c r="D100" s="194"/>
      <c r="E100" s="194"/>
      <c r="F100" s="194"/>
      <c r="G100" s="194"/>
      <c r="H100" s="194"/>
      <c r="I100" s="194"/>
    </row>
    <row r="101" spans="2:9" x14ac:dyDescent="0.2">
      <c r="B101" s="155"/>
      <c r="C101" s="155"/>
      <c r="D101" s="194"/>
      <c r="E101" s="194"/>
      <c r="F101" s="194"/>
      <c r="G101" s="194"/>
      <c r="H101" s="194"/>
      <c r="I101" s="194"/>
    </row>
    <row r="102" spans="2:9" x14ac:dyDescent="0.2">
      <c r="B102" s="155"/>
      <c r="C102" s="155"/>
      <c r="D102" s="194"/>
      <c r="E102" s="194"/>
      <c r="F102" s="194"/>
      <c r="G102" s="194"/>
      <c r="H102" s="194"/>
      <c r="I102" s="194"/>
    </row>
    <row r="103" spans="2:9" x14ac:dyDescent="0.2">
      <c r="B103" s="155"/>
      <c r="C103" s="155"/>
      <c r="D103" s="194"/>
      <c r="E103" s="194"/>
      <c r="F103" s="194"/>
      <c r="G103" s="194"/>
      <c r="H103" s="194"/>
      <c r="I103" s="194"/>
    </row>
    <row r="104" spans="2:9" x14ac:dyDescent="0.2">
      <c r="B104" s="155"/>
      <c r="C104" s="155"/>
      <c r="D104" s="194"/>
      <c r="E104" s="194"/>
      <c r="F104" s="194"/>
      <c r="G104" s="194"/>
      <c r="H104" s="194"/>
      <c r="I104" s="194"/>
    </row>
    <row r="105" spans="2:9" x14ac:dyDescent="0.2">
      <c r="B105" s="155"/>
      <c r="C105" s="155"/>
      <c r="D105" s="194"/>
      <c r="E105" s="194"/>
      <c r="F105" s="194"/>
      <c r="G105" s="194"/>
      <c r="H105" s="194"/>
      <c r="I105" s="194"/>
    </row>
    <row r="106" spans="2:9" x14ac:dyDescent="0.2">
      <c r="B106" s="155"/>
      <c r="C106" s="155"/>
      <c r="D106" s="194"/>
      <c r="E106" s="194"/>
      <c r="F106" s="194"/>
      <c r="G106" s="194"/>
      <c r="H106" s="194"/>
      <c r="I106" s="194"/>
    </row>
    <row r="107" spans="2:9" x14ac:dyDescent="0.2">
      <c r="B107" s="155"/>
      <c r="C107" s="155"/>
      <c r="D107" s="194"/>
      <c r="E107" s="194"/>
      <c r="F107" s="194"/>
      <c r="G107" s="194"/>
      <c r="H107" s="194"/>
      <c r="I107" s="194"/>
    </row>
    <row r="108" spans="2:9" x14ac:dyDescent="0.2">
      <c r="B108" s="155"/>
      <c r="C108" s="155"/>
      <c r="D108" s="194"/>
      <c r="E108" s="194"/>
      <c r="F108" s="194"/>
      <c r="G108" s="194"/>
      <c r="H108" s="194"/>
      <c r="I108" s="194"/>
    </row>
    <row r="109" spans="2:9" x14ac:dyDescent="0.2">
      <c r="B109" s="155"/>
      <c r="C109" s="155"/>
      <c r="D109" s="194"/>
      <c r="E109" s="194"/>
      <c r="F109" s="194"/>
      <c r="G109" s="194"/>
      <c r="H109" s="194"/>
      <c r="I109" s="194"/>
    </row>
    <row r="110" spans="2:9" x14ac:dyDescent="0.2">
      <c r="B110" s="155"/>
      <c r="C110" s="155"/>
      <c r="D110" s="194"/>
      <c r="E110" s="194"/>
      <c r="F110" s="194"/>
      <c r="G110" s="194"/>
      <c r="H110" s="194"/>
      <c r="I110" s="194"/>
    </row>
    <row r="111" spans="2:9" x14ac:dyDescent="0.2">
      <c r="B111" s="155"/>
      <c r="C111" s="155"/>
      <c r="D111" s="194"/>
      <c r="E111" s="194"/>
      <c r="F111" s="194"/>
      <c r="G111" s="194"/>
      <c r="H111" s="194"/>
      <c r="I111" s="194"/>
    </row>
    <row r="112" spans="2:9" x14ac:dyDescent="0.2">
      <c r="B112" s="155"/>
      <c r="C112" s="155"/>
      <c r="D112" s="194"/>
      <c r="E112" s="194"/>
      <c r="F112" s="194"/>
      <c r="G112" s="194"/>
      <c r="H112" s="194"/>
      <c r="I112" s="194"/>
    </row>
    <row r="113" spans="2:9" x14ac:dyDescent="0.2">
      <c r="B113" s="155"/>
      <c r="C113" s="155"/>
      <c r="D113" s="194"/>
      <c r="E113" s="194"/>
      <c r="F113" s="194"/>
      <c r="G113" s="194"/>
      <c r="H113" s="194"/>
      <c r="I113" s="194"/>
    </row>
    <row r="114" spans="2:9" x14ac:dyDescent="0.2">
      <c r="B114" s="155"/>
      <c r="C114" s="155"/>
      <c r="D114" s="194"/>
      <c r="E114" s="194"/>
      <c r="F114" s="194"/>
      <c r="G114" s="194"/>
      <c r="H114" s="194"/>
      <c r="I114" s="194"/>
    </row>
    <row r="115" spans="2:9" x14ac:dyDescent="0.2">
      <c r="B115" s="155"/>
      <c r="C115" s="155"/>
      <c r="D115" s="194"/>
      <c r="E115" s="194"/>
      <c r="F115" s="194"/>
      <c r="G115" s="194"/>
      <c r="H115" s="194"/>
      <c r="I115" s="194"/>
    </row>
    <row r="116" spans="2:9" x14ac:dyDescent="0.2">
      <c r="B116" s="155"/>
      <c r="C116" s="155"/>
      <c r="D116" s="194"/>
      <c r="E116" s="194"/>
      <c r="F116" s="194"/>
      <c r="G116" s="194"/>
      <c r="H116" s="194"/>
      <c r="I116" s="194"/>
    </row>
    <row r="117" spans="2:9" x14ac:dyDescent="0.2">
      <c r="B117" s="155"/>
      <c r="C117" s="155"/>
      <c r="D117" s="194"/>
      <c r="E117" s="194"/>
      <c r="F117" s="194"/>
      <c r="G117" s="194"/>
      <c r="H117" s="194"/>
      <c r="I117" s="194"/>
    </row>
    <row r="118" spans="2:9" x14ac:dyDescent="0.2">
      <c r="B118" s="155"/>
      <c r="C118" s="155"/>
      <c r="D118" s="194"/>
      <c r="E118" s="194"/>
      <c r="F118" s="194"/>
      <c r="G118" s="194"/>
      <c r="H118" s="194"/>
      <c r="I118" s="194"/>
    </row>
    <row r="119" spans="2:9" x14ac:dyDescent="0.2">
      <c r="B119" s="155"/>
      <c r="C119" s="155"/>
      <c r="D119" s="194"/>
      <c r="E119" s="194"/>
      <c r="F119" s="194"/>
      <c r="G119" s="194"/>
      <c r="H119" s="194"/>
      <c r="I119" s="194"/>
    </row>
    <row r="120" spans="2:9" x14ac:dyDescent="0.2">
      <c r="B120" s="155"/>
      <c r="C120" s="155"/>
      <c r="D120" s="194"/>
      <c r="E120" s="194"/>
      <c r="F120" s="194"/>
      <c r="G120" s="194"/>
      <c r="H120" s="194"/>
      <c r="I120" s="194"/>
    </row>
    <row r="121" spans="2:9" x14ac:dyDescent="0.2">
      <c r="B121" s="155"/>
      <c r="C121" s="155"/>
      <c r="D121" s="194"/>
      <c r="E121" s="194"/>
      <c r="F121" s="194"/>
      <c r="G121" s="194"/>
      <c r="H121" s="194"/>
      <c r="I121" s="194"/>
    </row>
    <row r="122" spans="2:9" x14ac:dyDescent="0.2">
      <c r="B122" s="155"/>
      <c r="C122" s="155"/>
      <c r="D122" s="194"/>
      <c r="E122" s="194"/>
      <c r="F122" s="194"/>
      <c r="G122" s="194"/>
      <c r="H122" s="194"/>
      <c r="I122" s="194"/>
    </row>
    <row r="123" spans="2:9" x14ac:dyDescent="0.2">
      <c r="B123" s="155"/>
      <c r="C123" s="155"/>
      <c r="D123" s="194"/>
      <c r="E123" s="194"/>
      <c r="F123" s="194"/>
      <c r="G123" s="194"/>
      <c r="H123" s="194"/>
      <c r="I123" s="194"/>
    </row>
    <row r="124" spans="2:9" x14ac:dyDescent="0.2">
      <c r="B124" s="155"/>
      <c r="C124" s="155"/>
      <c r="D124" s="194"/>
      <c r="E124" s="194"/>
      <c r="F124" s="194"/>
      <c r="G124" s="194"/>
      <c r="H124" s="194"/>
      <c r="I124" s="194"/>
    </row>
    <row r="125" spans="2:9" x14ac:dyDescent="0.2">
      <c r="B125" s="155"/>
      <c r="C125" s="155"/>
      <c r="D125" s="194"/>
      <c r="E125" s="194"/>
      <c r="F125" s="194"/>
      <c r="G125" s="194"/>
      <c r="H125" s="194"/>
      <c r="I125" s="194"/>
    </row>
    <row r="126" spans="2:9" x14ac:dyDescent="0.2">
      <c r="B126" s="155"/>
      <c r="C126" s="155"/>
      <c r="D126" s="194"/>
      <c r="E126" s="194"/>
      <c r="F126" s="194"/>
      <c r="G126" s="194"/>
      <c r="H126" s="194"/>
      <c r="I126" s="194"/>
    </row>
    <row r="127" spans="2:9" x14ac:dyDescent="0.2">
      <c r="B127" s="155"/>
      <c r="C127" s="155"/>
      <c r="D127" s="194"/>
      <c r="E127" s="194"/>
      <c r="F127" s="194"/>
      <c r="G127" s="194"/>
      <c r="H127" s="194"/>
      <c r="I127" s="194"/>
    </row>
    <row r="128" spans="2:9" x14ac:dyDescent="0.2">
      <c r="B128" s="155"/>
      <c r="C128" s="155"/>
      <c r="D128" s="194"/>
      <c r="E128" s="194"/>
      <c r="F128" s="194"/>
      <c r="G128" s="194"/>
      <c r="H128" s="194"/>
      <c r="I128" s="194"/>
    </row>
    <row r="129" spans="2:9" x14ac:dyDescent="0.2">
      <c r="B129" s="155"/>
      <c r="C129" s="155"/>
      <c r="D129" s="194"/>
      <c r="E129" s="194"/>
      <c r="F129" s="194"/>
      <c r="G129" s="194"/>
      <c r="H129" s="194"/>
      <c r="I129" s="194"/>
    </row>
    <row r="130" spans="2:9" x14ac:dyDescent="0.2">
      <c r="B130" s="155"/>
      <c r="C130" s="155"/>
      <c r="D130" s="194"/>
      <c r="E130" s="194"/>
      <c r="F130" s="194"/>
      <c r="G130" s="194"/>
      <c r="H130" s="194"/>
      <c r="I130" s="194"/>
    </row>
    <row r="131" spans="2:9" x14ac:dyDescent="0.2">
      <c r="B131" s="155"/>
      <c r="C131" s="155"/>
      <c r="D131" s="194"/>
      <c r="E131" s="194"/>
      <c r="F131" s="194"/>
      <c r="G131" s="194"/>
      <c r="H131" s="194"/>
      <c r="I131" s="194"/>
    </row>
    <row r="132" spans="2:9" x14ac:dyDescent="0.2">
      <c r="B132" s="155"/>
      <c r="C132" s="155"/>
      <c r="D132" s="194"/>
      <c r="E132" s="194"/>
      <c r="F132" s="194"/>
      <c r="G132" s="194"/>
      <c r="H132" s="194"/>
      <c r="I132" s="194"/>
    </row>
    <row r="133" spans="2:9" x14ac:dyDescent="0.2">
      <c r="B133" s="155"/>
      <c r="C133" s="155"/>
      <c r="D133" s="194"/>
      <c r="E133" s="194"/>
      <c r="F133" s="194"/>
      <c r="G133" s="194"/>
      <c r="H133" s="194"/>
      <c r="I133" s="194"/>
    </row>
    <row r="134" spans="2:9" x14ac:dyDescent="0.2">
      <c r="B134" s="155"/>
      <c r="C134" s="155"/>
      <c r="D134" s="194"/>
      <c r="E134" s="194"/>
      <c r="F134" s="194"/>
      <c r="G134" s="194"/>
      <c r="H134" s="194"/>
      <c r="I134" s="194"/>
    </row>
    <row r="135" spans="2:9" x14ac:dyDescent="0.2">
      <c r="B135" s="155"/>
      <c r="C135" s="155"/>
      <c r="D135" s="194"/>
      <c r="E135" s="194"/>
      <c r="F135" s="194"/>
      <c r="G135" s="194"/>
      <c r="H135" s="194"/>
      <c r="I135" s="194"/>
    </row>
    <row r="136" spans="2:9" x14ac:dyDescent="0.2">
      <c r="B136" s="155"/>
      <c r="C136" s="155"/>
      <c r="D136" s="194"/>
      <c r="E136" s="194"/>
      <c r="F136" s="194"/>
      <c r="G136" s="194"/>
      <c r="H136" s="194"/>
      <c r="I136" s="194"/>
    </row>
    <row r="137" spans="2:9" x14ac:dyDescent="0.2">
      <c r="B137" s="155"/>
      <c r="C137" s="155"/>
      <c r="D137" s="194"/>
      <c r="E137" s="194"/>
      <c r="F137" s="194"/>
      <c r="G137" s="194"/>
      <c r="H137" s="194"/>
      <c r="I137" s="194"/>
    </row>
    <row r="138" spans="2:9" x14ac:dyDescent="0.2">
      <c r="B138" s="155"/>
      <c r="C138" s="155"/>
      <c r="D138" s="194"/>
      <c r="E138" s="194"/>
      <c r="F138" s="194"/>
      <c r="G138" s="194"/>
      <c r="H138" s="194"/>
      <c r="I138" s="194"/>
    </row>
    <row r="139" spans="2:9" x14ac:dyDescent="0.2">
      <c r="B139" s="155"/>
      <c r="C139" s="155"/>
      <c r="D139" s="194"/>
      <c r="E139" s="194"/>
      <c r="F139" s="194"/>
      <c r="G139" s="194"/>
      <c r="H139" s="194"/>
      <c r="I139" s="194"/>
    </row>
    <row r="140" spans="2:9" x14ac:dyDescent="0.2">
      <c r="B140" s="155"/>
      <c r="C140" s="155"/>
      <c r="D140" s="194"/>
      <c r="E140" s="194"/>
      <c r="F140" s="194"/>
      <c r="G140" s="194"/>
      <c r="H140" s="194"/>
      <c r="I140" s="194"/>
    </row>
    <row r="141" spans="2:9" x14ac:dyDescent="0.2">
      <c r="B141" s="155"/>
      <c r="C141" s="155"/>
      <c r="D141" s="194"/>
      <c r="E141" s="194"/>
      <c r="F141" s="194"/>
      <c r="G141" s="194"/>
      <c r="H141" s="194"/>
      <c r="I141" s="194"/>
    </row>
    <row r="142" spans="2:9" x14ac:dyDescent="0.2">
      <c r="B142" s="155"/>
      <c r="C142" s="155"/>
      <c r="D142" s="194"/>
      <c r="E142" s="194"/>
      <c r="F142" s="194"/>
      <c r="G142" s="194"/>
      <c r="H142" s="194"/>
      <c r="I142" s="194"/>
    </row>
    <row r="143" spans="2:9" x14ac:dyDescent="0.2">
      <c r="B143" s="155"/>
      <c r="C143" s="155"/>
      <c r="D143" s="194"/>
      <c r="E143" s="194"/>
      <c r="F143" s="194"/>
      <c r="G143" s="194"/>
      <c r="H143" s="194"/>
      <c r="I143" s="194"/>
    </row>
    <row r="144" spans="2:9" x14ac:dyDescent="0.2">
      <c r="B144" s="155"/>
      <c r="C144" s="155"/>
      <c r="D144" s="194"/>
      <c r="E144" s="194"/>
      <c r="F144" s="194"/>
      <c r="G144" s="194"/>
      <c r="H144" s="194"/>
      <c r="I144" s="194"/>
    </row>
    <row r="145" spans="2:9" x14ac:dyDescent="0.2">
      <c r="B145" s="155"/>
      <c r="C145" s="155"/>
      <c r="D145" s="194"/>
      <c r="E145" s="194"/>
      <c r="F145" s="194"/>
      <c r="G145" s="194"/>
      <c r="H145" s="194"/>
      <c r="I145" s="194"/>
    </row>
    <row r="146" spans="2:9" x14ac:dyDescent="0.2">
      <c r="B146" s="155"/>
      <c r="C146" s="155"/>
      <c r="D146" s="194"/>
      <c r="E146" s="194"/>
      <c r="F146" s="194"/>
      <c r="G146" s="194"/>
      <c r="H146" s="194"/>
      <c r="I146" s="194"/>
    </row>
    <row r="147" spans="2:9" x14ac:dyDescent="0.2">
      <c r="B147" s="155"/>
      <c r="C147" s="155"/>
      <c r="D147" s="194"/>
      <c r="E147" s="194"/>
      <c r="F147" s="194"/>
      <c r="G147" s="194"/>
      <c r="H147" s="194"/>
      <c r="I147" s="194"/>
    </row>
    <row r="148" spans="2:9" x14ac:dyDescent="0.2">
      <c r="B148" s="155"/>
      <c r="C148" s="155"/>
      <c r="D148" s="194"/>
      <c r="E148" s="194"/>
      <c r="F148" s="194"/>
      <c r="G148" s="194"/>
      <c r="H148" s="194"/>
      <c r="I148" s="194"/>
    </row>
    <row r="149" spans="2:9" x14ac:dyDescent="0.2">
      <c r="B149" s="155"/>
      <c r="C149" s="155"/>
      <c r="D149" s="194"/>
      <c r="E149" s="194"/>
      <c r="F149" s="194"/>
      <c r="G149" s="194"/>
      <c r="H149" s="194"/>
      <c r="I149" s="194"/>
    </row>
    <row r="150" spans="2:9" x14ac:dyDescent="0.2">
      <c r="B150" s="155"/>
      <c r="C150" s="155"/>
      <c r="D150" s="194"/>
      <c r="E150" s="194"/>
      <c r="F150" s="194"/>
      <c r="G150" s="194"/>
      <c r="H150" s="194"/>
      <c r="I150" s="194"/>
    </row>
    <row r="151" spans="2:9" x14ac:dyDescent="0.2">
      <c r="B151" s="155"/>
      <c r="C151" s="155"/>
      <c r="D151" s="194"/>
      <c r="E151" s="194"/>
      <c r="F151" s="194"/>
      <c r="G151" s="194"/>
      <c r="H151" s="194"/>
      <c r="I151" s="194"/>
    </row>
    <row r="152" spans="2:9" x14ac:dyDescent="0.2">
      <c r="B152" s="155"/>
      <c r="C152" s="155"/>
      <c r="D152" s="194"/>
      <c r="E152" s="194"/>
      <c r="F152" s="194"/>
      <c r="G152" s="194"/>
      <c r="H152" s="194"/>
      <c r="I152" s="194"/>
    </row>
    <row r="153" spans="2:9" x14ac:dyDescent="0.2">
      <c r="B153" s="155"/>
      <c r="C153" s="155"/>
      <c r="D153" s="194"/>
      <c r="E153" s="194"/>
      <c r="F153" s="194"/>
      <c r="G153" s="194"/>
      <c r="H153" s="194"/>
      <c r="I153" s="194"/>
    </row>
    <row r="154" spans="2:9" x14ac:dyDescent="0.2">
      <c r="B154" s="155"/>
      <c r="C154" s="155"/>
      <c r="D154" s="194"/>
      <c r="E154" s="194"/>
      <c r="F154" s="194"/>
      <c r="G154" s="194"/>
      <c r="H154" s="194"/>
      <c r="I154" s="194"/>
    </row>
    <row r="155" spans="2:9" x14ac:dyDescent="0.2">
      <c r="B155" s="155"/>
      <c r="C155" s="155"/>
      <c r="D155" s="194"/>
      <c r="E155" s="194"/>
      <c r="F155" s="194"/>
      <c r="G155" s="194"/>
      <c r="H155" s="194"/>
      <c r="I155" s="194"/>
    </row>
    <row r="156" spans="2:9" x14ac:dyDescent="0.2">
      <c r="B156" s="155"/>
      <c r="C156" s="155"/>
      <c r="D156" s="194"/>
      <c r="E156" s="194"/>
      <c r="F156" s="194"/>
      <c r="G156" s="194"/>
      <c r="H156" s="194"/>
      <c r="I156" s="194"/>
    </row>
    <row r="157" spans="2:9" x14ac:dyDescent="0.2">
      <c r="B157" s="155"/>
      <c r="C157" s="155"/>
      <c r="D157" s="194"/>
      <c r="E157" s="194"/>
      <c r="F157" s="194"/>
      <c r="G157" s="194"/>
      <c r="H157" s="194"/>
      <c r="I157" s="194"/>
    </row>
    <row r="158" spans="2:9" x14ac:dyDescent="0.2">
      <c r="B158" s="155"/>
      <c r="C158" s="155"/>
      <c r="D158" s="194"/>
      <c r="E158" s="194"/>
      <c r="F158" s="194"/>
      <c r="G158" s="194"/>
      <c r="H158" s="194"/>
      <c r="I158" s="194"/>
    </row>
    <row r="159" spans="2:9" x14ac:dyDescent="0.2">
      <c r="B159" s="155"/>
      <c r="C159" s="155"/>
      <c r="D159" s="194"/>
      <c r="E159" s="194"/>
      <c r="F159" s="194"/>
      <c r="G159" s="194"/>
      <c r="H159" s="194"/>
      <c r="I159" s="194"/>
    </row>
    <row r="160" spans="2:9" x14ac:dyDescent="0.2">
      <c r="B160" s="155"/>
      <c r="C160" s="155"/>
      <c r="D160" s="194"/>
      <c r="E160" s="194"/>
      <c r="F160" s="194"/>
      <c r="G160" s="194"/>
      <c r="H160" s="194"/>
      <c r="I160" s="194"/>
    </row>
    <row r="161" spans="2:9" x14ac:dyDescent="0.2">
      <c r="B161" s="155"/>
      <c r="C161" s="155"/>
      <c r="D161" s="194"/>
      <c r="E161" s="194"/>
      <c r="F161" s="194"/>
      <c r="G161" s="194"/>
      <c r="H161" s="194"/>
      <c r="I161" s="194"/>
    </row>
    <row r="162" spans="2:9" x14ac:dyDescent="0.2">
      <c r="B162" s="155"/>
      <c r="C162" s="155"/>
      <c r="D162" s="194"/>
      <c r="E162" s="194"/>
      <c r="F162" s="194"/>
      <c r="G162" s="194"/>
      <c r="H162" s="194"/>
      <c r="I162" s="194"/>
    </row>
    <row r="163" spans="2:9" x14ac:dyDescent="0.2">
      <c r="B163" s="155"/>
      <c r="C163" s="155"/>
      <c r="D163" s="194"/>
      <c r="E163" s="194"/>
      <c r="F163" s="194"/>
      <c r="G163" s="194"/>
      <c r="H163" s="194"/>
      <c r="I163" s="194"/>
    </row>
    <row r="164" spans="2:9" x14ac:dyDescent="0.2">
      <c r="B164" s="155"/>
      <c r="C164" s="155"/>
      <c r="D164" s="194"/>
      <c r="E164" s="194"/>
      <c r="F164" s="194"/>
      <c r="G164" s="194"/>
      <c r="H164" s="194"/>
      <c r="I164" s="194"/>
    </row>
    <row r="165" spans="2:9" x14ac:dyDescent="0.2">
      <c r="B165" s="155"/>
      <c r="C165" s="155"/>
      <c r="D165" s="194"/>
      <c r="E165" s="194"/>
      <c r="F165" s="194"/>
      <c r="G165" s="194"/>
      <c r="H165" s="194"/>
      <c r="I165" s="194"/>
    </row>
    <row r="166" spans="2:9" x14ac:dyDescent="0.2">
      <c r="B166" s="155"/>
      <c r="C166" s="155"/>
      <c r="D166" s="194"/>
      <c r="E166" s="194"/>
      <c r="F166" s="194"/>
      <c r="G166" s="194"/>
      <c r="H166" s="194"/>
      <c r="I166" s="194"/>
    </row>
    <row r="167" spans="2:9" x14ac:dyDescent="0.2">
      <c r="B167" s="155"/>
      <c r="C167" s="155"/>
      <c r="D167" s="194"/>
      <c r="E167" s="194"/>
      <c r="F167" s="194"/>
      <c r="G167" s="194"/>
      <c r="H167" s="194"/>
      <c r="I167" s="194"/>
    </row>
    <row r="168" spans="2:9" x14ac:dyDescent="0.2">
      <c r="B168" s="155"/>
      <c r="C168" s="155"/>
      <c r="D168" s="194"/>
      <c r="E168" s="194"/>
      <c r="F168" s="194"/>
      <c r="G168" s="194"/>
      <c r="H168" s="194"/>
      <c r="I168" s="194"/>
    </row>
    <row r="169" spans="2:9" x14ac:dyDescent="0.2">
      <c r="B169" s="155"/>
      <c r="C169" s="155"/>
      <c r="D169" s="194"/>
      <c r="E169" s="194"/>
      <c r="F169" s="194"/>
      <c r="G169" s="194"/>
      <c r="H169" s="194"/>
      <c r="I169" s="194"/>
    </row>
    <row r="170" spans="2:9" x14ac:dyDescent="0.2">
      <c r="B170" s="155"/>
      <c r="C170" s="155"/>
      <c r="D170" s="194"/>
      <c r="E170" s="194"/>
      <c r="F170" s="194"/>
      <c r="G170" s="194"/>
      <c r="H170" s="194"/>
      <c r="I170" s="194"/>
    </row>
    <row r="171" spans="2:9" x14ac:dyDescent="0.2">
      <c r="B171" s="155"/>
      <c r="C171" s="155"/>
      <c r="D171" s="194"/>
      <c r="E171" s="194"/>
      <c r="F171" s="194"/>
      <c r="G171" s="194"/>
      <c r="H171" s="194"/>
      <c r="I171" s="194"/>
    </row>
    <row r="172" spans="2:9" x14ac:dyDescent="0.2">
      <c r="B172" s="155"/>
      <c r="C172" s="155"/>
      <c r="D172" s="194"/>
      <c r="E172" s="194"/>
      <c r="F172" s="194"/>
      <c r="G172" s="194"/>
      <c r="H172" s="194"/>
      <c r="I172" s="194"/>
    </row>
    <row r="173" spans="2:9" x14ac:dyDescent="0.2">
      <c r="B173" s="155"/>
      <c r="C173" s="155"/>
      <c r="D173" s="194"/>
      <c r="E173" s="194"/>
      <c r="F173" s="194"/>
      <c r="G173" s="194"/>
      <c r="H173" s="194"/>
      <c r="I173" s="194"/>
    </row>
    <row r="174" spans="2:9" x14ac:dyDescent="0.2">
      <c r="B174" s="155"/>
      <c r="C174" s="155"/>
      <c r="D174" s="194"/>
      <c r="E174" s="194"/>
      <c r="F174" s="194"/>
      <c r="G174" s="194"/>
      <c r="H174" s="194"/>
      <c r="I174" s="194"/>
    </row>
    <row r="175" spans="2:9" x14ac:dyDescent="0.2">
      <c r="B175" s="155"/>
      <c r="C175" s="155"/>
      <c r="D175" s="194"/>
      <c r="E175" s="194"/>
      <c r="F175" s="194"/>
      <c r="G175" s="194"/>
      <c r="H175" s="194"/>
      <c r="I175" s="194"/>
    </row>
    <row r="176" spans="2:9" x14ac:dyDescent="0.2">
      <c r="B176" s="155"/>
      <c r="C176" s="155"/>
      <c r="D176" s="194"/>
      <c r="E176" s="194"/>
      <c r="F176" s="194"/>
      <c r="G176" s="194"/>
      <c r="H176" s="194"/>
      <c r="I176" s="194"/>
    </row>
    <row r="177" spans="2:9" x14ac:dyDescent="0.2">
      <c r="B177" s="155"/>
      <c r="C177" s="155"/>
      <c r="D177" s="194"/>
      <c r="E177" s="194"/>
      <c r="F177" s="194"/>
      <c r="G177" s="194"/>
      <c r="H177" s="194"/>
      <c r="I177" s="194"/>
    </row>
    <row r="178" spans="2:9" x14ac:dyDescent="0.2">
      <c r="B178" s="155"/>
      <c r="C178" s="155"/>
      <c r="D178" s="194"/>
      <c r="E178" s="194"/>
      <c r="F178" s="194"/>
      <c r="G178" s="194"/>
      <c r="H178" s="194"/>
      <c r="I178" s="194"/>
    </row>
    <row r="179" spans="2:9" x14ac:dyDescent="0.2">
      <c r="B179" s="155"/>
      <c r="C179" s="155"/>
      <c r="D179" s="194"/>
      <c r="E179" s="194"/>
      <c r="F179" s="194"/>
      <c r="G179" s="194"/>
      <c r="H179" s="194"/>
      <c r="I179" s="194"/>
    </row>
    <row r="180" spans="2:9" x14ac:dyDescent="0.2">
      <c r="B180" s="155"/>
      <c r="C180" s="155"/>
      <c r="D180" s="194"/>
      <c r="E180" s="194"/>
      <c r="F180" s="194"/>
      <c r="G180" s="194"/>
      <c r="H180" s="194"/>
      <c r="I180" s="194"/>
    </row>
    <row r="181" spans="2:9" x14ac:dyDescent="0.2">
      <c r="B181" s="155"/>
      <c r="C181" s="155"/>
      <c r="D181" s="194"/>
      <c r="E181" s="194"/>
      <c r="F181" s="194"/>
      <c r="G181" s="194"/>
      <c r="H181" s="194"/>
      <c r="I181" s="194"/>
    </row>
    <row r="182" spans="2:9" x14ac:dyDescent="0.2">
      <c r="B182" s="155"/>
      <c r="C182" s="155"/>
      <c r="D182" s="194"/>
      <c r="E182" s="194"/>
      <c r="F182" s="194"/>
      <c r="G182" s="194"/>
      <c r="H182" s="194"/>
      <c r="I182" s="194"/>
    </row>
    <row r="183" spans="2:9" x14ac:dyDescent="0.2">
      <c r="B183" s="155"/>
      <c r="C183" s="155"/>
      <c r="D183" s="194"/>
      <c r="E183" s="194"/>
      <c r="F183" s="194"/>
      <c r="G183" s="194"/>
      <c r="H183" s="194"/>
      <c r="I183" s="194"/>
    </row>
    <row r="184" spans="2:9" x14ac:dyDescent="0.2">
      <c r="B184" s="155"/>
      <c r="C184" s="155"/>
      <c r="D184" s="194"/>
      <c r="E184" s="194"/>
      <c r="F184" s="194"/>
      <c r="G184" s="194"/>
      <c r="H184" s="194"/>
      <c r="I184" s="194"/>
    </row>
    <row r="185" spans="2:9" x14ac:dyDescent="0.2">
      <c r="B185" s="155"/>
      <c r="C185" s="155"/>
      <c r="D185" s="194"/>
      <c r="E185" s="194"/>
      <c r="F185" s="194"/>
      <c r="G185" s="194"/>
      <c r="H185" s="194"/>
      <c r="I185" s="194"/>
    </row>
    <row r="186" spans="2:9" x14ac:dyDescent="0.2">
      <c r="B186" s="155"/>
      <c r="C186" s="155"/>
      <c r="D186" s="194"/>
      <c r="E186" s="194"/>
      <c r="F186" s="194"/>
      <c r="G186" s="194"/>
      <c r="H186" s="194"/>
      <c r="I186" s="194"/>
    </row>
    <row r="187" spans="2:9" x14ac:dyDescent="0.2">
      <c r="B187" s="155"/>
      <c r="C187" s="155"/>
      <c r="D187" s="194"/>
      <c r="E187" s="194"/>
      <c r="F187" s="194"/>
      <c r="G187" s="194"/>
      <c r="H187" s="194"/>
      <c r="I187" s="194"/>
    </row>
    <row r="188" spans="2:9" x14ac:dyDescent="0.2">
      <c r="B188" s="155"/>
      <c r="C188" s="155"/>
      <c r="D188" s="194"/>
      <c r="E188" s="194"/>
      <c r="F188" s="194"/>
      <c r="G188" s="194"/>
      <c r="H188" s="194"/>
      <c r="I188" s="194"/>
    </row>
    <row r="189" spans="2:9" x14ac:dyDescent="0.2">
      <c r="B189" s="155"/>
      <c r="C189" s="155"/>
      <c r="D189" s="194"/>
      <c r="E189" s="194"/>
      <c r="F189" s="194"/>
      <c r="G189" s="194"/>
      <c r="H189" s="194"/>
      <c r="I189" s="194"/>
    </row>
    <row r="190" spans="2:9" x14ac:dyDescent="0.2">
      <c r="B190" s="155"/>
      <c r="C190" s="155"/>
      <c r="D190" s="194"/>
      <c r="E190" s="194"/>
      <c r="F190" s="194"/>
      <c r="G190" s="194"/>
      <c r="H190" s="194"/>
      <c r="I190" s="194"/>
    </row>
    <row r="191" spans="2:9" x14ac:dyDescent="0.2">
      <c r="B191" s="155"/>
      <c r="C191" s="155"/>
      <c r="D191" s="194"/>
      <c r="E191" s="194"/>
      <c r="F191" s="194"/>
      <c r="G191" s="194"/>
      <c r="H191" s="194"/>
      <c r="I191" s="194"/>
    </row>
    <row r="192" spans="2:9" x14ac:dyDescent="0.2">
      <c r="B192" s="155"/>
      <c r="C192" s="155"/>
      <c r="D192" s="194"/>
      <c r="E192" s="194"/>
      <c r="F192" s="194"/>
      <c r="G192" s="194"/>
      <c r="H192" s="194"/>
      <c r="I192" s="194"/>
    </row>
    <row r="193" spans="2:9" x14ac:dyDescent="0.2">
      <c r="B193" s="155"/>
      <c r="C193" s="155"/>
      <c r="D193" s="194"/>
      <c r="E193" s="194"/>
      <c r="F193" s="194"/>
      <c r="G193" s="194"/>
      <c r="H193" s="194"/>
      <c r="I193" s="194"/>
    </row>
    <row r="194" spans="2:9" x14ac:dyDescent="0.2">
      <c r="B194" s="155"/>
      <c r="C194" s="155"/>
      <c r="D194" s="194"/>
      <c r="E194" s="194"/>
      <c r="F194" s="194"/>
      <c r="G194" s="194"/>
      <c r="H194" s="194"/>
      <c r="I194" s="194"/>
    </row>
    <row r="195" spans="2:9" x14ac:dyDescent="0.2">
      <c r="B195" s="155"/>
      <c r="C195" s="155"/>
      <c r="D195" s="194"/>
      <c r="E195" s="194"/>
      <c r="F195" s="194"/>
      <c r="G195" s="194"/>
      <c r="H195" s="194"/>
      <c r="I195" s="194"/>
    </row>
    <row r="196" spans="2:9" x14ac:dyDescent="0.2">
      <c r="B196" s="155"/>
      <c r="C196" s="155"/>
      <c r="D196" s="194"/>
      <c r="E196" s="194"/>
      <c r="F196" s="194"/>
      <c r="G196" s="194"/>
      <c r="H196" s="194"/>
      <c r="I196" s="194"/>
    </row>
    <row r="197" spans="2:9" x14ac:dyDescent="0.2">
      <c r="B197" s="155"/>
      <c r="C197" s="155"/>
      <c r="D197" s="194"/>
      <c r="E197" s="194"/>
      <c r="F197" s="194"/>
      <c r="G197" s="194"/>
      <c r="H197" s="194"/>
      <c r="I197" s="194"/>
    </row>
    <row r="198" spans="2:9" x14ac:dyDescent="0.2">
      <c r="B198" s="155"/>
      <c r="C198" s="155"/>
      <c r="D198" s="194"/>
      <c r="E198" s="194"/>
      <c r="F198" s="194"/>
      <c r="G198" s="194"/>
      <c r="H198" s="194"/>
      <c r="I198" s="194"/>
    </row>
    <row r="199" spans="2:9" x14ac:dyDescent="0.2">
      <c r="B199" s="155"/>
      <c r="C199" s="155"/>
      <c r="D199" s="194"/>
      <c r="E199" s="194"/>
      <c r="F199" s="194"/>
      <c r="G199" s="194"/>
      <c r="H199" s="194"/>
      <c r="I199" s="194"/>
    </row>
    <row r="200" spans="2:9" x14ac:dyDescent="0.2">
      <c r="B200" s="155"/>
      <c r="C200" s="155"/>
      <c r="D200" s="194"/>
      <c r="E200" s="194"/>
      <c r="F200" s="194"/>
      <c r="G200" s="194"/>
      <c r="H200" s="194"/>
      <c r="I200" s="194"/>
    </row>
    <row r="201" spans="2:9" x14ac:dyDescent="0.2">
      <c r="B201" s="155"/>
      <c r="C201" s="155"/>
      <c r="D201" s="194"/>
      <c r="E201" s="194"/>
      <c r="F201" s="194"/>
      <c r="G201" s="194"/>
      <c r="H201" s="194"/>
      <c r="I201" s="194"/>
    </row>
    <row r="202" spans="2:9" x14ac:dyDescent="0.2">
      <c r="B202" s="155"/>
      <c r="C202" s="155"/>
      <c r="D202" s="194"/>
      <c r="E202" s="194"/>
      <c r="F202" s="194"/>
      <c r="G202" s="194"/>
      <c r="H202" s="194"/>
      <c r="I202" s="194"/>
    </row>
    <row r="203" spans="2:9" x14ac:dyDescent="0.2">
      <c r="B203" s="155"/>
      <c r="C203" s="155"/>
      <c r="D203" s="194"/>
      <c r="E203" s="194"/>
      <c r="F203" s="194"/>
      <c r="G203" s="194"/>
      <c r="H203" s="194"/>
      <c r="I203" s="194"/>
    </row>
    <row r="204" spans="2:9" x14ac:dyDescent="0.2">
      <c r="B204" s="155"/>
      <c r="C204" s="155"/>
      <c r="D204" s="194"/>
      <c r="E204" s="194"/>
      <c r="F204" s="194"/>
      <c r="G204" s="194"/>
      <c r="H204" s="194"/>
      <c r="I204" s="194"/>
    </row>
    <row r="205" spans="2:9" x14ac:dyDescent="0.2">
      <c r="B205" s="155"/>
      <c r="C205" s="155"/>
      <c r="D205" s="194"/>
      <c r="E205" s="194"/>
      <c r="F205" s="194"/>
      <c r="G205" s="194"/>
      <c r="H205" s="194"/>
      <c r="I205" s="194"/>
    </row>
    <row r="206" spans="2:9" x14ac:dyDescent="0.2">
      <c r="B206" s="155"/>
      <c r="C206" s="155"/>
      <c r="D206" s="194"/>
      <c r="E206" s="194"/>
      <c r="F206" s="194"/>
      <c r="G206" s="194"/>
      <c r="H206" s="194"/>
      <c r="I206" s="194"/>
    </row>
    <row r="207" spans="2:9" x14ac:dyDescent="0.2">
      <c r="B207" s="155"/>
      <c r="C207" s="155"/>
      <c r="D207" s="194"/>
      <c r="E207" s="194"/>
      <c r="F207" s="194"/>
      <c r="G207" s="194"/>
      <c r="H207" s="194"/>
      <c r="I207" s="194"/>
    </row>
    <row r="208" spans="2:9" x14ac:dyDescent="0.2">
      <c r="B208" s="155"/>
      <c r="C208" s="155"/>
      <c r="D208" s="194"/>
      <c r="E208" s="194"/>
      <c r="F208" s="194"/>
      <c r="G208" s="194"/>
      <c r="H208" s="194"/>
      <c r="I208" s="194"/>
    </row>
    <row r="209" spans="2:9" x14ac:dyDescent="0.2">
      <c r="B209" s="155"/>
      <c r="C209" s="155"/>
      <c r="D209" s="194"/>
      <c r="E209" s="194"/>
      <c r="F209" s="194"/>
      <c r="G209" s="194"/>
      <c r="H209" s="194"/>
      <c r="I209" s="194"/>
    </row>
    <row r="210" spans="2:9" x14ac:dyDescent="0.2">
      <c r="B210" s="155"/>
      <c r="C210" s="155"/>
      <c r="D210" s="194"/>
      <c r="E210" s="194"/>
      <c r="F210" s="194"/>
      <c r="G210" s="194"/>
      <c r="H210" s="194"/>
      <c r="I210" s="194"/>
    </row>
    <row r="211" spans="2:9" x14ac:dyDescent="0.2">
      <c r="B211" s="155"/>
      <c r="C211" s="155"/>
      <c r="D211" s="194"/>
      <c r="E211" s="194"/>
      <c r="F211" s="194"/>
      <c r="G211" s="194"/>
      <c r="H211" s="194"/>
      <c r="I211" s="194"/>
    </row>
    <row r="212" spans="2:9" x14ac:dyDescent="0.2">
      <c r="B212" s="155"/>
      <c r="C212" s="155"/>
      <c r="D212" s="194"/>
      <c r="E212" s="194"/>
      <c r="F212" s="194"/>
      <c r="G212" s="194"/>
      <c r="H212" s="194"/>
      <c r="I212" s="194"/>
    </row>
    <row r="213" spans="2:9" x14ac:dyDescent="0.2">
      <c r="B213" s="155"/>
      <c r="C213" s="155"/>
      <c r="D213" s="194"/>
      <c r="E213" s="194"/>
      <c r="F213" s="194"/>
      <c r="G213" s="194"/>
      <c r="H213" s="194"/>
      <c r="I213" s="194"/>
    </row>
    <row r="214" spans="2:9" x14ac:dyDescent="0.2">
      <c r="B214" s="155"/>
      <c r="C214" s="155"/>
      <c r="D214" s="194"/>
      <c r="E214" s="194"/>
      <c r="F214" s="194"/>
      <c r="G214" s="194"/>
      <c r="H214" s="194"/>
      <c r="I214" s="194"/>
    </row>
    <row r="215" spans="2:9" x14ac:dyDescent="0.2">
      <c r="B215" s="155"/>
      <c r="C215" s="155"/>
      <c r="D215" s="194"/>
      <c r="E215" s="194"/>
      <c r="F215" s="194"/>
      <c r="G215" s="194"/>
      <c r="H215" s="194"/>
      <c r="I215" s="194"/>
    </row>
    <row r="216" spans="2:9" x14ac:dyDescent="0.2">
      <c r="B216" s="155"/>
      <c r="C216" s="155"/>
      <c r="D216" s="194"/>
      <c r="E216" s="194"/>
      <c r="F216" s="194"/>
      <c r="G216" s="194"/>
      <c r="H216" s="194"/>
      <c r="I216" s="194"/>
    </row>
    <row r="217" spans="2:9" x14ac:dyDescent="0.2">
      <c r="B217" s="155"/>
      <c r="C217" s="155"/>
      <c r="D217" s="194"/>
      <c r="E217" s="194"/>
      <c r="F217" s="194"/>
      <c r="G217" s="194"/>
      <c r="H217" s="194"/>
      <c r="I217" s="194"/>
    </row>
    <row r="218" spans="2:9" x14ac:dyDescent="0.2">
      <c r="B218" s="155"/>
      <c r="C218" s="155"/>
      <c r="D218" s="194"/>
      <c r="E218" s="194"/>
      <c r="F218" s="194"/>
      <c r="G218" s="194"/>
      <c r="H218" s="194"/>
      <c r="I218" s="194"/>
    </row>
    <row r="219" spans="2:9" x14ac:dyDescent="0.2">
      <c r="B219" s="155"/>
      <c r="C219" s="155"/>
      <c r="D219" s="194"/>
      <c r="E219" s="194"/>
      <c r="F219" s="194"/>
      <c r="G219" s="194"/>
      <c r="H219" s="194"/>
      <c r="I219" s="194"/>
    </row>
    <row r="220" spans="2:9" x14ac:dyDescent="0.2">
      <c r="B220" s="155"/>
      <c r="C220" s="155"/>
      <c r="D220" s="194"/>
      <c r="E220" s="194"/>
      <c r="F220" s="194"/>
      <c r="G220" s="194"/>
      <c r="H220" s="194"/>
      <c r="I220" s="194"/>
    </row>
    <row r="221" spans="2:9" x14ac:dyDescent="0.2">
      <c r="B221" s="155"/>
      <c r="C221" s="155"/>
      <c r="D221" s="194"/>
      <c r="E221" s="194"/>
      <c r="F221" s="194"/>
      <c r="G221" s="194"/>
      <c r="H221" s="194"/>
      <c r="I221" s="194"/>
    </row>
    <row r="222" spans="2:9" x14ac:dyDescent="0.2">
      <c r="B222" s="155"/>
      <c r="C222" s="155"/>
      <c r="D222" s="194"/>
      <c r="E222" s="194"/>
      <c r="F222" s="194"/>
      <c r="G222" s="194"/>
      <c r="H222" s="194"/>
      <c r="I222" s="194"/>
    </row>
    <row r="223" spans="2:9" x14ac:dyDescent="0.2">
      <c r="B223" s="155"/>
      <c r="C223" s="155"/>
      <c r="D223" s="194"/>
      <c r="E223" s="194"/>
      <c r="F223" s="194"/>
      <c r="G223" s="194"/>
      <c r="H223" s="194"/>
      <c r="I223" s="194"/>
    </row>
    <row r="224" spans="2:9" x14ac:dyDescent="0.2">
      <c r="B224" s="155"/>
      <c r="C224" s="155"/>
      <c r="D224" s="194"/>
      <c r="E224" s="194"/>
      <c r="F224" s="194"/>
      <c r="G224" s="194"/>
      <c r="H224" s="194"/>
      <c r="I224" s="194"/>
    </row>
    <row r="225" spans="2:9" x14ac:dyDescent="0.2">
      <c r="B225" s="155"/>
      <c r="C225" s="155"/>
      <c r="D225" s="194"/>
      <c r="E225" s="194"/>
      <c r="F225" s="194"/>
      <c r="G225" s="194"/>
      <c r="H225" s="194"/>
      <c r="I225" s="194"/>
    </row>
    <row r="226" spans="2:9" x14ac:dyDescent="0.2">
      <c r="B226" s="155"/>
      <c r="C226" s="155"/>
      <c r="D226" s="194"/>
      <c r="E226" s="194"/>
      <c r="F226" s="194"/>
      <c r="G226" s="194"/>
      <c r="H226" s="194"/>
      <c r="I226" s="194"/>
    </row>
    <row r="227" spans="2:9" x14ac:dyDescent="0.2">
      <c r="B227" s="155"/>
      <c r="C227" s="155"/>
      <c r="D227" s="194"/>
      <c r="E227" s="194"/>
      <c r="F227" s="194"/>
      <c r="G227" s="194"/>
      <c r="H227" s="194"/>
      <c r="I227" s="194"/>
    </row>
    <row r="228" spans="2:9" x14ac:dyDescent="0.2">
      <c r="B228" s="155"/>
      <c r="C228" s="155"/>
      <c r="D228" s="194"/>
      <c r="E228" s="194"/>
      <c r="F228" s="194"/>
      <c r="G228" s="194"/>
      <c r="H228" s="194"/>
      <c r="I228" s="194"/>
    </row>
    <row r="229" spans="2:9" x14ac:dyDescent="0.2">
      <c r="B229" s="155"/>
      <c r="C229" s="155"/>
      <c r="D229" s="194"/>
      <c r="E229" s="194"/>
      <c r="F229" s="194"/>
      <c r="G229" s="194"/>
      <c r="H229" s="194"/>
      <c r="I229" s="194"/>
    </row>
    <row r="230" spans="2:9" x14ac:dyDescent="0.2">
      <c r="B230" s="155"/>
      <c r="C230" s="155"/>
      <c r="D230" s="194"/>
      <c r="E230" s="194"/>
      <c r="F230" s="194"/>
      <c r="G230" s="194"/>
      <c r="H230" s="194"/>
      <c r="I230" s="194"/>
    </row>
    <row r="231" spans="2:9" x14ac:dyDescent="0.2">
      <c r="B231" s="155"/>
      <c r="C231" s="155"/>
      <c r="D231" s="194"/>
      <c r="E231" s="194"/>
      <c r="F231" s="194"/>
      <c r="G231" s="194"/>
      <c r="H231" s="194"/>
      <c r="I231" s="194"/>
    </row>
    <row r="232" spans="2:9" x14ac:dyDescent="0.2">
      <c r="B232" s="155"/>
      <c r="C232" s="155"/>
      <c r="D232" s="194"/>
      <c r="E232" s="194"/>
      <c r="F232" s="194"/>
      <c r="G232" s="194"/>
      <c r="H232" s="194"/>
      <c r="I232" s="194"/>
    </row>
    <row r="233" spans="2:9" x14ac:dyDescent="0.2">
      <c r="B233" s="155"/>
      <c r="C233" s="155"/>
      <c r="D233" s="194"/>
      <c r="E233" s="194"/>
      <c r="F233" s="194"/>
      <c r="G233" s="194"/>
      <c r="H233" s="194"/>
      <c r="I233" s="194"/>
    </row>
    <row r="234" spans="2:9" x14ac:dyDescent="0.2">
      <c r="B234" s="155"/>
      <c r="C234" s="155"/>
      <c r="D234" s="194"/>
      <c r="E234" s="194"/>
      <c r="F234" s="194"/>
      <c r="G234" s="194"/>
      <c r="H234" s="194"/>
      <c r="I234" s="194"/>
    </row>
    <row r="235" spans="2:9" x14ac:dyDescent="0.2">
      <c r="B235" s="155"/>
      <c r="C235" s="155"/>
      <c r="D235" s="194"/>
      <c r="E235" s="194"/>
      <c r="F235" s="194"/>
      <c r="G235" s="194"/>
      <c r="H235" s="194"/>
      <c r="I235" s="194"/>
    </row>
    <row r="236" spans="2:9" x14ac:dyDescent="0.2">
      <c r="B236" s="155"/>
      <c r="C236" s="155"/>
      <c r="D236" s="194"/>
      <c r="E236" s="194"/>
      <c r="F236" s="194"/>
      <c r="G236" s="194"/>
      <c r="H236" s="194"/>
      <c r="I236" s="194"/>
    </row>
    <row r="237" spans="2:9" x14ac:dyDescent="0.2">
      <c r="B237" s="155"/>
      <c r="C237" s="155"/>
      <c r="D237" s="194"/>
      <c r="E237" s="194"/>
      <c r="F237" s="194"/>
      <c r="G237" s="194"/>
      <c r="H237" s="194"/>
      <c r="I237" s="194"/>
    </row>
    <row r="238" spans="2:9" x14ac:dyDescent="0.2">
      <c r="B238" s="155"/>
      <c r="C238" s="155"/>
      <c r="D238" s="194"/>
      <c r="E238" s="194"/>
      <c r="F238" s="194"/>
      <c r="G238" s="194"/>
      <c r="H238" s="194"/>
      <c r="I238" s="194"/>
    </row>
    <row r="239" spans="2:9" x14ac:dyDescent="0.2">
      <c r="B239" s="155"/>
      <c r="C239" s="155"/>
      <c r="D239" s="194"/>
      <c r="E239" s="194"/>
      <c r="F239" s="194"/>
      <c r="G239" s="194"/>
      <c r="H239" s="194"/>
      <c r="I239" s="194"/>
    </row>
    <row r="240" spans="2:9" x14ac:dyDescent="0.2">
      <c r="B240" s="155"/>
      <c r="C240" s="155"/>
      <c r="D240" s="194"/>
      <c r="E240" s="194"/>
      <c r="F240" s="194"/>
      <c r="G240" s="194"/>
      <c r="H240" s="194"/>
      <c r="I240" s="194"/>
    </row>
    <row r="241" spans="2:9" x14ac:dyDescent="0.2">
      <c r="B241" s="155"/>
      <c r="C241" s="155"/>
      <c r="D241" s="194"/>
      <c r="E241" s="194"/>
      <c r="F241" s="194"/>
      <c r="G241" s="194"/>
      <c r="H241" s="194"/>
      <c r="I241" s="194"/>
    </row>
    <row r="242" spans="2:9" x14ac:dyDescent="0.2">
      <c r="B242" s="155"/>
      <c r="C242" s="155"/>
      <c r="D242" s="194"/>
      <c r="E242" s="194"/>
      <c r="F242" s="194"/>
      <c r="G242" s="194"/>
      <c r="H242" s="194"/>
      <c r="I242" s="194"/>
    </row>
    <row r="243" spans="2:9" x14ac:dyDescent="0.2">
      <c r="B243" s="155"/>
      <c r="C243" s="155"/>
      <c r="D243" s="194"/>
      <c r="E243" s="194"/>
      <c r="F243" s="194"/>
      <c r="G243" s="194"/>
      <c r="H243" s="194"/>
      <c r="I243" s="194"/>
    </row>
    <row r="244" spans="2:9" x14ac:dyDescent="0.2">
      <c r="B244" s="155"/>
      <c r="C244" s="155"/>
      <c r="D244" s="194"/>
      <c r="E244" s="194"/>
      <c r="F244" s="194"/>
      <c r="G244" s="194"/>
      <c r="H244" s="194"/>
      <c r="I244" s="194"/>
    </row>
    <row r="245" spans="2:9" x14ac:dyDescent="0.2">
      <c r="B245" s="155"/>
      <c r="C245" s="155"/>
      <c r="D245" s="194"/>
      <c r="E245" s="194"/>
      <c r="F245" s="194"/>
      <c r="G245" s="194"/>
      <c r="H245" s="194"/>
      <c r="I245" s="194"/>
    </row>
    <row r="246" spans="2:9" x14ac:dyDescent="0.2">
      <c r="B246" s="155"/>
      <c r="C246" s="155"/>
      <c r="D246" s="194"/>
      <c r="E246" s="194"/>
      <c r="F246" s="194"/>
      <c r="G246" s="194"/>
      <c r="H246" s="194"/>
      <c r="I246" s="194"/>
    </row>
    <row r="247" spans="2:9" x14ac:dyDescent="0.2">
      <c r="B247" s="155"/>
      <c r="C247" s="155"/>
      <c r="D247" s="194"/>
      <c r="E247" s="194"/>
      <c r="F247" s="194"/>
      <c r="G247" s="194"/>
      <c r="H247" s="194"/>
      <c r="I247" s="194"/>
    </row>
    <row r="248" spans="2:9" x14ac:dyDescent="0.2">
      <c r="B248" s="155"/>
      <c r="C248" s="155"/>
      <c r="D248" s="194"/>
      <c r="E248" s="194"/>
      <c r="F248" s="194"/>
      <c r="G248" s="194"/>
      <c r="H248" s="194"/>
      <c r="I248" s="194"/>
    </row>
    <row r="249" spans="2:9" x14ac:dyDescent="0.2">
      <c r="B249" s="155"/>
      <c r="C249" s="155"/>
      <c r="D249" s="194"/>
      <c r="E249" s="194"/>
      <c r="F249" s="194"/>
      <c r="G249" s="194"/>
      <c r="H249" s="194"/>
      <c r="I249" s="194"/>
    </row>
    <row r="250" spans="2:9" x14ac:dyDescent="0.2">
      <c r="B250" s="155"/>
      <c r="C250" s="155"/>
      <c r="D250" s="194"/>
      <c r="E250" s="194"/>
      <c r="F250" s="194"/>
      <c r="G250" s="194"/>
      <c r="H250" s="194"/>
      <c r="I250" s="194"/>
    </row>
    <row r="251" spans="2:9" x14ac:dyDescent="0.2">
      <c r="B251" s="155"/>
      <c r="C251" s="155"/>
      <c r="D251" s="194"/>
      <c r="E251" s="194"/>
      <c r="F251" s="194"/>
      <c r="G251" s="194"/>
      <c r="H251" s="194"/>
      <c r="I251" s="194"/>
    </row>
    <row r="252" spans="2:9" x14ac:dyDescent="0.2">
      <c r="B252" s="155"/>
      <c r="C252" s="155"/>
      <c r="D252" s="194"/>
      <c r="E252" s="194"/>
      <c r="F252" s="194"/>
      <c r="G252" s="194"/>
      <c r="H252" s="194"/>
      <c r="I252" s="194"/>
    </row>
    <row r="253" spans="2:9" x14ac:dyDescent="0.2">
      <c r="B253" s="155"/>
      <c r="C253" s="155"/>
      <c r="D253" s="194"/>
      <c r="E253" s="194"/>
      <c r="F253" s="194"/>
      <c r="G253" s="194"/>
      <c r="H253" s="194"/>
      <c r="I253" s="194"/>
    </row>
    <row r="254" spans="2:9" x14ac:dyDescent="0.2">
      <c r="B254" s="155"/>
      <c r="C254" s="155"/>
      <c r="D254" s="194"/>
      <c r="E254" s="194"/>
      <c r="F254" s="194"/>
      <c r="G254" s="194"/>
      <c r="H254" s="194"/>
      <c r="I254" s="194"/>
    </row>
    <row r="255" spans="2:9" x14ac:dyDescent="0.2">
      <c r="B255" s="155"/>
      <c r="C255" s="155"/>
      <c r="D255" s="194"/>
      <c r="E255" s="194"/>
      <c r="F255" s="194"/>
      <c r="G255" s="194"/>
      <c r="H255" s="194"/>
      <c r="I255" s="194"/>
    </row>
    <row r="256" spans="2:9" x14ac:dyDescent="0.2">
      <c r="B256" s="155"/>
      <c r="C256" s="155"/>
      <c r="D256" s="194"/>
      <c r="E256" s="194"/>
      <c r="F256" s="194"/>
      <c r="G256" s="194"/>
      <c r="H256" s="194"/>
      <c r="I256" s="194"/>
    </row>
    <row r="257" spans="2:9" x14ac:dyDescent="0.2">
      <c r="B257" s="155"/>
      <c r="C257" s="155"/>
      <c r="D257" s="194"/>
      <c r="E257" s="194"/>
      <c r="F257" s="194"/>
      <c r="G257" s="194"/>
      <c r="H257" s="194"/>
      <c r="I257" s="194"/>
    </row>
    <row r="258" spans="2:9" x14ac:dyDescent="0.2">
      <c r="B258" s="155"/>
      <c r="C258" s="155"/>
      <c r="D258" s="194"/>
      <c r="E258" s="194"/>
      <c r="F258" s="194"/>
      <c r="G258" s="194"/>
      <c r="H258" s="194"/>
      <c r="I258" s="194"/>
    </row>
    <row r="259" spans="2:9" x14ac:dyDescent="0.2">
      <c r="B259" s="155"/>
      <c r="C259" s="155"/>
      <c r="D259" s="194"/>
      <c r="E259" s="194"/>
      <c r="F259" s="194"/>
      <c r="G259" s="194"/>
      <c r="H259" s="194"/>
      <c r="I259" s="194"/>
    </row>
    <row r="260" spans="2:9" x14ac:dyDescent="0.2">
      <c r="B260" s="155"/>
      <c r="C260" s="155"/>
      <c r="D260" s="194"/>
      <c r="E260" s="194"/>
      <c r="F260" s="194"/>
      <c r="G260" s="194"/>
      <c r="H260" s="194"/>
      <c r="I260" s="194"/>
    </row>
    <row r="261" spans="2:9" x14ac:dyDescent="0.2">
      <c r="B261" s="155"/>
      <c r="C261" s="155"/>
      <c r="D261" s="194"/>
      <c r="E261" s="194"/>
      <c r="F261" s="194"/>
      <c r="G261" s="194"/>
      <c r="H261" s="194"/>
      <c r="I261" s="194"/>
    </row>
    <row r="262" spans="2:9" x14ac:dyDescent="0.2">
      <c r="B262" s="155"/>
      <c r="C262" s="155"/>
      <c r="D262" s="194"/>
      <c r="E262" s="194"/>
      <c r="F262" s="194"/>
      <c r="G262" s="194"/>
      <c r="H262" s="194"/>
      <c r="I262" s="194"/>
    </row>
    <row r="263" spans="2:9" x14ac:dyDescent="0.2">
      <c r="B263" s="155"/>
      <c r="C263" s="155"/>
      <c r="D263" s="194"/>
      <c r="E263" s="194"/>
      <c r="F263" s="194"/>
      <c r="G263" s="194"/>
      <c r="H263" s="194"/>
      <c r="I263" s="194"/>
    </row>
    <row r="264" spans="2:9" x14ac:dyDescent="0.2">
      <c r="B264" s="155"/>
      <c r="C264" s="155"/>
      <c r="D264" s="194"/>
      <c r="E264" s="194"/>
      <c r="F264" s="194"/>
      <c r="G264" s="194"/>
      <c r="H264" s="194"/>
      <c r="I264" s="194"/>
    </row>
    <row r="265" spans="2:9" x14ac:dyDescent="0.2">
      <c r="B265" s="155"/>
      <c r="C265" s="155"/>
      <c r="D265" s="194"/>
      <c r="E265" s="194"/>
      <c r="F265" s="194"/>
      <c r="G265" s="194"/>
      <c r="H265" s="194"/>
      <c r="I265" s="194"/>
    </row>
    <row r="266" spans="2:9" x14ac:dyDescent="0.2">
      <c r="B266" s="155"/>
      <c r="C266" s="155"/>
      <c r="D266" s="194"/>
      <c r="E266" s="194"/>
      <c r="F266" s="194"/>
      <c r="G266" s="194"/>
      <c r="H266" s="194"/>
      <c r="I266" s="194"/>
    </row>
    <row r="267" spans="2:9" x14ac:dyDescent="0.2">
      <c r="B267" s="155"/>
      <c r="C267" s="155"/>
      <c r="D267" s="194"/>
      <c r="E267" s="194"/>
      <c r="F267" s="194"/>
      <c r="G267" s="194"/>
      <c r="H267" s="194"/>
      <c r="I267" s="194"/>
    </row>
    <row r="268" spans="2:9" x14ac:dyDescent="0.2">
      <c r="B268" s="155"/>
      <c r="C268" s="155"/>
      <c r="D268" s="194"/>
      <c r="E268" s="194"/>
      <c r="F268" s="194"/>
      <c r="G268" s="194"/>
      <c r="H268" s="194"/>
      <c r="I268" s="194"/>
    </row>
    <row r="269" spans="2:9" x14ac:dyDescent="0.2">
      <c r="B269" s="155"/>
      <c r="C269" s="155"/>
      <c r="D269" s="194"/>
      <c r="E269" s="194"/>
      <c r="F269" s="194"/>
      <c r="G269" s="194"/>
      <c r="H269" s="194"/>
      <c r="I269" s="194"/>
    </row>
    <row r="270" spans="2:9" x14ac:dyDescent="0.2">
      <c r="B270" s="155"/>
      <c r="C270" s="155"/>
      <c r="D270" s="194"/>
      <c r="E270" s="194"/>
      <c r="F270" s="194"/>
      <c r="G270" s="194"/>
      <c r="H270" s="194"/>
      <c r="I270" s="194"/>
    </row>
    <row r="271" spans="2:9" x14ac:dyDescent="0.2">
      <c r="B271" s="155"/>
      <c r="C271" s="155"/>
      <c r="D271" s="194"/>
      <c r="E271" s="194"/>
      <c r="F271" s="194"/>
      <c r="G271" s="194"/>
      <c r="H271" s="194"/>
      <c r="I271" s="194"/>
    </row>
    <row r="272" spans="2:9" x14ac:dyDescent="0.2">
      <c r="B272" s="155"/>
      <c r="C272" s="155"/>
      <c r="D272" s="194"/>
      <c r="E272" s="194"/>
      <c r="F272" s="194"/>
      <c r="G272" s="194"/>
      <c r="H272" s="194"/>
      <c r="I272" s="194"/>
    </row>
    <row r="273" spans="2:9" x14ac:dyDescent="0.2">
      <c r="B273" s="155"/>
      <c r="C273" s="155"/>
      <c r="D273" s="194"/>
      <c r="E273" s="194"/>
      <c r="F273" s="194"/>
      <c r="G273" s="194"/>
      <c r="H273" s="194"/>
      <c r="I273" s="194"/>
    </row>
    <row r="274" spans="2:9" x14ac:dyDescent="0.2">
      <c r="B274" s="155"/>
      <c r="C274" s="155"/>
      <c r="D274" s="194"/>
      <c r="E274" s="194"/>
      <c r="F274" s="194"/>
      <c r="G274" s="194"/>
      <c r="H274" s="194"/>
      <c r="I274" s="194"/>
    </row>
    <row r="275" spans="2:9" x14ac:dyDescent="0.2">
      <c r="B275" s="155"/>
      <c r="C275" s="155"/>
      <c r="D275" s="194"/>
      <c r="E275" s="194"/>
      <c r="F275" s="194"/>
      <c r="G275" s="194"/>
      <c r="H275" s="194"/>
      <c r="I275" s="194"/>
    </row>
    <row r="276" spans="2:9" x14ac:dyDescent="0.2">
      <c r="B276" s="155"/>
      <c r="C276" s="155"/>
      <c r="D276" s="194"/>
      <c r="E276" s="194"/>
      <c r="F276" s="194"/>
      <c r="G276" s="194"/>
      <c r="H276" s="194"/>
      <c r="I276" s="194"/>
    </row>
    <row r="277" spans="2:9" x14ac:dyDescent="0.2">
      <c r="B277" s="155"/>
      <c r="C277" s="155"/>
      <c r="D277" s="194"/>
      <c r="E277" s="194"/>
      <c r="F277" s="194"/>
      <c r="G277" s="194"/>
      <c r="H277" s="194"/>
      <c r="I277" s="194"/>
    </row>
    <row r="278" spans="2:9" x14ac:dyDescent="0.2">
      <c r="B278" s="155"/>
      <c r="C278" s="155"/>
      <c r="D278" s="194"/>
      <c r="E278" s="194"/>
      <c r="F278" s="194"/>
      <c r="G278" s="194"/>
      <c r="H278" s="194"/>
      <c r="I278" s="194"/>
    </row>
    <row r="279" spans="2:9" x14ac:dyDescent="0.2">
      <c r="B279" s="155"/>
      <c r="C279" s="155"/>
      <c r="D279" s="194"/>
      <c r="E279" s="194"/>
      <c r="F279" s="194"/>
      <c r="G279" s="194"/>
      <c r="H279" s="194"/>
      <c r="I279" s="194"/>
    </row>
    <row r="280" spans="2:9" x14ac:dyDescent="0.2">
      <c r="B280" s="155"/>
      <c r="C280" s="155"/>
      <c r="D280" s="194"/>
      <c r="E280" s="194"/>
      <c r="F280" s="194"/>
      <c r="G280" s="194"/>
      <c r="H280" s="194"/>
      <c r="I280" s="194"/>
    </row>
    <row r="281" spans="2:9" x14ac:dyDescent="0.2">
      <c r="B281" s="155"/>
      <c r="C281" s="155"/>
      <c r="D281" s="194"/>
      <c r="E281" s="194"/>
      <c r="F281" s="194"/>
      <c r="G281" s="194"/>
      <c r="H281" s="194"/>
      <c r="I281" s="194"/>
    </row>
    <row r="282" spans="2:9" x14ac:dyDescent="0.2">
      <c r="B282" s="155"/>
      <c r="C282" s="155"/>
      <c r="D282" s="194"/>
      <c r="E282" s="194"/>
      <c r="F282" s="194"/>
      <c r="G282" s="194"/>
      <c r="H282" s="194"/>
      <c r="I282" s="194"/>
    </row>
    <row r="283" spans="2:9" x14ac:dyDescent="0.2">
      <c r="B283" s="155"/>
      <c r="C283" s="155"/>
      <c r="D283" s="194"/>
      <c r="E283" s="194"/>
      <c r="F283" s="194"/>
      <c r="G283" s="194"/>
      <c r="H283" s="194"/>
      <c r="I283" s="194"/>
    </row>
    <row r="284" spans="2:9" x14ac:dyDescent="0.2">
      <c r="B284" s="155"/>
      <c r="C284" s="155"/>
      <c r="D284" s="194"/>
      <c r="E284" s="194"/>
      <c r="F284" s="194"/>
      <c r="G284" s="194"/>
      <c r="H284" s="194"/>
      <c r="I284" s="194"/>
    </row>
    <row r="285" spans="2:9" x14ac:dyDescent="0.2">
      <c r="B285" s="155"/>
      <c r="C285" s="155"/>
      <c r="D285" s="194"/>
      <c r="E285" s="194"/>
      <c r="F285" s="194"/>
      <c r="G285" s="194"/>
      <c r="H285" s="194"/>
      <c r="I285" s="194"/>
    </row>
    <row r="286" spans="2:9" x14ac:dyDescent="0.2">
      <c r="B286" s="155"/>
      <c r="C286" s="155"/>
      <c r="D286" s="194"/>
      <c r="E286" s="194"/>
      <c r="F286" s="194"/>
      <c r="G286" s="194"/>
      <c r="H286" s="194"/>
      <c r="I286" s="194"/>
    </row>
    <row r="287" spans="2:9" x14ac:dyDescent="0.2">
      <c r="B287" s="155"/>
      <c r="C287" s="155"/>
      <c r="D287" s="194"/>
      <c r="E287" s="194"/>
      <c r="F287" s="194"/>
      <c r="G287" s="194"/>
      <c r="H287" s="194"/>
      <c r="I287" s="194"/>
    </row>
    <row r="288" spans="2:9" x14ac:dyDescent="0.2">
      <c r="B288" s="155"/>
      <c r="C288" s="155"/>
      <c r="D288" s="194"/>
      <c r="E288" s="194"/>
      <c r="F288" s="194"/>
      <c r="G288" s="194"/>
      <c r="H288" s="194"/>
      <c r="I288" s="194"/>
    </row>
    <row r="289" spans="2:9" x14ac:dyDescent="0.2">
      <c r="B289" s="155"/>
      <c r="C289" s="155"/>
      <c r="D289" s="194"/>
      <c r="E289" s="194"/>
      <c r="F289" s="194"/>
      <c r="G289" s="194"/>
      <c r="H289" s="194"/>
      <c r="I289" s="194"/>
    </row>
    <row r="290" spans="2:9" x14ac:dyDescent="0.2">
      <c r="B290" s="155"/>
      <c r="C290" s="155"/>
      <c r="D290" s="194"/>
      <c r="E290" s="194"/>
      <c r="F290" s="194"/>
      <c r="G290" s="194"/>
      <c r="H290" s="194"/>
      <c r="I290" s="194"/>
    </row>
    <row r="291" spans="2:9" x14ac:dyDescent="0.2">
      <c r="B291" s="155"/>
      <c r="C291" s="155"/>
      <c r="D291" s="194"/>
      <c r="E291" s="194"/>
      <c r="F291" s="194"/>
      <c r="G291" s="194"/>
      <c r="H291" s="194"/>
      <c r="I291" s="194"/>
    </row>
    <row r="292" spans="2:9" x14ac:dyDescent="0.2">
      <c r="B292" s="155"/>
      <c r="C292" s="155"/>
      <c r="D292" s="194"/>
      <c r="E292" s="194"/>
      <c r="F292" s="194"/>
      <c r="G292" s="194"/>
      <c r="H292" s="194"/>
      <c r="I292" s="194"/>
    </row>
    <row r="293" spans="2:9" x14ac:dyDescent="0.2">
      <c r="B293" s="155"/>
      <c r="C293" s="155"/>
      <c r="D293" s="194"/>
      <c r="E293" s="194"/>
      <c r="F293" s="194"/>
      <c r="G293" s="194"/>
      <c r="H293" s="194"/>
      <c r="I293" s="194"/>
    </row>
    <row r="294" spans="2:9" x14ac:dyDescent="0.2">
      <c r="B294" s="155"/>
      <c r="C294" s="155"/>
      <c r="D294" s="194"/>
      <c r="E294" s="194"/>
      <c r="F294" s="194"/>
      <c r="G294" s="194"/>
      <c r="H294" s="194"/>
      <c r="I294" s="194"/>
    </row>
    <row r="295" spans="2:9" x14ac:dyDescent="0.2">
      <c r="B295" s="155"/>
      <c r="C295" s="155"/>
      <c r="D295" s="194"/>
      <c r="E295" s="194"/>
      <c r="F295" s="194"/>
      <c r="G295" s="194"/>
      <c r="H295" s="194"/>
      <c r="I295" s="194"/>
    </row>
    <row r="296" spans="2:9" x14ac:dyDescent="0.2">
      <c r="B296" s="155"/>
      <c r="C296" s="155"/>
      <c r="D296" s="194"/>
      <c r="E296" s="194"/>
      <c r="F296" s="194"/>
      <c r="G296" s="194"/>
      <c r="H296" s="194"/>
      <c r="I296" s="194"/>
    </row>
    <row r="297" spans="2:9" x14ac:dyDescent="0.2">
      <c r="B297" s="155"/>
      <c r="C297" s="155"/>
      <c r="D297" s="194"/>
      <c r="E297" s="194"/>
      <c r="F297" s="194"/>
      <c r="G297" s="194"/>
      <c r="H297" s="194"/>
      <c r="I297" s="194"/>
    </row>
    <row r="298" spans="2:9" x14ac:dyDescent="0.2">
      <c r="B298" s="155"/>
      <c r="C298" s="155"/>
      <c r="D298" s="194"/>
      <c r="E298" s="194"/>
      <c r="F298" s="194"/>
      <c r="G298" s="194"/>
      <c r="H298" s="194"/>
      <c r="I298" s="194"/>
    </row>
    <row r="299" spans="2:9" x14ac:dyDescent="0.2">
      <c r="B299" s="155"/>
      <c r="C299" s="155"/>
      <c r="D299" s="194"/>
      <c r="E299" s="194"/>
      <c r="F299" s="194"/>
      <c r="G299" s="194"/>
      <c r="H299" s="194"/>
      <c r="I299" s="194"/>
    </row>
    <row r="300" spans="2:9" x14ac:dyDescent="0.2">
      <c r="B300" s="155"/>
      <c r="C300" s="155"/>
      <c r="D300" s="194"/>
      <c r="E300" s="194"/>
      <c r="F300" s="194"/>
      <c r="G300" s="194"/>
      <c r="H300" s="194"/>
      <c r="I300" s="194"/>
    </row>
    <row r="301" spans="2:9" x14ac:dyDescent="0.2">
      <c r="B301" s="155"/>
      <c r="C301" s="155"/>
      <c r="D301" s="194"/>
      <c r="E301" s="194"/>
      <c r="F301" s="194"/>
      <c r="G301" s="194"/>
      <c r="H301" s="194"/>
      <c r="I301" s="194"/>
    </row>
    <row r="302" spans="2:9" x14ac:dyDescent="0.2">
      <c r="B302" s="155"/>
      <c r="C302" s="155"/>
      <c r="D302" s="194"/>
      <c r="E302" s="194"/>
      <c r="F302" s="194"/>
      <c r="G302" s="194"/>
      <c r="H302" s="194"/>
      <c r="I302" s="194"/>
    </row>
    <row r="303" spans="2:9" x14ac:dyDescent="0.2">
      <c r="B303" s="155"/>
      <c r="C303" s="155"/>
      <c r="D303" s="194"/>
      <c r="E303" s="194"/>
      <c r="F303" s="194"/>
      <c r="G303" s="194"/>
      <c r="H303" s="194"/>
      <c r="I303" s="194"/>
    </row>
    <row r="304" spans="2:9" x14ac:dyDescent="0.2">
      <c r="B304" s="155"/>
      <c r="C304" s="155"/>
      <c r="D304" s="194"/>
      <c r="E304" s="194"/>
      <c r="F304" s="194"/>
      <c r="G304" s="194"/>
      <c r="H304" s="194"/>
      <c r="I304" s="194"/>
    </row>
    <row r="305" spans="2:9" x14ac:dyDescent="0.2">
      <c r="B305" s="155"/>
      <c r="C305" s="155"/>
      <c r="D305" s="194"/>
      <c r="E305" s="194"/>
      <c r="F305" s="194"/>
      <c r="G305" s="194"/>
      <c r="H305" s="194"/>
      <c r="I305" s="194"/>
    </row>
    <row r="306" spans="2:9" x14ac:dyDescent="0.2">
      <c r="B306" s="155"/>
      <c r="C306" s="155"/>
      <c r="D306" s="194"/>
      <c r="E306" s="194"/>
      <c r="F306" s="194"/>
      <c r="G306" s="194"/>
      <c r="H306" s="194"/>
      <c r="I306" s="194"/>
    </row>
    <row r="307" spans="2:9" x14ac:dyDescent="0.2">
      <c r="B307" s="155"/>
      <c r="C307" s="155"/>
      <c r="D307" s="194"/>
      <c r="E307" s="194"/>
      <c r="F307" s="194"/>
      <c r="G307" s="194"/>
      <c r="H307" s="194"/>
      <c r="I307" s="194"/>
    </row>
    <row r="308" spans="2:9" x14ac:dyDescent="0.2">
      <c r="B308" s="155"/>
      <c r="C308" s="155"/>
      <c r="D308" s="194"/>
      <c r="E308" s="194"/>
      <c r="F308" s="194"/>
      <c r="G308" s="194"/>
      <c r="H308" s="194"/>
      <c r="I308" s="194"/>
    </row>
    <row r="309" spans="2:9" x14ac:dyDescent="0.2">
      <c r="B309" s="155"/>
      <c r="C309" s="155"/>
      <c r="D309" s="194"/>
      <c r="E309" s="194"/>
      <c r="F309" s="194"/>
      <c r="G309" s="194"/>
      <c r="H309" s="194"/>
      <c r="I309" s="194"/>
    </row>
    <row r="310" spans="2:9" x14ac:dyDescent="0.2">
      <c r="B310" s="155"/>
      <c r="C310" s="155"/>
      <c r="D310" s="194"/>
      <c r="E310" s="194"/>
      <c r="F310" s="194"/>
      <c r="G310" s="194"/>
      <c r="H310" s="194"/>
      <c r="I310" s="194"/>
    </row>
    <row r="311" spans="2:9" x14ac:dyDescent="0.2">
      <c r="B311" s="155"/>
      <c r="C311" s="155"/>
      <c r="D311" s="194"/>
      <c r="E311" s="194"/>
      <c r="F311" s="194"/>
      <c r="G311" s="194"/>
      <c r="H311" s="194"/>
      <c r="I311" s="194"/>
    </row>
    <row r="312" spans="2:9" x14ac:dyDescent="0.2">
      <c r="B312" s="155"/>
      <c r="C312" s="155"/>
      <c r="D312" s="194"/>
      <c r="E312" s="194"/>
      <c r="F312" s="194"/>
      <c r="G312" s="194"/>
      <c r="H312" s="194"/>
      <c r="I312" s="194"/>
    </row>
    <row r="313" spans="2:9" x14ac:dyDescent="0.2">
      <c r="B313" s="155"/>
      <c r="C313" s="155"/>
      <c r="D313" s="194"/>
      <c r="E313" s="194"/>
      <c r="F313" s="194"/>
      <c r="G313" s="194"/>
      <c r="H313" s="194"/>
      <c r="I313" s="194"/>
    </row>
    <row r="314" spans="2:9" x14ac:dyDescent="0.2">
      <c r="B314" s="155"/>
      <c r="C314" s="155"/>
      <c r="D314" s="194"/>
      <c r="E314" s="194"/>
      <c r="F314" s="194"/>
      <c r="G314" s="194"/>
      <c r="H314" s="194"/>
      <c r="I314" s="194"/>
    </row>
    <row r="315" spans="2:9" x14ac:dyDescent="0.2">
      <c r="B315" s="155"/>
      <c r="C315" s="155"/>
      <c r="D315" s="194"/>
      <c r="E315" s="194"/>
      <c r="F315" s="194"/>
      <c r="G315" s="194"/>
      <c r="H315" s="194"/>
      <c r="I315" s="194"/>
    </row>
    <row r="316" spans="2:9" x14ac:dyDescent="0.2">
      <c r="B316" s="155"/>
      <c r="C316" s="155"/>
      <c r="D316" s="194"/>
      <c r="E316" s="194"/>
      <c r="F316" s="194"/>
      <c r="G316" s="194"/>
      <c r="H316" s="194"/>
      <c r="I316" s="194"/>
    </row>
    <row r="317" spans="2:9" x14ac:dyDescent="0.2">
      <c r="B317" s="155"/>
      <c r="C317" s="155"/>
      <c r="D317" s="194"/>
      <c r="E317" s="194"/>
      <c r="F317" s="194"/>
      <c r="G317" s="194"/>
      <c r="H317" s="194"/>
      <c r="I317" s="194"/>
    </row>
    <row r="318" spans="2:9" x14ac:dyDescent="0.2">
      <c r="B318" s="155"/>
      <c r="C318" s="155"/>
      <c r="D318" s="194"/>
      <c r="E318" s="194"/>
      <c r="F318" s="194"/>
      <c r="G318" s="194"/>
      <c r="H318" s="194"/>
      <c r="I318" s="194"/>
    </row>
    <row r="319" spans="2:9" x14ac:dyDescent="0.2">
      <c r="B319" s="155"/>
      <c r="C319" s="155"/>
      <c r="D319" s="194"/>
      <c r="E319" s="194"/>
      <c r="F319" s="194"/>
      <c r="G319" s="194"/>
      <c r="H319" s="194"/>
      <c r="I319" s="194"/>
    </row>
    <row r="320" spans="2:9" x14ac:dyDescent="0.2">
      <c r="B320" s="155"/>
      <c r="C320" s="155"/>
      <c r="D320" s="194"/>
      <c r="E320" s="194"/>
      <c r="F320" s="194"/>
      <c r="G320" s="194"/>
      <c r="H320" s="194"/>
      <c r="I320" s="194"/>
    </row>
    <row r="321" spans="2:9" x14ac:dyDescent="0.2">
      <c r="B321" s="155"/>
      <c r="C321" s="155"/>
      <c r="D321" s="194"/>
      <c r="E321" s="194"/>
      <c r="F321" s="194"/>
      <c r="G321" s="194"/>
      <c r="H321" s="194"/>
      <c r="I321" s="194"/>
    </row>
    <row r="322" spans="2:9" x14ac:dyDescent="0.2">
      <c r="B322" s="155"/>
      <c r="C322" s="155"/>
      <c r="D322" s="194"/>
      <c r="E322" s="194"/>
      <c r="F322" s="194"/>
      <c r="G322" s="194"/>
      <c r="H322" s="194"/>
      <c r="I322" s="194"/>
    </row>
    <row r="323" spans="2:9" x14ac:dyDescent="0.2">
      <c r="B323" s="155"/>
      <c r="C323" s="155"/>
      <c r="D323" s="194"/>
      <c r="E323" s="194"/>
      <c r="F323" s="194"/>
      <c r="G323" s="194"/>
      <c r="H323" s="194"/>
      <c r="I323" s="194"/>
    </row>
    <row r="324" spans="2:9" x14ac:dyDescent="0.2">
      <c r="B324" s="155"/>
      <c r="C324" s="155"/>
      <c r="D324" s="194"/>
      <c r="E324" s="194"/>
      <c r="F324" s="194"/>
      <c r="G324" s="194"/>
      <c r="H324" s="194"/>
      <c r="I324" s="194"/>
    </row>
    <row r="325" spans="2:9" x14ac:dyDescent="0.2">
      <c r="B325" s="155"/>
      <c r="C325" s="155"/>
      <c r="D325" s="194"/>
      <c r="E325" s="194"/>
      <c r="F325" s="194"/>
      <c r="G325" s="194"/>
      <c r="H325" s="194"/>
      <c r="I325" s="194"/>
    </row>
    <row r="326" spans="2:9" x14ac:dyDescent="0.2">
      <c r="B326" s="155"/>
      <c r="C326" s="155"/>
      <c r="D326" s="194"/>
      <c r="E326" s="194"/>
      <c r="F326" s="194"/>
      <c r="G326" s="194"/>
      <c r="H326" s="194"/>
      <c r="I326" s="194"/>
    </row>
    <row r="327" spans="2:9" x14ac:dyDescent="0.2">
      <c r="B327" s="155"/>
      <c r="C327" s="155"/>
      <c r="D327" s="194"/>
      <c r="E327" s="194"/>
      <c r="F327" s="194"/>
      <c r="G327" s="194"/>
      <c r="H327" s="194"/>
      <c r="I327" s="194"/>
    </row>
    <row r="328" spans="2:9" x14ac:dyDescent="0.2">
      <c r="B328" s="155"/>
      <c r="C328" s="155"/>
      <c r="D328" s="194"/>
      <c r="E328" s="194"/>
      <c r="F328" s="194"/>
      <c r="G328" s="194"/>
      <c r="H328" s="194"/>
      <c r="I328" s="194"/>
    </row>
    <row r="329" spans="2:9" x14ac:dyDescent="0.2">
      <c r="B329" s="155"/>
      <c r="C329" s="155"/>
      <c r="D329" s="194"/>
      <c r="E329" s="194"/>
      <c r="F329" s="194"/>
      <c r="G329" s="194"/>
      <c r="H329" s="194"/>
      <c r="I329" s="194"/>
    </row>
    <row r="330" spans="2:9" x14ac:dyDescent="0.2">
      <c r="B330" s="155"/>
      <c r="C330" s="155"/>
      <c r="D330" s="194"/>
      <c r="E330" s="194"/>
      <c r="F330" s="194"/>
      <c r="G330" s="194"/>
      <c r="H330" s="194"/>
      <c r="I330" s="194"/>
    </row>
    <row r="331" spans="2:9" x14ac:dyDescent="0.2">
      <c r="B331" s="155"/>
      <c r="C331" s="155"/>
      <c r="D331" s="194"/>
      <c r="E331" s="194"/>
      <c r="F331" s="194"/>
      <c r="G331" s="194"/>
      <c r="H331" s="194"/>
      <c r="I331" s="194"/>
    </row>
    <row r="332" spans="2:9" x14ac:dyDescent="0.2">
      <c r="B332" s="155"/>
      <c r="C332" s="155"/>
      <c r="D332" s="194"/>
      <c r="E332" s="194"/>
      <c r="F332" s="194"/>
      <c r="G332" s="194"/>
      <c r="H332" s="194"/>
      <c r="I332" s="194"/>
    </row>
    <row r="333" spans="2:9" x14ac:dyDescent="0.2">
      <c r="B333" s="155"/>
      <c r="C333" s="155"/>
      <c r="D333" s="194"/>
      <c r="E333" s="194"/>
      <c r="F333" s="194"/>
      <c r="G333" s="194"/>
      <c r="H333" s="194"/>
      <c r="I333" s="194"/>
    </row>
    <row r="334" spans="2:9" x14ac:dyDescent="0.2">
      <c r="B334" s="155"/>
      <c r="C334" s="155"/>
      <c r="D334" s="194"/>
      <c r="E334" s="194"/>
      <c r="F334" s="194"/>
      <c r="G334" s="194"/>
      <c r="H334" s="194"/>
      <c r="I334" s="194"/>
    </row>
    <row r="335" spans="2:9" x14ac:dyDescent="0.2">
      <c r="B335" s="155"/>
      <c r="C335" s="155"/>
      <c r="D335" s="194"/>
      <c r="E335" s="194"/>
      <c r="F335" s="194"/>
      <c r="G335" s="194"/>
      <c r="H335" s="194"/>
      <c r="I335" s="194"/>
    </row>
    <row r="336" spans="2:9" x14ac:dyDescent="0.2">
      <c r="B336" s="155"/>
      <c r="C336" s="155"/>
      <c r="D336" s="194"/>
      <c r="E336" s="194"/>
      <c r="F336" s="194"/>
      <c r="G336" s="194"/>
      <c r="H336" s="194"/>
      <c r="I336" s="194"/>
    </row>
    <row r="337" spans="2:9" x14ac:dyDescent="0.2">
      <c r="B337" s="155"/>
      <c r="C337" s="155"/>
      <c r="D337" s="194"/>
      <c r="E337" s="194"/>
      <c r="F337" s="194"/>
      <c r="G337" s="194"/>
      <c r="H337" s="194"/>
      <c r="I337" s="194"/>
    </row>
    <row r="338" spans="2:9" x14ac:dyDescent="0.2">
      <c r="B338" s="155"/>
      <c r="C338" s="155"/>
      <c r="D338" s="194"/>
      <c r="E338" s="194"/>
      <c r="F338" s="194"/>
      <c r="G338" s="194"/>
      <c r="H338" s="194"/>
      <c r="I338" s="194"/>
    </row>
    <row r="339" spans="2:9" x14ac:dyDescent="0.2">
      <c r="B339" s="155"/>
      <c r="C339" s="155"/>
      <c r="D339" s="194"/>
      <c r="E339" s="194"/>
      <c r="F339" s="194"/>
      <c r="G339" s="194"/>
      <c r="H339" s="194"/>
      <c r="I339" s="194"/>
    </row>
    <row r="340" spans="2:9" x14ac:dyDescent="0.2">
      <c r="B340" s="155"/>
      <c r="C340" s="155"/>
      <c r="D340" s="194"/>
      <c r="E340" s="194"/>
      <c r="F340" s="194"/>
      <c r="G340" s="194"/>
      <c r="H340" s="194"/>
      <c r="I340" s="194"/>
    </row>
    <row r="341" spans="2:9" x14ac:dyDescent="0.2">
      <c r="B341" s="155"/>
      <c r="C341" s="155"/>
      <c r="D341" s="194"/>
      <c r="E341" s="194"/>
      <c r="F341" s="194"/>
      <c r="G341" s="194"/>
      <c r="H341" s="194"/>
      <c r="I341" s="194"/>
    </row>
    <row r="342" spans="2:9" x14ac:dyDescent="0.2">
      <c r="B342" s="155"/>
      <c r="C342" s="155"/>
      <c r="D342" s="194"/>
      <c r="E342" s="194"/>
      <c r="F342" s="194"/>
      <c r="G342" s="194"/>
      <c r="H342" s="194"/>
      <c r="I342" s="194"/>
    </row>
    <row r="343" spans="2:9" x14ac:dyDescent="0.2">
      <c r="B343" s="155"/>
      <c r="C343" s="155"/>
      <c r="D343" s="194"/>
      <c r="E343" s="194"/>
      <c r="F343" s="194"/>
      <c r="G343" s="194"/>
      <c r="H343" s="194"/>
      <c r="I343" s="194"/>
    </row>
    <row r="344" spans="2:9" x14ac:dyDescent="0.2">
      <c r="B344" s="155"/>
      <c r="C344" s="155"/>
      <c r="D344" s="194"/>
      <c r="E344" s="194"/>
      <c r="F344" s="194"/>
      <c r="G344" s="194"/>
      <c r="H344" s="194"/>
      <c r="I344" s="194"/>
    </row>
    <row r="345" spans="2:9" x14ac:dyDescent="0.2">
      <c r="B345" s="155"/>
      <c r="C345" s="155"/>
      <c r="D345" s="194"/>
      <c r="E345" s="194"/>
      <c r="F345" s="194"/>
      <c r="G345" s="194"/>
      <c r="H345" s="194"/>
      <c r="I345" s="194"/>
    </row>
    <row r="346" spans="2:9" x14ac:dyDescent="0.2">
      <c r="B346" s="155"/>
      <c r="C346" s="155"/>
      <c r="D346" s="194"/>
      <c r="E346" s="194"/>
      <c r="F346" s="194"/>
      <c r="G346" s="194"/>
      <c r="H346" s="194"/>
      <c r="I346" s="194"/>
    </row>
    <row r="347" spans="2:9" x14ac:dyDescent="0.2">
      <c r="B347" s="155"/>
      <c r="C347" s="155"/>
      <c r="D347" s="194"/>
      <c r="E347" s="194"/>
      <c r="F347" s="194"/>
      <c r="G347" s="194"/>
      <c r="H347" s="194"/>
      <c r="I347" s="194"/>
    </row>
    <row r="348" spans="2:9" x14ac:dyDescent="0.2">
      <c r="B348" s="155"/>
      <c r="C348" s="155"/>
      <c r="D348" s="194"/>
      <c r="E348" s="194"/>
      <c r="F348" s="194"/>
      <c r="G348" s="194"/>
      <c r="H348" s="194"/>
      <c r="I348" s="194"/>
    </row>
    <row r="349" spans="2:9" x14ac:dyDescent="0.2">
      <c r="B349" s="155"/>
      <c r="C349" s="155"/>
      <c r="D349" s="194"/>
      <c r="E349" s="194"/>
      <c r="F349" s="194"/>
      <c r="G349" s="194"/>
      <c r="H349" s="194"/>
      <c r="I349" s="194"/>
    </row>
    <row r="350" spans="2:9" x14ac:dyDescent="0.2">
      <c r="B350" s="155"/>
      <c r="C350" s="155"/>
      <c r="D350" s="194"/>
      <c r="E350" s="194"/>
      <c r="F350" s="194"/>
      <c r="G350" s="194"/>
      <c r="H350" s="194"/>
      <c r="I350" s="194"/>
    </row>
    <row r="351" spans="2:9" x14ac:dyDescent="0.2">
      <c r="B351" s="155"/>
      <c r="C351" s="155"/>
      <c r="D351" s="194"/>
      <c r="E351" s="194"/>
      <c r="F351" s="194"/>
      <c r="G351" s="194"/>
      <c r="H351" s="194"/>
      <c r="I351" s="194"/>
    </row>
    <row r="352" spans="2:9" x14ac:dyDescent="0.2">
      <c r="B352" s="155"/>
      <c r="C352" s="155"/>
      <c r="D352" s="194"/>
      <c r="E352" s="194"/>
      <c r="F352" s="194"/>
      <c r="G352" s="194"/>
      <c r="H352" s="194"/>
      <c r="I352" s="194"/>
    </row>
    <row r="353" spans="2:9" x14ac:dyDescent="0.2">
      <c r="B353" s="155"/>
      <c r="C353" s="155"/>
      <c r="D353" s="194"/>
      <c r="E353" s="194"/>
      <c r="F353" s="194"/>
      <c r="G353" s="194"/>
      <c r="H353" s="194"/>
      <c r="I353" s="194"/>
    </row>
    <row r="354" spans="2:9" x14ac:dyDescent="0.2">
      <c r="B354" s="155"/>
      <c r="C354" s="155"/>
      <c r="D354" s="194"/>
      <c r="E354" s="194"/>
      <c r="F354" s="194"/>
      <c r="G354" s="194"/>
      <c r="H354" s="194"/>
      <c r="I354" s="194"/>
    </row>
    <row r="355" spans="2:9" x14ac:dyDescent="0.2">
      <c r="B355" s="155"/>
      <c r="C355" s="155"/>
      <c r="D355" s="194"/>
      <c r="E355" s="194"/>
      <c r="F355" s="194"/>
      <c r="G355" s="194"/>
      <c r="H355" s="194"/>
      <c r="I355" s="194"/>
    </row>
    <row r="356" spans="2:9" x14ac:dyDescent="0.2">
      <c r="B356" s="155"/>
      <c r="C356" s="155"/>
      <c r="D356" s="194"/>
      <c r="E356" s="194"/>
      <c r="F356" s="194"/>
      <c r="G356" s="194"/>
      <c r="H356" s="194"/>
      <c r="I356" s="194"/>
    </row>
    <row r="357" spans="2:9" x14ac:dyDescent="0.2">
      <c r="B357" s="155"/>
      <c r="C357" s="155"/>
      <c r="D357" s="194"/>
      <c r="E357" s="194"/>
      <c r="F357" s="194"/>
      <c r="G357" s="194"/>
      <c r="H357" s="194"/>
      <c r="I357" s="194"/>
    </row>
    <row r="358" spans="2:9" x14ac:dyDescent="0.2">
      <c r="B358" s="155"/>
      <c r="C358" s="155"/>
      <c r="D358" s="194"/>
      <c r="E358" s="194"/>
      <c r="F358" s="194"/>
      <c r="G358" s="194"/>
      <c r="H358" s="194"/>
      <c r="I358" s="194"/>
    </row>
    <row r="359" spans="2:9" x14ac:dyDescent="0.2">
      <c r="B359" s="155"/>
      <c r="C359" s="155"/>
      <c r="D359" s="194"/>
      <c r="E359" s="194"/>
      <c r="F359" s="194"/>
      <c r="G359" s="194"/>
      <c r="H359" s="194"/>
      <c r="I359" s="194"/>
    </row>
    <row r="360" spans="2:9" x14ac:dyDescent="0.2">
      <c r="B360" s="155"/>
      <c r="C360" s="155"/>
      <c r="D360" s="194"/>
      <c r="E360" s="194"/>
      <c r="F360" s="194"/>
      <c r="G360" s="194"/>
      <c r="H360" s="194"/>
      <c r="I360" s="194"/>
    </row>
    <row r="361" spans="2:9" x14ac:dyDescent="0.2">
      <c r="B361" s="155"/>
      <c r="C361" s="155"/>
      <c r="D361" s="194"/>
      <c r="E361" s="194"/>
      <c r="F361" s="194"/>
      <c r="G361" s="194"/>
      <c r="H361" s="194"/>
      <c r="I361" s="194"/>
    </row>
    <row r="362" spans="2:9" x14ac:dyDescent="0.2">
      <c r="B362" s="155"/>
      <c r="C362" s="155"/>
      <c r="D362" s="194"/>
      <c r="E362" s="194"/>
      <c r="F362" s="194"/>
      <c r="G362" s="194"/>
      <c r="H362" s="194"/>
      <c r="I362" s="194"/>
    </row>
    <row r="363" spans="2:9" x14ac:dyDescent="0.2">
      <c r="B363" s="155"/>
      <c r="C363" s="155"/>
      <c r="D363" s="194"/>
      <c r="E363" s="194"/>
      <c r="F363" s="194"/>
      <c r="G363" s="194"/>
      <c r="H363" s="194"/>
      <c r="I363" s="194"/>
    </row>
    <row r="364" spans="2:9" x14ac:dyDescent="0.2">
      <c r="B364" s="155"/>
      <c r="C364" s="155"/>
      <c r="D364" s="194"/>
      <c r="E364" s="194"/>
      <c r="F364" s="194"/>
      <c r="G364" s="194"/>
      <c r="H364" s="194"/>
      <c r="I364" s="194"/>
    </row>
    <row r="365" spans="2:9" x14ac:dyDescent="0.2">
      <c r="B365" s="155"/>
      <c r="C365" s="155"/>
      <c r="D365" s="194"/>
      <c r="E365" s="194"/>
      <c r="F365" s="194"/>
      <c r="G365" s="194"/>
      <c r="H365" s="194"/>
      <c r="I365" s="194"/>
    </row>
    <row r="366" spans="2:9" x14ac:dyDescent="0.2">
      <c r="B366" s="155"/>
      <c r="C366" s="155"/>
      <c r="D366" s="194"/>
      <c r="E366" s="194"/>
      <c r="F366" s="194"/>
      <c r="G366" s="194"/>
      <c r="H366" s="194"/>
      <c r="I366" s="194"/>
    </row>
    <row r="367" spans="2:9" x14ac:dyDescent="0.2">
      <c r="B367" s="155"/>
      <c r="C367" s="155"/>
      <c r="D367" s="194"/>
      <c r="E367" s="194"/>
      <c r="F367" s="194"/>
      <c r="G367" s="194"/>
      <c r="H367" s="194"/>
      <c r="I367" s="194"/>
    </row>
    <row r="368" spans="2:9" x14ac:dyDescent="0.2">
      <c r="B368" s="155"/>
      <c r="C368" s="155"/>
      <c r="D368" s="194"/>
      <c r="E368" s="194"/>
      <c r="F368" s="194"/>
      <c r="G368" s="194"/>
      <c r="H368" s="194"/>
      <c r="I368" s="194"/>
    </row>
    <row r="369" spans="2:9" x14ac:dyDescent="0.2">
      <c r="B369" s="155"/>
      <c r="C369" s="155"/>
      <c r="D369" s="194"/>
      <c r="E369" s="194"/>
      <c r="F369" s="194"/>
      <c r="G369" s="194"/>
      <c r="H369" s="194"/>
      <c r="I369" s="194"/>
    </row>
    <row r="370" spans="2:9" x14ac:dyDescent="0.2">
      <c r="B370" s="155"/>
      <c r="C370" s="155"/>
      <c r="D370" s="194"/>
      <c r="E370" s="194"/>
      <c r="F370" s="194"/>
      <c r="G370" s="194"/>
      <c r="H370" s="194"/>
      <c r="I370" s="194"/>
    </row>
    <row r="371" spans="2:9" x14ac:dyDescent="0.2">
      <c r="B371" s="155"/>
      <c r="C371" s="155"/>
      <c r="D371" s="194"/>
      <c r="E371" s="194"/>
      <c r="F371" s="194"/>
      <c r="G371" s="194"/>
      <c r="H371" s="194"/>
      <c r="I371" s="194"/>
    </row>
    <row r="372" spans="2:9" x14ac:dyDescent="0.2">
      <c r="B372" s="155"/>
      <c r="C372" s="155"/>
      <c r="D372" s="194"/>
      <c r="E372" s="194"/>
      <c r="F372" s="194"/>
      <c r="G372" s="194"/>
      <c r="H372" s="194"/>
      <c r="I372" s="194"/>
    </row>
    <row r="373" spans="2:9" x14ac:dyDescent="0.2">
      <c r="B373" s="155"/>
      <c r="C373" s="155"/>
      <c r="D373" s="194"/>
      <c r="E373" s="194"/>
      <c r="F373" s="194"/>
      <c r="G373" s="194"/>
      <c r="H373" s="194"/>
      <c r="I373" s="194"/>
    </row>
    <row r="374" spans="2:9" x14ac:dyDescent="0.2">
      <c r="B374" s="155"/>
      <c r="C374" s="155"/>
      <c r="D374" s="194"/>
      <c r="E374" s="194"/>
      <c r="F374" s="194"/>
      <c r="G374" s="194"/>
      <c r="H374" s="194"/>
      <c r="I374" s="194"/>
    </row>
    <row r="375" spans="2:9" x14ac:dyDescent="0.2">
      <c r="B375" s="155"/>
      <c r="C375" s="155"/>
      <c r="D375" s="194"/>
      <c r="E375" s="194"/>
      <c r="F375" s="194"/>
      <c r="G375" s="194"/>
      <c r="H375" s="194"/>
      <c r="I375" s="194"/>
    </row>
    <row r="376" spans="2:9" x14ac:dyDescent="0.2">
      <c r="B376" s="155"/>
      <c r="C376" s="155"/>
      <c r="D376" s="194"/>
      <c r="E376" s="194"/>
      <c r="F376" s="194"/>
      <c r="G376" s="194"/>
      <c r="H376" s="194"/>
      <c r="I376" s="194"/>
    </row>
    <row r="377" spans="2:9" x14ac:dyDescent="0.2">
      <c r="B377" s="155"/>
      <c r="C377" s="155"/>
      <c r="D377" s="194"/>
      <c r="E377" s="194"/>
      <c r="F377" s="194"/>
      <c r="G377" s="194"/>
      <c r="H377" s="194"/>
      <c r="I377" s="194"/>
    </row>
    <row r="378" spans="2:9" x14ac:dyDescent="0.2">
      <c r="B378" s="155"/>
      <c r="C378" s="155"/>
      <c r="D378" s="194"/>
      <c r="E378" s="194"/>
      <c r="F378" s="194"/>
      <c r="G378" s="194"/>
      <c r="H378" s="194"/>
      <c r="I378" s="194"/>
    </row>
    <row r="379" spans="2:9" x14ac:dyDescent="0.2">
      <c r="B379" s="155"/>
      <c r="C379" s="155"/>
      <c r="D379" s="194"/>
      <c r="E379" s="194"/>
      <c r="F379" s="194"/>
      <c r="G379" s="194"/>
      <c r="H379" s="194"/>
      <c r="I379" s="194"/>
    </row>
    <row r="380" spans="2:9" x14ac:dyDescent="0.2">
      <c r="B380" s="155"/>
      <c r="C380" s="155"/>
      <c r="D380" s="194"/>
      <c r="E380" s="194"/>
      <c r="F380" s="194"/>
      <c r="G380" s="194"/>
      <c r="H380" s="194"/>
      <c r="I380" s="194"/>
    </row>
    <row r="381" spans="2:9" x14ac:dyDescent="0.2">
      <c r="B381" s="155"/>
      <c r="C381" s="155"/>
      <c r="D381" s="194"/>
      <c r="E381" s="194"/>
      <c r="F381" s="194"/>
      <c r="G381" s="194"/>
      <c r="H381" s="194"/>
      <c r="I381" s="194"/>
    </row>
    <row r="382" spans="2:9" x14ac:dyDescent="0.2">
      <c r="B382" s="155"/>
      <c r="C382" s="155"/>
      <c r="D382" s="194"/>
      <c r="E382" s="194"/>
      <c r="F382" s="194"/>
      <c r="G382" s="194"/>
      <c r="H382" s="194"/>
      <c r="I382" s="194"/>
    </row>
    <row r="383" spans="2:9" x14ac:dyDescent="0.2">
      <c r="B383" s="155"/>
      <c r="C383" s="155"/>
      <c r="D383" s="194"/>
      <c r="E383" s="194"/>
      <c r="F383" s="194"/>
      <c r="G383" s="194"/>
      <c r="H383" s="194"/>
      <c r="I383" s="194"/>
    </row>
    <row r="384" spans="2:9" x14ac:dyDescent="0.2">
      <c r="B384" s="155"/>
      <c r="C384" s="155"/>
      <c r="D384" s="194"/>
      <c r="E384" s="194"/>
      <c r="F384" s="194"/>
      <c r="G384" s="194"/>
      <c r="H384" s="194"/>
      <c r="I384" s="194"/>
    </row>
    <row r="385" spans="2:9" x14ac:dyDescent="0.2">
      <c r="B385" s="155"/>
      <c r="C385" s="155"/>
      <c r="D385" s="194"/>
      <c r="E385" s="194"/>
      <c r="F385" s="194"/>
      <c r="G385" s="194"/>
      <c r="H385" s="194"/>
      <c r="I385" s="194"/>
    </row>
    <row r="386" spans="2:9" x14ac:dyDescent="0.2">
      <c r="B386" s="155"/>
      <c r="C386" s="155"/>
      <c r="D386" s="194"/>
      <c r="E386" s="194"/>
      <c r="F386" s="194"/>
      <c r="G386" s="194"/>
      <c r="H386" s="194"/>
      <c r="I386" s="194"/>
    </row>
    <row r="387" spans="2:9" x14ac:dyDescent="0.2">
      <c r="B387" s="155"/>
      <c r="C387" s="155"/>
      <c r="D387" s="194"/>
      <c r="E387" s="194"/>
      <c r="F387" s="194"/>
      <c r="G387" s="194"/>
      <c r="H387" s="194"/>
      <c r="I387" s="194"/>
    </row>
    <row r="388" spans="2:9" x14ac:dyDescent="0.2">
      <c r="B388" s="155"/>
      <c r="C388" s="155"/>
      <c r="D388" s="194"/>
      <c r="E388" s="194"/>
      <c r="F388" s="194"/>
      <c r="G388" s="194"/>
      <c r="H388" s="194"/>
      <c r="I388" s="194"/>
    </row>
    <row r="389" spans="2:9" x14ac:dyDescent="0.2">
      <c r="B389" s="155"/>
      <c r="C389" s="155"/>
      <c r="D389" s="194"/>
      <c r="E389" s="194"/>
      <c r="F389" s="194"/>
      <c r="G389" s="194"/>
      <c r="H389" s="194"/>
      <c r="I389" s="194"/>
    </row>
    <row r="390" spans="2:9" x14ac:dyDescent="0.2">
      <c r="B390" s="155"/>
      <c r="C390" s="155"/>
      <c r="D390" s="194"/>
      <c r="E390" s="194"/>
      <c r="F390" s="194"/>
      <c r="G390" s="194"/>
      <c r="H390" s="194"/>
      <c r="I390" s="194"/>
    </row>
    <row r="391" spans="2:9" x14ac:dyDescent="0.2">
      <c r="B391" s="155"/>
      <c r="C391" s="155"/>
      <c r="D391" s="194"/>
      <c r="E391" s="194"/>
      <c r="F391" s="194"/>
      <c r="G391" s="194"/>
      <c r="H391" s="194"/>
      <c r="I391" s="194"/>
    </row>
    <row r="392" spans="2:9" x14ac:dyDescent="0.2">
      <c r="B392" s="155"/>
      <c r="C392" s="155"/>
      <c r="D392" s="194"/>
      <c r="E392" s="194"/>
      <c r="F392" s="194"/>
      <c r="G392" s="194"/>
      <c r="H392" s="194"/>
      <c r="I392" s="194"/>
    </row>
    <row r="393" spans="2:9" x14ac:dyDescent="0.2">
      <c r="B393" s="155"/>
      <c r="C393" s="155"/>
      <c r="D393" s="194"/>
      <c r="E393" s="194"/>
      <c r="F393" s="194"/>
      <c r="G393" s="194"/>
      <c r="H393" s="194"/>
      <c r="I393" s="194"/>
    </row>
    <row r="394" spans="2:9" x14ac:dyDescent="0.2">
      <c r="B394" s="155"/>
      <c r="C394" s="155"/>
      <c r="D394" s="194"/>
      <c r="E394" s="194"/>
      <c r="F394" s="194"/>
      <c r="G394" s="194"/>
      <c r="H394" s="194"/>
      <c r="I394" s="194"/>
    </row>
    <row r="395" spans="2:9" x14ac:dyDescent="0.2">
      <c r="B395" s="155"/>
      <c r="C395" s="155"/>
      <c r="D395" s="194"/>
      <c r="E395" s="194"/>
      <c r="F395" s="194"/>
      <c r="G395" s="194"/>
      <c r="H395" s="194"/>
      <c r="I395" s="194"/>
    </row>
    <row r="396" spans="2:9" x14ac:dyDescent="0.2">
      <c r="B396" s="155"/>
      <c r="C396" s="155"/>
      <c r="D396" s="194"/>
      <c r="E396" s="194"/>
      <c r="F396" s="194"/>
      <c r="G396" s="194"/>
      <c r="H396" s="194"/>
      <c r="I396" s="194"/>
    </row>
    <row r="397" spans="2:9" x14ac:dyDescent="0.2">
      <c r="B397" s="155"/>
      <c r="C397" s="155"/>
      <c r="D397" s="194"/>
      <c r="E397" s="194"/>
      <c r="F397" s="194"/>
      <c r="G397" s="194"/>
      <c r="H397" s="194"/>
      <c r="I397" s="194"/>
    </row>
    <row r="398" spans="2:9" x14ac:dyDescent="0.2">
      <c r="B398" s="155"/>
      <c r="C398" s="155"/>
      <c r="D398" s="194"/>
      <c r="E398" s="194"/>
      <c r="F398" s="194"/>
      <c r="G398" s="194"/>
      <c r="H398" s="194"/>
      <c r="I398" s="194"/>
    </row>
    <row r="399" spans="2:9" x14ac:dyDescent="0.2">
      <c r="B399" s="155"/>
      <c r="C399" s="155"/>
      <c r="D399" s="194"/>
      <c r="E399" s="194"/>
      <c r="F399" s="194"/>
      <c r="G399" s="194"/>
      <c r="H399" s="194"/>
      <c r="I399" s="194"/>
    </row>
    <row r="400" spans="2:9" x14ac:dyDescent="0.2">
      <c r="B400" s="155"/>
      <c r="C400" s="155"/>
      <c r="D400" s="194"/>
      <c r="E400" s="194"/>
      <c r="F400" s="194"/>
      <c r="G400" s="194"/>
      <c r="H400" s="194"/>
      <c r="I400" s="194"/>
    </row>
    <row r="401" spans="2:9" x14ac:dyDescent="0.2">
      <c r="B401" s="155"/>
      <c r="C401" s="155"/>
      <c r="D401" s="194"/>
      <c r="E401" s="194"/>
      <c r="F401" s="194"/>
      <c r="G401" s="194"/>
      <c r="H401" s="194"/>
      <c r="I401" s="194"/>
    </row>
    <row r="402" spans="2:9" x14ac:dyDescent="0.2">
      <c r="B402" s="155"/>
      <c r="C402" s="155"/>
      <c r="D402" s="194"/>
      <c r="E402" s="194"/>
      <c r="F402" s="194"/>
      <c r="G402" s="194"/>
      <c r="H402" s="194"/>
      <c r="I402" s="194"/>
    </row>
    <row r="403" spans="2:9" x14ac:dyDescent="0.2">
      <c r="B403" s="155"/>
      <c r="C403" s="155"/>
      <c r="D403" s="194"/>
      <c r="E403" s="194"/>
      <c r="F403" s="194"/>
      <c r="G403" s="194"/>
      <c r="H403" s="194"/>
      <c r="I403" s="194"/>
    </row>
    <row r="404" spans="2:9" x14ac:dyDescent="0.2">
      <c r="B404" s="155"/>
      <c r="C404" s="155"/>
      <c r="D404" s="194"/>
      <c r="E404" s="194"/>
      <c r="F404" s="194"/>
      <c r="G404" s="194"/>
      <c r="H404" s="194"/>
      <c r="I404" s="194"/>
    </row>
    <row r="405" spans="2:9" x14ac:dyDescent="0.2">
      <c r="B405" s="155"/>
      <c r="C405" s="155"/>
      <c r="D405" s="194"/>
      <c r="E405" s="194"/>
      <c r="F405" s="194"/>
      <c r="G405" s="194"/>
      <c r="H405" s="194"/>
      <c r="I405" s="194"/>
    </row>
    <row r="406" spans="2:9" x14ac:dyDescent="0.2">
      <c r="B406" s="155"/>
      <c r="C406" s="155"/>
      <c r="D406" s="194"/>
      <c r="E406" s="194"/>
      <c r="F406" s="194"/>
      <c r="G406" s="194"/>
      <c r="H406" s="194"/>
      <c r="I406" s="194"/>
    </row>
    <row r="407" spans="2:9" x14ac:dyDescent="0.2">
      <c r="B407" s="155"/>
      <c r="C407" s="155"/>
      <c r="D407" s="194"/>
      <c r="E407" s="194"/>
      <c r="F407" s="194"/>
      <c r="G407" s="194"/>
      <c r="H407" s="194"/>
      <c r="I407" s="194"/>
    </row>
    <row r="408" spans="2:9" x14ac:dyDescent="0.2">
      <c r="B408" s="155"/>
      <c r="C408" s="155"/>
      <c r="D408" s="194"/>
      <c r="E408" s="194"/>
      <c r="F408" s="194"/>
      <c r="G408" s="194"/>
      <c r="H408" s="194"/>
      <c r="I408" s="194"/>
    </row>
    <row r="409" spans="2:9" x14ac:dyDescent="0.2">
      <c r="B409" s="155"/>
      <c r="C409" s="155"/>
      <c r="D409" s="194"/>
      <c r="E409" s="194"/>
      <c r="F409" s="194"/>
      <c r="G409" s="194"/>
      <c r="H409" s="194"/>
      <c r="I409" s="194"/>
    </row>
    <row r="410" spans="2:9" x14ac:dyDescent="0.2">
      <c r="B410" s="155"/>
      <c r="C410" s="155"/>
      <c r="D410" s="194"/>
      <c r="E410" s="194"/>
      <c r="F410" s="194"/>
      <c r="G410" s="194"/>
      <c r="H410" s="194"/>
      <c r="I410" s="194"/>
    </row>
    <row r="411" spans="2:9" x14ac:dyDescent="0.2">
      <c r="B411" s="155"/>
      <c r="C411" s="155"/>
      <c r="D411" s="194"/>
      <c r="E411" s="194"/>
      <c r="F411" s="194"/>
      <c r="G411" s="194"/>
      <c r="H411" s="194"/>
      <c r="I411" s="194"/>
    </row>
    <row r="412" spans="2:9" x14ac:dyDescent="0.2">
      <c r="B412" s="155"/>
      <c r="C412" s="155"/>
      <c r="D412" s="194"/>
      <c r="E412" s="194"/>
      <c r="F412" s="194"/>
      <c r="G412" s="194"/>
      <c r="H412" s="194"/>
      <c r="I412" s="194"/>
    </row>
    <row r="413" spans="2:9" x14ac:dyDescent="0.2">
      <c r="B413" s="155"/>
      <c r="C413" s="155"/>
      <c r="D413" s="194"/>
      <c r="E413" s="194"/>
      <c r="F413" s="194"/>
      <c r="G413" s="194"/>
      <c r="H413" s="194"/>
      <c r="I413" s="194"/>
    </row>
    <row r="414" spans="2:9" x14ac:dyDescent="0.2">
      <c r="B414" s="155"/>
      <c r="C414" s="155"/>
      <c r="D414" s="194"/>
      <c r="E414" s="194"/>
      <c r="F414" s="194"/>
      <c r="G414" s="194"/>
      <c r="H414" s="194"/>
      <c r="I414" s="194"/>
    </row>
    <row r="415" spans="2:9" x14ac:dyDescent="0.2">
      <c r="B415" s="155"/>
      <c r="C415" s="155"/>
      <c r="D415" s="194"/>
      <c r="E415" s="194"/>
      <c r="F415" s="194"/>
      <c r="G415" s="194"/>
      <c r="H415" s="194"/>
      <c r="I415" s="194"/>
    </row>
    <row r="416" spans="2:9" x14ac:dyDescent="0.2">
      <c r="B416" s="155"/>
      <c r="C416" s="155"/>
      <c r="D416" s="194"/>
      <c r="E416" s="194"/>
      <c r="F416" s="194"/>
      <c r="G416" s="194"/>
      <c r="H416" s="194"/>
      <c r="I416" s="194"/>
    </row>
    <row r="417" spans="2:9" x14ac:dyDescent="0.2">
      <c r="B417" s="155"/>
      <c r="C417" s="155"/>
      <c r="D417" s="194"/>
      <c r="E417" s="194"/>
      <c r="F417" s="194"/>
      <c r="G417" s="194"/>
      <c r="H417" s="194"/>
      <c r="I417" s="194"/>
    </row>
    <row r="418" spans="2:9" x14ac:dyDescent="0.2">
      <c r="B418" s="155"/>
      <c r="C418" s="155"/>
      <c r="D418" s="194"/>
      <c r="E418" s="194"/>
      <c r="F418" s="194"/>
      <c r="G418" s="194"/>
      <c r="H418" s="194"/>
      <c r="I418" s="194"/>
    </row>
    <row r="419" spans="2:9" x14ac:dyDescent="0.2">
      <c r="B419" s="155"/>
      <c r="C419" s="155"/>
      <c r="D419" s="194"/>
      <c r="E419" s="194"/>
      <c r="F419" s="194"/>
      <c r="G419" s="194"/>
      <c r="H419" s="194"/>
      <c r="I419" s="194"/>
    </row>
    <row r="420" spans="2:9" x14ac:dyDescent="0.2">
      <c r="B420" s="155"/>
      <c r="C420" s="155"/>
      <c r="D420" s="194"/>
      <c r="E420" s="194"/>
      <c r="F420" s="194"/>
      <c r="G420" s="194"/>
      <c r="H420" s="194"/>
      <c r="I420" s="194"/>
    </row>
    <row r="421" spans="2:9" x14ac:dyDescent="0.2">
      <c r="B421" s="155"/>
      <c r="C421" s="155"/>
      <c r="D421" s="194"/>
      <c r="E421" s="194"/>
      <c r="F421" s="194"/>
      <c r="G421" s="194"/>
      <c r="H421" s="194"/>
      <c r="I421" s="194"/>
    </row>
    <row r="422" spans="2:9" x14ac:dyDescent="0.2">
      <c r="B422" s="155"/>
      <c r="C422" s="155"/>
      <c r="D422" s="194"/>
      <c r="E422" s="194"/>
      <c r="F422" s="194"/>
      <c r="G422" s="194"/>
      <c r="H422" s="194"/>
      <c r="I422" s="194"/>
    </row>
    <row r="423" spans="2:9" x14ac:dyDescent="0.2">
      <c r="B423" s="155"/>
      <c r="C423" s="155"/>
      <c r="D423" s="194"/>
      <c r="E423" s="194"/>
      <c r="F423" s="194"/>
      <c r="G423" s="194"/>
      <c r="H423" s="194"/>
      <c r="I423" s="194"/>
    </row>
    <row r="424" spans="2:9" x14ac:dyDescent="0.2">
      <c r="B424" s="155"/>
      <c r="C424" s="155"/>
      <c r="D424" s="194"/>
      <c r="E424" s="194"/>
      <c r="F424" s="194"/>
      <c r="G424" s="194"/>
      <c r="H424" s="194"/>
      <c r="I424" s="194"/>
    </row>
    <row r="425" spans="2:9" x14ac:dyDescent="0.2">
      <c r="B425" s="155"/>
      <c r="C425" s="155"/>
      <c r="D425" s="194"/>
      <c r="E425" s="194"/>
      <c r="F425" s="194"/>
      <c r="G425" s="194"/>
      <c r="H425" s="194"/>
      <c r="I425" s="194"/>
    </row>
    <row r="426" spans="2:9" x14ac:dyDescent="0.2">
      <c r="B426" s="155"/>
      <c r="C426" s="155"/>
      <c r="D426" s="194"/>
      <c r="E426" s="194"/>
      <c r="F426" s="194"/>
      <c r="G426" s="194"/>
      <c r="H426" s="194"/>
      <c r="I426" s="194"/>
    </row>
    <row r="427" spans="2:9" x14ac:dyDescent="0.2">
      <c r="B427" s="155"/>
      <c r="C427" s="155"/>
      <c r="D427" s="194"/>
      <c r="E427" s="194"/>
      <c r="F427" s="194"/>
      <c r="G427" s="194"/>
      <c r="H427" s="194"/>
      <c r="I427" s="194"/>
    </row>
    <row r="428" spans="2:9" x14ac:dyDescent="0.2">
      <c r="B428" s="155"/>
      <c r="C428" s="155"/>
      <c r="D428" s="194"/>
      <c r="E428" s="194"/>
      <c r="F428" s="194"/>
      <c r="G428" s="194"/>
      <c r="H428" s="194"/>
      <c r="I428" s="194"/>
    </row>
    <row r="429" spans="2:9" x14ac:dyDescent="0.2">
      <c r="B429" s="155"/>
      <c r="C429" s="155"/>
      <c r="D429" s="194"/>
      <c r="E429" s="194"/>
      <c r="F429" s="194"/>
      <c r="G429" s="194"/>
      <c r="H429" s="194"/>
      <c r="I429" s="194"/>
    </row>
    <row r="430" spans="2:9" x14ac:dyDescent="0.2">
      <c r="B430" s="155"/>
      <c r="C430" s="155"/>
      <c r="D430" s="194"/>
      <c r="E430" s="194"/>
      <c r="F430" s="194"/>
      <c r="G430" s="194"/>
      <c r="H430" s="194"/>
      <c r="I430" s="194"/>
    </row>
    <row r="431" spans="2:9" x14ac:dyDescent="0.2">
      <c r="B431" s="155"/>
      <c r="C431" s="155"/>
      <c r="D431" s="194"/>
      <c r="E431" s="194"/>
      <c r="F431" s="194"/>
      <c r="G431" s="194"/>
      <c r="H431" s="194"/>
      <c r="I431" s="194"/>
    </row>
    <row r="432" spans="2:9" x14ac:dyDescent="0.2">
      <c r="B432" s="155"/>
      <c r="C432" s="155"/>
      <c r="D432" s="194"/>
      <c r="E432" s="194"/>
      <c r="F432" s="194"/>
      <c r="G432" s="194"/>
      <c r="H432" s="194"/>
      <c r="I432" s="194"/>
    </row>
    <row r="433" spans="2:9" x14ac:dyDescent="0.2">
      <c r="B433" s="155"/>
      <c r="C433" s="155"/>
      <c r="D433" s="194"/>
      <c r="E433" s="194"/>
      <c r="F433" s="194"/>
      <c r="G433" s="194"/>
      <c r="H433" s="194"/>
      <c r="I433" s="194"/>
    </row>
    <row r="434" spans="2:9" x14ac:dyDescent="0.2">
      <c r="B434" s="155"/>
      <c r="C434" s="155"/>
      <c r="D434" s="194"/>
      <c r="E434" s="194"/>
      <c r="F434" s="194"/>
      <c r="G434" s="194"/>
      <c r="H434" s="194"/>
      <c r="I434" s="194"/>
    </row>
    <row r="435" spans="2:9" x14ac:dyDescent="0.2">
      <c r="B435" s="155"/>
      <c r="C435" s="155"/>
      <c r="D435" s="194"/>
      <c r="E435" s="194"/>
      <c r="F435" s="194"/>
      <c r="G435" s="194"/>
      <c r="H435" s="194"/>
      <c r="I435" s="194"/>
    </row>
    <row r="436" spans="2:9" x14ac:dyDescent="0.2">
      <c r="B436" s="155"/>
      <c r="C436" s="155"/>
      <c r="D436" s="194"/>
      <c r="E436" s="194"/>
      <c r="F436" s="194"/>
      <c r="G436" s="194"/>
      <c r="H436" s="194"/>
      <c r="I436" s="194"/>
    </row>
    <row r="437" spans="2:9" x14ac:dyDescent="0.2">
      <c r="B437" s="155"/>
      <c r="C437" s="155"/>
      <c r="D437" s="194"/>
      <c r="E437" s="194"/>
      <c r="F437" s="194"/>
      <c r="G437" s="194"/>
      <c r="H437" s="194"/>
      <c r="I437" s="194"/>
    </row>
    <row r="438" spans="2:9" x14ac:dyDescent="0.2">
      <c r="B438" s="155"/>
      <c r="C438" s="155"/>
      <c r="D438" s="194"/>
      <c r="E438" s="194"/>
      <c r="F438" s="194"/>
      <c r="G438" s="194"/>
      <c r="H438" s="194"/>
      <c r="I438" s="194"/>
    </row>
    <row r="439" spans="2:9" x14ac:dyDescent="0.2">
      <c r="B439" s="155"/>
      <c r="C439" s="155"/>
      <c r="D439" s="194"/>
      <c r="E439" s="194"/>
      <c r="F439" s="194"/>
      <c r="G439" s="194"/>
      <c r="H439" s="194"/>
      <c r="I439" s="194"/>
    </row>
    <row r="440" spans="2:9" x14ac:dyDescent="0.2">
      <c r="B440" s="155"/>
      <c r="C440" s="155"/>
      <c r="D440" s="194"/>
      <c r="E440" s="194"/>
      <c r="F440" s="194"/>
      <c r="G440" s="194"/>
      <c r="H440" s="194"/>
      <c r="I440" s="194"/>
    </row>
    <row r="441" spans="2:9" x14ac:dyDescent="0.2">
      <c r="B441" s="155"/>
      <c r="C441" s="155"/>
      <c r="D441" s="194"/>
      <c r="E441" s="194"/>
      <c r="F441" s="194"/>
      <c r="G441" s="194"/>
      <c r="H441" s="194"/>
      <c r="I441" s="194"/>
    </row>
    <row r="442" spans="2:9" x14ac:dyDescent="0.2">
      <c r="B442" s="155"/>
      <c r="C442" s="155"/>
      <c r="D442" s="194"/>
      <c r="E442" s="194"/>
      <c r="F442" s="194"/>
      <c r="G442" s="194"/>
      <c r="H442" s="194"/>
      <c r="I442" s="194"/>
    </row>
    <row r="443" spans="2:9" x14ac:dyDescent="0.2">
      <c r="B443" s="155"/>
      <c r="C443" s="155"/>
      <c r="D443" s="194"/>
      <c r="E443" s="194"/>
      <c r="F443" s="194"/>
      <c r="G443" s="194"/>
      <c r="H443" s="194"/>
      <c r="I443" s="194"/>
    </row>
    <row r="444" spans="2:9" x14ac:dyDescent="0.2">
      <c r="B444" s="155"/>
      <c r="C444" s="155"/>
      <c r="D444" s="194"/>
      <c r="E444" s="194"/>
      <c r="F444" s="194"/>
      <c r="G444" s="194"/>
      <c r="H444" s="194"/>
      <c r="I444" s="194"/>
    </row>
    <row r="445" spans="2:9" x14ac:dyDescent="0.2">
      <c r="B445" s="155"/>
      <c r="C445" s="155"/>
      <c r="D445" s="194"/>
      <c r="E445" s="194"/>
      <c r="F445" s="194"/>
      <c r="G445" s="194"/>
      <c r="H445" s="194"/>
      <c r="I445" s="194"/>
    </row>
    <row r="446" spans="2:9" x14ac:dyDescent="0.2">
      <c r="B446" s="155"/>
      <c r="C446" s="155"/>
      <c r="D446" s="194"/>
      <c r="E446" s="194"/>
      <c r="F446" s="194"/>
      <c r="G446" s="194"/>
      <c r="H446" s="194"/>
      <c r="I446" s="194"/>
    </row>
    <row r="447" spans="2:9" x14ac:dyDescent="0.2">
      <c r="B447" s="155"/>
      <c r="C447" s="155"/>
      <c r="D447" s="194"/>
      <c r="E447" s="194"/>
      <c r="F447" s="194"/>
      <c r="G447" s="194"/>
      <c r="H447" s="194"/>
      <c r="I447" s="194"/>
    </row>
    <row r="448" spans="2:9" x14ac:dyDescent="0.2">
      <c r="B448" s="155"/>
      <c r="C448" s="155"/>
      <c r="D448" s="194"/>
      <c r="E448" s="194"/>
      <c r="F448" s="194"/>
      <c r="G448" s="194"/>
      <c r="H448" s="194"/>
      <c r="I448" s="194"/>
    </row>
    <row r="449" spans="2:9" x14ac:dyDescent="0.2">
      <c r="B449" s="155"/>
      <c r="C449" s="155"/>
      <c r="D449" s="194"/>
      <c r="E449" s="194"/>
      <c r="F449" s="194"/>
      <c r="G449" s="194"/>
      <c r="H449" s="194"/>
      <c r="I449" s="194"/>
    </row>
    <row r="450" spans="2:9" x14ac:dyDescent="0.2">
      <c r="B450" s="155"/>
      <c r="C450" s="155"/>
      <c r="D450" s="194"/>
      <c r="E450" s="194"/>
      <c r="F450" s="194"/>
      <c r="G450" s="194"/>
      <c r="H450" s="194"/>
      <c r="I450" s="194"/>
    </row>
    <row r="451" spans="2:9" x14ac:dyDescent="0.2">
      <c r="B451" s="155"/>
      <c r="C451" s="155"/>
      <c r="D451" s="194"/>
      <c r="E451" s="194"/>
      <c r="F451" s="194"/>
      <c r="G451" s="194"/>
      <c r="H451" s="194"/>
      <c r="I451" s="194"/>
    </row>
    <row r="452" spans="2:9" x14ac:dyDescent="0.2">
      <c r="B452" s="155"/>
      <c r="C452" s="155"/>
      <c r="D452" s="194"/>
      <c r="E452" s="194"/>
      <c r="F452" s="194"/>
      <c r="G452" s="194"/>
      <c r="H452" s="194"/>
      <c r="I452" s="194"/>
    </row>
    <row r="453" spans="2:9" x14ac:dyDescent="0.2">
      <c r="B453" s="155"/>
      <c r="C453" s="155"/>
      <c r="D453" s="194"/>
      <c r="E453" s="194"/>
      <c r="F453" s="194"/>
      <c r="G453" s="194"/>
      <c r="H453" s="194"/>
      <c r="I453" s="194"/>
    </row>
    <row r="454" spans="2:9" x14ac:dyDescent="0.2">
      <c r="B454" s="155"/>
      <c r="C454" s="155"/>
      <c r="D454" s="194"/>
      <c r="E454" s="194"/>
      <c r="F454" s="194"/>
      <c r="G454" s="194"/>
      <c r="H454" s="194"/>
      <c r="I454" s="194"/>
    </row>
    <row r="455" spans="2:9" x14ac:dyDescent="0.2">
      <c r="B455" s="155"/>
      <c r="C455" s="155"/>
      <c r="D455" s="194"/>
      <c r="E455" s="194"/>
      <c r="F455" s="194"/>
      <c r="G455" s="194"/>
      <c r="H455" s="194"/>
      <c r="I455" s="194"/>
    </row>
    <row r="456" spans="2:9" x14ac:dyDescent="0.2">
      <c r="B456" s="155"/>
      <c r="C456" s="155"/>
      <c r="D456" s="194"/>
      <c r="E456" s="194"/>
      <c r="F456" s="194"/>
      <c r="G456" s="194"/>
      <c r="H456" s="194"/>
      <c r="I456" s="194"/>
    </row>
    <row r="457" spans="2:9" x14ac:dyDescent="0.2">
      <c r="B457" s="155"/>
      <c r="C457" s="155"/>
      <c r="D457" s="194"/>
      <c r="E457" s="194"/>
      <c r="F457" s="194"/>
      <c r="G457" s="194"/>
      <c r="H457" s="194"/>
      <c r="I457" s="194"/>
    </row>
    <row r="458" spans="2:9" x14ac:dyDescent="0.2">
      <c r="B458" s="155"/>
      <c r="C458" s="155"/>
      <c r="D458" s="194"/>
      <c r="E458" s="194"/>
      <c r="F458" s="194"/>
      <c r="G458" s="194"/>
      <c r="H458" s="194"/>
      <c r="I458" s="194"/>
    </row>
    <row r="459" spans="2:9" x14ac:dyDescent="0.2">
      <c r="D459" s="194"/>
      <c r="E459" s="194"/>
      <c r="F459" s="194"/>
      <c r="G459" s="194"/>
      <c r="H459" s="194"/>
      <c r="I459" s="194"/>
    </row>
    <row r="460" spans="2:9" x14ac:dyDescent="0.2">
      <c r="D460" s="194"/>
      <c r="E460" s="194"/>
      <c r="F460" s="194"/>
      <c r="G460" s="194"/>
      <c r="H460" s="194"/>
      <c r="I460" s="194"/>
    </row>
    <row r="461" spans="2:9" x14ac:dyDescent="0.2">
      <c r="D461" s="194"/>
      <c r="E461" s="194"/>
      <c r="F461" s="194"/>
      <c r="G461" s="194"/>
      <c r="H461" s="194"/>
      <c r="I461" s="194"/>
    </row>
    <row r="462" spans="2:9" x14ac:dyDescent="0.2">
      <c r="D462" s="194"/>
      <c r="E462" s="194"/>
      <c r="F462" s="194"/>
      <c r="G462" s="194"/>
      <c r="H462" s="194"/>
      <c r="I462" s="194"/>
    </row>
    <row r="463" spans="2:9" x14ac:dyDescent="0.2">
      <c r="D463" s="194"/>
      <c r="E463" s="194"/>
      <c r="F463" s="194"/>
      <c r="G463" s="194"/>
      <c r="H463" s="194"/>
      <c r="I463" s="194"/>
    </row>
    <row r="464" spans="2:9" x14ac:dyDescent="0.2">
      <c r="D464" s="194"/>
      <c r="E464" s="194"/>
      <c r="F464" s="194"/>
      <c r="G464" s="194"/>
      <c r="H464" s="194"/>
      <c r="I464" s="194"/>
    </row>
    <row r="465" spans="4:9" x14ac:dyDescent="0.2">
      <c r="D465" s="194"/>
      <c r="E465" s="194"/>
      <c r="F465" s="194"/>
      <c r="G465" s="194"/>
      <c r="H465" s="194"/>
      <c r="I465" s="194"/>
    </row>
    <row r="466" spans="4:9" x14ac:dyDescent="0.2">
      <c r="D466" s="194"/>
      <c r="E466" s="194"/>
      <c r="F466" s="194"/>
      <c r="G466" s="194"/>
      <c r="H466" s="194"/>
      <c r="I466" s="194"/>
    </row>
    <row r="467" spans="4:9" x14ac:dyDescent="0.2">
      <c r="D467" s="194"/>
      <c r="E467" s="194"/>
      <c r="F467" s="194"/>
      <c r="G467" s="194"/>
      <c r="H467" s="194"/>
      <c r="I467" s="194"/>
    </row>
    <row r="468" spans="4:9" x14ac:dyDescent="0.2">
      <c r="D468" s="194"/>
      <c r="E468" s="194"/>
      <c r="F468" s="194"/>
      <c r="G468" s="194"/>
      <c r="H468" s="194"/>
      <c r="I468" s="194"/>
    </row>
    <row r="469" spans="4:9" x14ac:dyDescent="0.2">
      <c r="D469" s="194"/>
      <c r="E469" s="194"/>
      <c r="F469" s="194"/>
      <c r="G469" s="194"/>
      <c r="H469" s="194"/>
      <c r="I469" s="194"/>
    </row>
    <row r="470" spans="4:9" x14ac:dyDescent="0.2">
      <c r="D470" s="194"/>
      <c r="E470" s="194"/>
      <c r="F470" s="194"/>
      <c r="G470" s="194"/>
      <c r="H470" s="194"/>
      <c r="I470" s="194"/>
    </row>
    <row r="471" spans="4:9" x14ac:dyDescent="0.2">
      <c r="D471" s="194"/>
      <c r="E471" s="194"/>
      <c r="F471" s="194"/>
      <c r="G471" s="194"/>
      <c r="H471" s="194"/>
      <c r="I471" s="194"/>
    </row>
    <row r="472" spans="4:9" x14ac:dyDescent="0.2">
      <c r="D472" s="194"/>
      <c r="E472" s="194"/>
      <c r="F472" s="194"/>
      <c r="G472" s="194"/>
      <c r="H472" s="194"/>
      <c r="I472" s="194"/>
    </row>
    <row r="473" spans="4:9" x14ac:dyDescent="0.2">
      <c r="D473" s="194"/>
      <c r="E473" s="194"/>
      <c r="F473" s="194"/>
      <c r="G473" s="194"/>
      <c r="H473" s="194"/>
      <c r="I473" s="194"/>
    </row>
    <row r="474" spans="4:9" x14ac:dyDescent="0.2">
      <c r="D474" s="194"/>
      <c r="E474" s="194"/>
      <c r="F474" s="194"/>
      <c r="G474" s="194"/>
      <c r="H474" s="194"/>
      <c r="I474" s="194"/>
    </row>
    <row r="475" spans="4:9" x14ac:dyDescent="0.2">
      <c r="D475" s="194"/>
      <c r="E475" s="194"/>
      <c r="F475" s="194"/>
      <c r="G475" s="194"/>
      <c r="H475" s="194"/>
      <c r="I475" s="194"/>
    </row>
    <row r="476" spans="4:9" x14ac:dyDescent="0.2">
      <c r="D476" s="194"/>
      <c r="E476" s="194"/>
      <c r="F476" s="194"/>
      <c r="G476" s="194"/>
      <c r="H476" s="194"/>
      <c r="I476" s="194"/>
    </row>
    <row r="477" spans="4:9" x14ac:dyDescent="0.2">
      <c r="D477" s="194"/>
      <c r="E477" s="194"/>
      <c r="F477" s="194"/>
      <c r="G477" s="194"/>
      <c r="H477" s="194"/>
      <c r="I477" s="194"/>
    </row>
    <row r="478" spans="4:9" x14ac:dyDescent="0.2">
      <c r="D478" s="194"/>
      <c r="E478" s="194"/>
      <c r="F478" s="194"/>
      <c r="G478" s="194"/>
      <c r="H478" s="194"/>
      <c r="I478" s="194"/>
    </row>
    <row r="479" spans="4:9" x14ac:dyDescent="0.2">
      <c r="D479" s="194"/>
      <c r="E479" s="194"/>
      <c r="F479" s="194"/>
      <c r="G479" s="194"/>
      <c r="H479" s="194"/>
      <c r="I479" s="194"/>
    </row>
    <row r="480" spans="4:9" x14ac:dyDescent="0.2">
      <c r="D480" s="194"/>
      <c r="E480" s="194"/>
      <c r="F480" s="194"/>
      <c r="G480" s="194"/>
      <c r="H480" s="194"/>
      <c r="I480" s="194"/>
    </row>
    <row r="481" spans="4:9" x14ac:dyDescent="0.2">
      <c r="D481" s="194"/>
      <c r="E481" s="194"/>
      <c r="F481" s="194"/>
      <c r="G481" s="194"/>
      <c r="H481" s="194"/>
      <c r="I481" s="194"/>
    </row>
    <row r="482" spans="4:9" x14ac:dyDescent="0.2">
      <c r="D482" s="194"/>
      <c r="E482" s="194"/>
      <c r="F482" s="194"/>
      <c r="G482" s="194"/>
      <c r="H482" s="194"/>
      <c r="I482" s="194"/>
    </row>
    <row r="483" spans="4:9" x14ac:dyDescent="0.2">
      <c r="D483" s="194"/>
      <c r="E483" s="194"/>
      <c r="F483" s="194"/>
      <c r="G483" s="194"/>
      <c r="H483" s="194"/>
      <c r="I483" s="194"/>
    </row>
    <row r="484" spans="4:9" x14ac:dyDescent="0.2">
      <c r="D484" s="194"/>
      <c r="E484" s="194"/>
      <c r="F484" s="194"/>
      <c r="G484" s="194"/>
      <c r="H484" s="194"/>
      <c r="I484" s="194"/>
    </row>
    <row r="485" spans="4:9" x14ac:dyDescent="0.2">
      <c r="D485" s="194"/>
      <c r="E485" s="194"/>
      <c r="F485" s="194"/>
      <c r="G485" s="194"/>
      <c r="H485" s="194"/>
      <c r="I485" s="194"/>
    </row>
    <row r="486" spans="4:9" x14ac:dyDescent="0.2">
      <c r="D486" s="194"/>
      <c r="E486" s="194"/>
      <c r="F486" s="194"/>
      <c r="G486" s="194"/>
      <c r="H486" s="194"/>
      <c r="I486" s="194"/>
    </row>
    <row r="487" spans="4:9" x14ac:dyDescent="0.2">
      <c r="D487" s="194"/>
      <c r="E487" s="194"/>
      <c r="F487" s="194"/>
      <c r="G487" s="194"/>
      <c r="H487" s="194"/>
      <c r="I487" s="194"/>
    </row>
    <row r="488" spans="4:9" x14ac:dyDescent="0.2">
      <c r="D488" s="194"/>
      <c r="E488" s="194"/>
      <c r="F488" s="194"/>
      <c r="G488" s="194"/>
      <c r="H488" s="194"/>
      <c r="I488" s="194"/>
    </row>
    <row r="489" spans="4:9" x14ac:dyDescent="0.2">
      <c r="D489" s="194"/>
      <c r="E489" s="194"/>
      <c r="F489" s="194"/>
      <c r="G489" s="194"/>
      <c r="H489" s="194"/>
      <c r="I489" s="194"/>
    </row>
    <row r="490" spans="4:9" x14ac:dyDescent="0.2">
      <c r="D490" s="194"/>
      <c r="E490" s="194"/>
      <c r="F490" s="194"/>
      <c r="G490" s="194"/>
      <c r="H490" s="194"/>
      <c r="I490" s="194"/>
    </row>
    <row r="491" spans="4:9" x14ac:dyDescent="0.2">
      <c r="D491" s="194"/>
      <c r="E491" s="194"/>
      <c r="F491" s="194"/>
      <c r="G491" s="194"/>
      <c r="H491" s="194"/>
      <c r="I491" s="194"/>
    </row>
    <row r="492" spans="4:9" x14ac:dyDescent="0.2">
      <c r="D492" s="194"/>
      <c r="E492" s="194"/>
      <c r="F492" s="194"/>
      <c r="G492" s="194"/>
      <c r="H492" s="194"/>
      <c r="I492" s="194"/>
    </row>
    <row r="493" spans="4:9" x14ac:dyDescent="0.2">
      <c r="D493" s="194"/>
      <c r="E493" s="194"/>
      <c r="F493" s="194"/>
      <c r="G493" s="194"/>
      <c r="H493" s="194"/>
      <c r="I493" s="194"/>
    </row>
    <row r="494" spans="4:9" x14ac:dyDescent="0.2">
      <c r="D494" s="194"/>
      <c r="E494" s="194"/>
      <c r="F494" s="194"/>
      <c r="G494" s="194"/>
      <c r="H494" s="194"/>
      <c r="I494" s="194"/>
    </row>
    <row r="495" spans="4:9" x14ac:dyDescent="0.2">
      <c r="D495" s="194"/>
      <c r="E495" s="194"/>
      <c r="F495" s="194"/>
      <c r="G495" s="194"/>
      <c r="H495" s="194"/>
      <c r="I495" s="194"/>
    </row>
    <row r="496" spans="4:9" x14ac:dyDescent="0.2">
      <c r="D496" s="194"/>
      <c r="E496" s="194"/>
      <c r="F496" s="194"/>
      <c r="G496" s="194"/>
      <c r="H496" s="194"/>
      <c r="I496" s="194"/>
    </row>
    <row r="497" spans="4:9" x14ac:dyDescent="0.2">
      <c r="D497" s="194"/>
      <c r="E497" s="194"/>
      <c r="F497" s="194"/>
      <c r="G497" s="194"/>
      <c r="H497" s="194"/>
      <c r="I497" s="194"/>
    </row>
    <row r="498" spans="4:9" x14ac:dyDescent="0.2">
      <c r="D498" s="194"/>
      <c r="E498" s="194"/>
      <c r="F498" s="194"/>
      <c r="G498" s="194"/>
      <c r="H498" s="194"/>
      <c r="I498" s="194"/>
    </row>
    <row r="499" spans="4:9" x14ac:dyDescent="0.2">
      <c r="D499" s="194"/>
      <c r="E499" s="194"/>
      <c r="F499" s="194"/>
      <c r="G499" s="194"/>
      <c r="H499" s="194"/>
      <c r="I499" s="194"/>
    </row>
    <row r="500" spans="4:9" x14ac:dyDescent="0.2">
      <c r="D500" s="194"/>
      <c r="E500" s="194"/>
      <c r="F500" s="194"/>
      <c r="G500" s="194"/>
      <c r="H500" s="194"/>
      <c r="I500" s="194"/>
    </row>
    <row r="501" spans="4:9" x14ac:dyDescent="0.2">
      <c r="D501" s="194"/>
      <c r="E501" s="194"/>
      <c r="F501" s="194"/>
      <c r="G501" s="194"/>
      <c r="H501" s="194"/>
      <c r="I501" s="194"/>
    </row>
    <row r="502" spans="4:9" x14ac:dyDescent="0.2">
      <c r="D502" s="194"/>
      <c r="E502" s="194"/>
      <c r="F502" s="194"/>
      <c r="G502" s="194"/>
      <c r="H502" s="194"/>
      <c r="I502" s="194"/>
    </row>
    <row r="503" spans="4:9" x14ac:dyDescent="0.2">
      <c r="D503" s="194"/>
      <c r="E503" s="194"/>
      <c r="F503" s="194"/>
      <c r="G503" s="194"/>
      <c r="H503" s="194"/>
      <c r="I503" s="194"/>
    </row>
    <row r="504" spans="4:9" x14ac:dyDescent="0.2">
      <c r="D504" s="194"/>
      <c r="E504" s="194"/>
      <c r="F504" s="194"/>
      <c r="G504" s="194"/>
      <c r="H504" s="194"/>
      <c r="I504" s="194"/>
    </row>
    <row r="505" spans="4:9" x14ac:dyDescent="0.2">
      <c r="D505" s="194"/>
      <c r="E505" s="194"/>
      <c r="F505" s="194"/>
      <c r="G505" s="194"/>
      <c r="H505" s="194"/>
      <c r="I505" s="194"/>
    </row>
    <row r="506" spans="4:9" x14ac:dyDescent="0.2">
      <c r="D506" s="194"/>
      <c r="E506" s="194"/>
      <c r="F506" s="194"/>
      <c r="G506" s="194"/>
      <c r="H506" s="194"/>
      <c r="I506" s="194"/>
    </row>
    <row r="507" spans="4:9" x14ac:dyDescent="0.2">
      <c r="D507" s="194"/>
      <c r="E507" s="194"/>
      <c r="F507" s="194"/>
      <c r="G507" s="194"/>
      <c r="H507" s="194"/>
      <c r="I507" s="194"/>
    </row>
    <row r="508" spans="4:9" x14ac:dyDescent="0.2">
      <c r="D508" s="194"/>
      <c r="E508" s="194"/>
      <c r="F508" s="194"/>
      <c r="G508" s="194"/>
      <c r="H508" s="194"/>
      <c r="I508" s="194"/>
    </row>
    <row r="509" spans="4:9" x14ac:dyDescent="0.2">
      <c r="D509" s="194"/>
      <c r="E509" s="194"/>
      <c r="F509" s="194"/>
      <c r="G509" s="194"/>
      <c r="H509" s="194"/>
      <c r="I509" s="194"/>
    </row>
    <row r="510" spans="4:9" x14ac:dyDescent="0.2">
      <c r="D510" s="194"/>
      <c r="E510" s="194"/>
      <c r="F510" s="194"/>
      <c r="G510" s="194"/>
      <c r="H510" s="194"/>
      <c r="I510" s="194"/>
    </row>
    <row r="511" spans="4:9" x14ac:dyDescent="0.2">
      <c r="D511" s="194"/>
      <c r="E511" s="194"/>
      <c r="F511" s="194"/>
      <c r="G511" s="194"/>
      <c r="H511" s="194"/>
      <c r="I511" s="194"/>
    </row>
    <row r="512" spans="4:9" x14ac:dyDescent="0.2">
      <c r="D512" s="194"/>
      <c r="E512" s="194"/>
      <c r="F512" s="194"/>
      <c r="G512" s="194"/>
      <c r="H512" s="194"/>
      <c r="I512" s="194"/>
    </row>
    <row r="513" spans="4:9" x14ac:dyDescent="0.2">
      <c r="D513" s="194"/>
      <c r="E513" s="194"/>
      <c r="F513" s="194"/>
      <c r="G513" s="194"/>
      <c r="H513" s="194"/>
      <c r="I513" s="194"/>
    </row>
    <row r="514" spans="4:9" x14ac:dyDescent="0.2">
      <c r="D514" s="194"/>
      <c r="E514" s="194"/>
      <c r="F514" s="194"/>
      <c r="G514" s="194"/>
      <c r="H514" s="194"/>
      <c r="I514" s="194"/>
    </row>
    <row r="515" spans="4:9" x14ac:dyDescent="0.2">
      <c r="D515" s="194"/>
      <c r="E515" s="194"/>
      <c r="F515" s="194"/>
      <c r="G515" s="194"/>
      <c r="H515" s="194"/>
      <c r="I515" s="194"/>
    </row>
    <row r="516" spans="4:9" x14ac:dyDescent="0.2">
      <c r="D516" s="194"/>
      <c r="E516" s="194"/>
      <c r="F516" s="194"/>
      <c r="G516" s="194"/>
      <c r="H516" s="194"/>
      <c r="I516" s="194"/>
    </row>
    <row r="517" spans="4:9" x14ac:dyDescent="0.2">
      <c r="D517" s="194"/>
      <c r="E517" s="194"/>
      <c r="F517" s="194"/>
      <c r="G517" s="194"/>
      <c r="H517" s="194"/>
      <c r="I517" s="194"/>
    </row>
    <row r="518" spans="4:9" x14ac:dyDescent="0.2">
      <c r="D518" s="194"/>
      <c r="E518" s="194"/>
      <c r="F518" s="194"/>
      <c r="G518" s="194"/>
      <c r="H518" s="194"/>
      <c r="I518" s="194"/>
    </row>
    <row r="519" spans="4:9" x14ac:dyDescent="0.2">
      <c r="D519" s="194"/>
      <c r="E519" s="194"/>
      <c r="F519" s="194"/>
      <c r="G519" s="194"/>
      <c r="H519" s="194"/>
      <c r="I519" s="194"/>
    </row>
    <row r="520" spans="4:9" x14ac:dyDescent="0.2">
      <c r="D520" s="194"/>
      <c r="E520" s="194"/>
      <c r="F520" s="194"/>
      <c r="G520" s="194"/>
      <c r="H520" s="194"/>
      <c r="I520" s="194"/>
    </row>
    <row r="521" spans="4:9" x14ac:dyDescent="0.2">
      <c r="D521" s="194"/>
      <c r="E521" s="194"/>
      <c r="F521" s="194"/>
      <c r="G521" s="194"/>
      <c r="H521" s="194"/>
      <c r="I521" s="194"/>
    </row>
    <row r="522" spans="4:9" x14ac:dyDescent="0.2">
      <c r="D522" s="194"/>
      <c r="E522" s="194"/>
      <c r="F522" s="194"/>
      <c r="G522" s="194"/>
      <c r="H522" s="194"/>
      <c r="I522" s="194"/>
    </row>
    <row r="523" spans="4:9" x14ac:dyDescent="0.2">
      <c r="D523" s="194"/>
      <c r="E523" s="194"/>
      <c r="F523" s="194"/>
      <c r="G523" s="194"/>
      <c r="H523" s="194"/>
      <c r="I523" s="194"/>
    </row>
    <row r="524" spans="4:9" x14ac:dyDescent="0.2">
      <c r="D524" s="194"/>
      <c r="E524" s="194"/>
      <c r="F524" s="194"/>
      <c r="G524" s="194"/>
      <c r="H524" s="194"/>
      <c r="I524" s="194"/>
    </row>
    <row r="525" spans="4:9" x14ac:dyDescent="0.2">
      <c r="D525" s="194"/>
      <c r="E525" s="194"/>
      <c r="F525" s="194"/>
      <c r="G525" s="194"/>
      <c r="H525" s="194"/>
      <c r="I525" s="194"/>
    </row>
    <row r="526" spans="4:9" x14ac:dyDescent="0.2">
      <c r="D526" s="194"/>
      <c r="E526" s="194"/>
      <c r="F526" s="194"/>
      <c r="G526" s="194"/>
      <c r="H526" s="194"/>
      <c r="I526" s="194"/>
    </row>
    <row r="527" spans="4:9" x14ac:dyDescent="0.2">
      <c r="D527" s="194"/>
      <c r="E527" s="194"/>
      <c r="F527" s="194"/>
      <c r="G527" s="194"/>
      <c r="H527" s="194"/>
      <c r="I527" s="194"/>
    </row>
    <row r="528" spans="4:9" x14ac:dyDescent="0.2">
      <c r="D528" s="194"/>
      <c r="E528" s="194"/>
      <c r="F528" s="194"/>
      <c r="G528" s="194"/>
      <c r="H528" s="194"/>
      <c r="I528" s="194"/>
    </row>
    <row r="529" spans="4:9" x14ac:dyDescent="0.2">
      <c r="D529" s="194"/>
      <c r="E529" s="194"/>
      <c r="F529" s="194"/>
      <c r="G529" s="194"/>
      <c r="H529" s="194"/>
      <c r="I529" s="194"/>
    </row>
    <row r="530" spans="4:9" x14ac:dyDescent="0.2">
      <c r="D530" s="194"/>
      <c r="E530" s="194"/>
      <c r="F530" s="194"/>
      <c r="G530" s="194"/>
      <c r="H530" s="194"/>
      <c r="I530" s="194"/>
    </row>
    <row r="531" spans="4:9" x14ac:dyDescent="0.2">
      <c r="D531" s="194"/>
      <c r="E531" s="194"/>
      <c r="F531" s="194"/>
      <c r="G531" s="194"/>
      <c r="H531" s="194"/>
      <c r="I531" s="194"/>
    </row>
    <row r="532" spans="4:9" x14ac:dyDescent="0.2">
      <c r="D532" s="194"/>
      <c r="E532" s="194"/>
      <c r="F532" s="194"/>
      <c r="G532" s="194"/>
      <c r="H532" s="194"/>
      <c r="I532" s="194"/>
    </row>
    <row r="533" spans="4:9" x14ac:dyDescent="0.2">
      <c r="D533" s="194"/>
      <c r="E533" s="194"/>
      <c r="F533" s="194"/>
      <c r="G533" s="194"/>
      <c r="H533" s="194"/>
      <c r="I533" s="194"/>
    </row>
    <row r="534" spans="4:9" x14ac:dyDescent="0.2">
      <c r="D534" s="194"/>
      <c r="E534" s="194"/>
      <c r="F534" s="194"/>
      <c r="G534" s="194"/>
      <c r="H534" s="194"/>
      <c r="I534" s="194"/>
    </row>
    <row r="535" spans="4:9" x14ac:dyDescent="0.2">
      <c r="D535" s="194"/>
      <c r="E535" s="194"/>
      <c r="F535" s="194"/>
      <c r="G535" s="194"/>
      <c r="H535" s="194"/>
      <c r="I535" s="194"/>
    </row>
    <row r="536" spans="4:9" x14ac:dyDescent="0.2">
      <c r="D536" s="194"/>
      <c r="E536" s="194"/>
      <c r="F536" s="194"/>
      <c r="G536" s="194"/>
      <c r="H536" s="194"/>
      <c r="I536" s="194"/>
    </row>
    <row r="537" spans="4:9" x14ac:dyDescent="0.2">
      <c r="D537" s="194"/>
      <c r="E537" s="194"/>
      <c r="F537" s="194"/>
      <c r="G537" s="194"/>
      <c r="H537" s="194"/>
      <c r="I537" s="194"/>
    </row>
    <row r="538" spans="4:9" x14ac:dyDescent="0.2">
      <c r="D538" s="194"/>
      <c r="E538" s="194"/>
      <c r="F538" s="194"/>
      <c r="G538" s="194"/>
      <c r="H538" s="194"/>
      <c r="I538" s="194"/>
    </row>
    <row r="539" spans="4:9" x14ac:dyDescent="0.2">
      <c r="D539" s="194"/>
      <c r="E539" s="194"/>
      <c r="F539" s="194"/>
      <c r="G539" s="194"/>
      <c r="H539" s="194"/>
      <c r="I539" s="194"/>
    </row>
    <row r="540" spans="4:9" x14ac:dyDescent="0.2">
      <c r="D540" s="194"/>
      <c r="E540" s="194"/>
      <c r="F540" s="194"/>
      <c r="G540" s="194"/>
      <c r="H540" s="194"/>
      <c r="I540" s="194"/>
    </row>
    <row r="541" spans="4:9" x14ac:dyDescent="0.2">
      <c r="D541" s="194"/>
      <c r="E541" s="194"/>
      <c r="F541" s="194"/>
      <c r="G541" s="194"/>
      <c r="H541" s="194"/>
      <c r="I541" s="194"/>
    </row>
    <row r="542" spans="4:9" x14ac:dyDescent="0.2">
      <c r="D542" s="194"/>
      <c r="E542" s="194"/>
      <c r="F542" s="194"/>
      <c r="G542" s="194"/>
      <c r="H542" s="194"/>
      <c r="I542" s="194"/>
    </row>
    <row r="543" spans="4:9" x14ac:dyDescent="0.2">
      <c r="D543" s="194"/>
      <c r="E543" s="194"/>
      <c r="F543" s="194"/>
      <c r="G543" s="194"/>
      <c r="H543" s="194"/>
      <c r="I543" s="194"/>
    </row>
    <row r="544" spans="4:9" x14ac:dyDescent="0.2">
      <c r="D544" s="194"/>
      <c r="E544" s="194"/>
      <c r="F544" s="194"/>
      <c r="G544" s="194"/>
      <c r="H544" s="194"/>
      <c r="I544" s="194"/>
    </row>
    <row r="545" spans="4:9" x14ac:dyDescent="0.2">
      <c r="D545" s="194"/>
      <c r="E545" s="194"/>
      <c r="F545" s="194"/>
      <c r="G545" s="194"/>
      <c r="H545" s="194"/>
      <c r="I545" s="194"/>
    </row>
    <row r="546" spans="4:9" x14ac:dyDescent="0.2">
      <c r="D546" s="194"/>
      <c r="E546" s="194"/>
      <c r="F546" s="194"/>
      <c r="G546" s="194"/>
      <c r="H546" s="194"/>
      <c r="I546" s="194"/>
    </row>
    <row r="547" spans="4:9" x14ac:dyDescent="0.2">
      <c r="D547" s="194"/>
      <c r="E547" s="194"/>
      <c r="F547" s="194"/>
      <c r="G547" s="194"/>
      <c r="H547" s="194"/>
      <c r="I547" s="194"/>
    </row>
    <row r="548" spans="4:9" x14ac:dyDescent="0.2">
      <c r="D548" s="194"/>
      <c r="E548" s="194"/>
      <c r="F548" s="194"/>
      <c r="G548" s="194"/>
      <c r="H548" s="194"/>
      <c r="I548" s="194"/>
    </row>
    <row r="549" spans="4:9" x14ac:dyDescent="0.2">
      <c r="D549" s="194"/>
      <c r="E549" s="194"/>
      <c r="F549" s="194"/>
      <c r="G549" s="194"/>
      <c r="H549" s="194"/>
      <c r="I549" s="194"/>
    </row>
    <row r="550" spans="4:9" x14ac:dyDescent="0.2">
      <c r="D550" s="194"/>
      <c r="E550" s="194"/>
      <c r="F550" s="194"/>
      <c r="G550" s="194"/>
      <c r="H550" s="194"/>
      <c r="I550" s="194"/>
    </row>
    <row r="551" spans="4:9" x14ac:dyDescent="0.2">
      <c r="D551" s="194"/>
      <c r="E551" s="194"/>
      <c r="F551" s="194"/>
      <c r="G551" s="194"/>
      <c r="H551" s="194"/>
      <c r="I551" s="194"/>
    </row>
    <row r="552" spans="4:9" x14ac:dyDescent="0.2">
      <c r="D552" s="194"/>
      <c r="E552" s="194"/>
      <c r="F552" s="194"/>
      <c r="G552" s="194"/>
      <c r="H552" s="194"/>
      <c r="I552" s="194"/>
    </row>
    <row r="553" spans="4:9" x14ac:dyDescent="0.2">
      <c r="D553" s="194"/>
      <c r="E553" s="194"/>
      <c r="F553" s="194"/>
      <c r="G553" s="194"/>
      <c r="H553" s="194"/>
      <c r="I553" s="194"/>
    </row>
    <row r="554" spans="4:9" x14ac:dyDescent="0.2">
      <c r="D554" s="194"/>
      <c r="E554" s="194"/>
      <c r="F554" s="194"/>
      <c r="G554" s="194"/>
      <c r="H554" s="194"/>
      <c r="I554" s="194"/>
    </row>
    <row r="555" spans="4:9" x14ac:dyDescent="0.2">
      <c r="D555" s="194"/>
      <c r="E555" s="194"/>
      <c r="F555" s="194"/>
      <c r="G555" s="194"/>
      <c r="H555" s="194"/>
      <c r="I555" s="194"/>
    </row>
    <row r="556" spans="4:9" x14ac:dyDescent="0.2">
      <c r="D556" s="194"/>
      <c r="E556" s="194"/>
      <c r="F556" s="194"/>
      <c r="G556" s="194"/>
      <c r="H556" s="194"/>
      <c r="I556" s="194"/>
    </row>
    <row r="557" spans="4:9" x14ac:dyDescent="0.2">
      <c r="D557" s="194"/>
      <c r="E557" s="194"/>
      <c r="F557" s="194"/>
      <c r="G557" s="194"/>
      <c r="H557" s="194"/>
      <c r="I557" s="194"/>
    </row>
    <row r="558" spans="4:9" x14ac:dyDescent="0.2">
      <c r="D558" s="194"/>
      <c r="E558" s="194"/>
      <c r="F558" s="194"/>
      <c r="G558" s="194"/>
      <c r="H558" s="194"/>
      <c r="I558" s="194"/>
    </row>
    <row r="559" spans="4:9" x14ac:dyDescent="0.2">
      <c r="D559" s="194"/>
      <c r="E559" s="194"/>
      <c r="F559" s="194"/>
      <c r="G559" s="194"/>
      <c r="H559" s="194"/>
      <c r="I559" s="194"/>
    </row>
    <row r="560" spans="4:9" x14ac:dyDescent="0.2">
      <c r="D560" s="194"/>
      <c r="E560" s="194"/>
      <c r="F560" s="194"/>
      <c r="G560" s="194"/>
      <c r="H560" s="194"/>
      <c r="I560" s="194"/>
    </row>
    <row r="561" spans="4:9" x14ac:dyDescent="0.2">
      <c r="D561" s="194"/>
      <c r="E561" s="194"/>
      <c r="F561" s="194"/>
      <c r="G561" s="194"/>
      <c r="H561" s="194"/>
      <c r="I561" s="194"/>
    </row>
    <row r="562" spans="4:9" x14ac:dyDescent="0.2">
      <c r="D562" s="194"/>
      <c r="E562" s="194"/>
      <c r="F562" s="194"/>
      <c r="G562" s="194"/>
      <c r="H562" s="194"/>
      <c r="I562" s="194"/>
    </row>
    <row r="563" spans="4:9" x14ac:dyDescent="0.2">
      <c r="D563" s="194"/>
      <c r="E563" s="194"/>
      <c r="F563" s="194"/>
      <c r="G563" s="194"/>
      <c r="H563" s="194"/>
      <c r="I563" s="194"/>
    </row>
    <row r="564" spans="4:9" x14ac:dyDescent="0.2">
      <c r="D564" s="194"/>
      <c r="E564" s="194"/>
      <c r="F564" s="194"/>
      <c r="G564" s="194"/>
      <c r="H564" s="194"/>
      <c r="I564" s="194"/>
    </row>
    <row r="565" spans="4:9" x14ac:dyDescent="0.2">
      <c r="D565" s="194"/>
      <c r="E565" s="194"/>
      <c r="F565" s="194"/>
      <c r="G565" s="194"/>
      <c r="H565" s="194"/>
      <c r="I565" s="194"/>
    </row>
    <row r="566" spans="4:9" x14ac:dyDescent="0.2">
      <c r="D566" s="194"/>
      <c r="E566" s="194"/>
      <c r="F566" s="194"/>
      <c r="G566" s="194"/>
      <c r="H566" s="194"/>
      <c r="I566" s="194"/>
    </row>
    <row r="567" spans="4:9" x14ac:dyDescent="0.2">
      <c r="D567" s="194"/>
      <c r="E567" s="194"/>
      <c r="F567" s="194"/>
      <c r="G567" s="194"/>
      <c r="H567" s="194"/>
      <c r="I567" s="194"/>
    </row>
    <row r="568" spans="4:9" x14ac:dyDescent="0.2">
      <c r="D568" s="194"/>
      <c r="E568" s="194"/>
      <c r="F568" s="194"/>
      <c r="G568" s="194"/>
      <c r="H568" s="194"/>
      <c r="I568" s="194"/>
    </row>
    <row r="569" spans="4:9" x14ac:dyDescent="0.2">
      <c r="D569" s="194"/>
      <c r="E569" s="194"/>
      <c r="F569" s="194"/>
      <c r="G569" s="194"/>
      <c r="H569" s="194"/>
      <c r="I569" s="194"/>
    </row>
    <row r="570" spans="4:9" x14ac:dyDescent="0.2">
      <c r="D570" s="194"/>
      <c r="E570" s="194"/>
      <c r="F570" s="194"/>
      <c r="G570" s="194"/>
      <c r="H570" s="194"/>
      <c r="I570" s="194"/>
    </row>
    <row r="571" spans="4:9" x14ac:dyDescent="0.2">
      <c r="D571" s="194"/>
      <c r="E571" s="194"/>
      <c r="F571" s="194"/>
      <c r="G571" s="194"/>
      <c r="H571" s="194"/>
      <c r="I571" s="194"/>
    </row>
    <row r="572" spans="4:9" x14ac:dyDescent="0.2">
      <c r="D572" s="194"/>
      <c r="E572" s="194"/>
      <c r="F572" s="194"/>
      <c r="G572" s="194"/>
      <c r="H572" s="194"/>
      <c r="I572" s="194"/>
    </row>
    <row r="573" spans="4:9" x14ac:dyDescent="0.2">
      <c r="D573" s="194"/>
      <c r="E573" s="194"/>
      <c r="F573" s="194"/>
      <c r="G573" s="194"/>
      <c r="H573" s="194"/>
      <c r="I573" s="194"/>
    </row>
    <row r="574" spans="4:9" x14ac:dyDescent="0.2">
      <c r="D574" s="194"/>
      <c r="E574" s="194"/>
      <c r="F574" s="194"/>
      <c r="G574" s="194"/>
      <c r="H574" s="194"/>
      <c r="I574" s="194"/>
    </row>
    <row r="575" spans="4:9" x14ac:dyDescent="0.2">
      <c r="D575" s="194"/>
      <c r="E575" s="194"/>
      <c r="F575" s="194"/>
      <c r="G575" s="194"/>
      <c r="H575" s="194"/>
      <c r="I575" s="194"/>
    </row>
    <row r="576" spans="4:9" x14ac:dyDescent="0.2">
      <c r="D576" s="194"/>
      <c r="E576" s="194"/>
      <c r="F576" s="194"/>
      <c r="G576" s="194"/>
      <c r="H576" s="194"/>
      <c r="I576" s="194"/>
    </row>
    <row r="577" spans="4:9" x14ac:dyDescent="0.2">
      <c r="D577" s="194"/>
      <c r="E577" s="194"/>
      <c r="F577" s="194"/>
      <c r="G577" s="194"/>
      <c r="H577" s="194"/>
      <c r="I577" s="194"/>
    </row>
    <row r="578" spans="4:9" x14ac:dyDescent="0.2">
      <c r="D578" s="194"/>
      <c r="E578" s="194"/>
      <c r="F578" s="194"/>
      <c r="G578" s="194"/>
      <c r="H578" s="194"/>
      <c r="I578" s="194"/>
    </row>
    <row r="579" spans="4:9" x14ac:dyDescent="0.2">
      <c r="D579" s="194"/>
      <c r="E579" s="194"/>
      <c r="F579" s="194"/>
      <c r="G579" s="194"/>
      <c r="H579" s="194"/>
      <c r="I579" s="194"/>
    </row>
    <row r="580" spans="4:9" x14ac:dyDescent="0.2">
      <c r="D580" s="194"/>
      <c r="E580" s="194"/>
      <c r="F580" s="194"/>
      <c r="G580" s="194"/>
      <c r="H580" s="194"/>
      <c r="I580" s="194"/>
    </row>
    <row r="581" spans="4:9" x14ac:dyDescent="0.2">
      <c r="D581" s="194"/>
      <c r="E581" s="194"/>
      <c r="F581" s="194"/>
      <c r="G581" s="194"/>
      <c r="H581" s="194"/>
      <c r="I581" s="194"/>
    </row>
    <row r="582" spans="4:9" x14ac:dyDescent="0.2">
      <c r="D582" s="194"/>
      <c r="E582" s="194"/>
      <c r="F582" s="194"/>
      <c r="G582" s="194"/>
      <c r="H582" s="194"/>
      <c r="I582" s="194"/>
    </row>
    <row r="583" spans="4:9" x14ac:dyDescent="0.2">
      <c r="D583" s="194"/>
      <c r="E583" s="194"/>
      <c r="F583" s="194"/>
      <c r="G583" s="194"/>
      <c r="H583" s="194"/>
      <c r="I583" s="194"/>
    </row>
    <row r="584" spans="4:9" x14ac:dyDescent="0.2">
      <c r="D584" s="194"/>
      <c r="E584" s="194"/>
      <c r="F584" s="194"/>
      <c r="G584" s="194"/>
      <c r="H584" s="194"/>
      <c r="I584" s="194"/>
    </row>
    <row r="585" spans="4:9" x14ac:dyDescent="0.2">
      <c r="D585" s="194"/>
      <c r="E585" s="194"/>
      <c r="F585" s="194"/>
      <c r="G585" s="194"/>
      <c r="H585" s="194"/>
      <c r="I585" s="194"/>
    </row>
    <row r="586" spans="4:9" x14ac:dyDescent="0.2">
      <c r="D586" s="194"/>
      <c r="E586" s="194"/>
      <c r="F586" s="194"/>
      <c r="G586" s="194"/>
      <c r="H586" s="194"/>
      <c r="I586" s="194"/>
    </row>
    <row r="587" spans="4:9" x14ac:dyDescent="0.2">
      <c r="D587" s="194"/>
      <c r="E587" s="194"/>
      <c r="F587" s="194"/>
      <c r="G587" s="194"/>
      <c r="H587" s="194"/>
      <c r="I587" s="194"/>
    </row>
    <row r="588" spans="4:9" x14ac:dyDescent="0.2">
      <c r="D588" s="194"/>
      <c r="E588" s="194"/>
      <c r="F588" s="194"/>
      <c r="G588" s="194"/>
      <c r="H588" s="194"/>
      <c r="I588" s="194"/>
    </row>
    <row r="589" spans="4:9" x14ac:dyDescent="0.2">
      <c r="D589" s="194"/>
      <c r="E589" s="194"/>
      <c r="F589" s="194"/>
      <c r="G589" s="194"/>
      <c r="H589" s="194"/>
      <c r="I589" s="194"/>
    </row>
    <row r="590" spans="4:9" x14ac:dyDescent="0.2">
      <c r="D590" s="194"/>
      <c r="E590" s="194"/>
      <c r="F590" s="194"/>
      <c r="G590" s="194"/>
      <c r="H590" s="194"/>
      <c r="I590" s="194"/>
    </row>
    <row r="591" spans="4:9" x14ac:dyDescent="0.2">
      <c r="D591" s="194"/>
      <c r="E591" s="194"/>
      <c r="F591" s="194"/>
      <c r="G591" s="194"/>
      <c r="H591" s="194"/>
      <c r="I591" s="194"/>
    </row>
    <row r="592" spans="4:9" x14ac:dyDescent="0.2">
      <c r="D592" s="194"/>
      <c r="E592" s="194"/>
      <c r="F592" s="194"/>
      <c r="G592" s="194"/>
      <c r="H592" s="194"/>
      <c r="I592" s="194"/>
    </row>
    <row r="593" spans="4:9" x14ac:dyDescent="0.2">
      <c r="D593" s="194"/>
      <c r="E593" s="194"/>
      <c r="F593" s="194"/>
      <c r="G593" s="194"/>
      <c r="H593" s="194"/>
      <c r="I593" s="194"/>
    </row>
    <row r="594" spans="4:9" x14ac:dyDescent="0.2">
      <c r="D594" s="194"/>
      <c r="E594" s="194"/>
      <c r="F594" s="194"/>
      <c r="G594" s="194"/>
      <c r="H594" s="194"/>
      <c r="I594" s="194"/>
    </row>
    <row r="595" spans="4:9" x14ac:dyDescent="0.2">
      <c r="D595" s="194"/>
      <c r="E595" s="194"/>
      <c r="F595" s="194"/>
      <c r="G595" s="194"/>
      <c r="H595" s="194"/>
      <c r="I595" s="194"/>
    </row>
    <row r="596" spans="4:9" x14ac:dyDescent="0.2">
      <c r="D596" s="194"/>
      <c r="E596" s="194"/>
      <c r="F596" s="194"/>
      <c r="G596" s="194"/>
      <c r="H596" s="194"/>
      <c r="I596" s="194"/>
    </row>
    <row r="597" spans="4:9" x14ac:dyDescent="0.2">
      <c r="D597" s="194"/>
      <c r="E597" s="194"/>
      <c r="F597" s="194"/>
      <c r="G597" s="194"/>
      <c r="H597" s="194"/>
      <c r="I597" s="194"/>
    </row>
    <row r="598" spans="4:9" x14ac:dyDescent="0.2">
      <c r="D598" s="194"/>
      <c r="E598" s="194"/>
      <c r="F598" s="194"/>
      <c r="G598" s="194"/>
      <c r="H598" s="194"/>
      <c r="I598" s="194"/>
    </row>
    <row r="599" spans="4:9" x14ac:dyDescent="0.2">
      <c r="D599" s="194"/>
      <c r="E599" s="194"/>
      <c r="F599" s="194"/>
      <c r="G599" s="194"/>
      <c r="H599" s="194"/>
      <c r="I599" s="194"/>
    </row>
    <row r="600" spans="4:9" x14ac:dyDescent="0.2">
      <c r="D600" s="194"/>
      <c r="E600" s="194"/>
      <c r="F600" s="194"/>
      <c r="G600" s="194"/>
      <c r="H600" s="194"/>
      <c r="I600" s="194"/>
    </row>
    <row r="601" spans="4:9" x14ac:dyDescent="0.2">
      <c r="D601" s="194"/>
      <c r="E601" s="194"/>
      <c r="F601" s="194"/>
      <c r="G601" s="194"/>
      <c r="H601" s="194"/>
      <c r="I601" s="194"/>
    </row>
    <row r="602" spans="4:9" x14ac:dyDescent="0.2">
      <c r="D602" s="194"/>
      <c r="E602" s="194"/>
      <c r="F602" s="194"/>
      <c r="G602" s="194"/>
      <c r="H602" s="194"/>
      <c r="I602" s="194"/>
    </row>
    <row r="603" spans="4:9" x14ac:dyDescent="0.2">
      <c r="D603" s="194"/>
      <c r="E603" s="194"/>
      <c r="F603" s="194"/>
      <c r="G603" s="194"/>
      <c r="H603" s="194"/>
      <c r="I603" s="194"/>
    </row>
    <row r="604" spans="4:9" x14ac:dyDescent="0.2">
      <c r="D604" s="194"/>
      <c r="E604" s="194"/>
      <c r="F604" s="194"/>
      <c r="G604" s="194"/>
      <c r="H604" s="194"/>
      <c r="I604" s="194"/>
    </row>
    <row r="605" spans="4:9" x14ac:dyDescent="0.2">
      <c r="D605" s="194"/>
      <c r="E605" s="194"/>
      <c r="F605" s="194"/>
      <c r="G605" s="194"/>
      <c r="H605" s="194"/>
      <c r="I605" s="194"/>
    </row>
    <row r="606" spans="4:9" x14ac:dyDescent="0.2">
      <c r="D606" s="194"/>
      <c r="E606" s="194"/>
      <c r="F606" s="194"/>
      <c r="G606" s="194"/>
      <c r="H606" s="194"/>
      <c r="I606" s="194"/>
    </row>
    <row r="607" spans="4:9" x14ac:dyDescent="0.2">
      <c r="D607" s="194"/>
      <c r="E607" s="194"/>
      <c r="F607" s="194"/>
      <c r="G607" s="194"/>
      <c r="H607" s="194"/>
      <c r="I607" s="194"/>
    </row>
    <row r="608" spans="4:9" x14ac:dyDescent="0.2">
      <c r="D608" s="194"/>
      <c r="E608" s="194"/>
      <c r="F608" s="194"/>
      <c r="G608" s="194"/>
      <c r="H608" s="194"/>
      <c r="I608" s="194"/>
    </row>
    <row r="609" spans="4:9" x14ac:dyDescent="0.2">
      <c r="D609" s="194"/>
      <c r="E609" s="194"/>
      <c r="F609" s="194"/>
      <c r="G609" s="194"/>
      <c r="H609" s="194"/>
      <c r="I609" s="194"/>
    </row>
    <row r="610" spans="4:9" x14ac:dyDescent="0.2">
      <c r="D610" s="194"/>
      <c r="E610" s="194"/>
      <c r="F610" s="194"/>
      <c r="G610" s="194"/>
      <c r="H610" s="194"/>
      <c r="I610" s="194"/>
    </row>
    <row r="611" spans="4:9" x14ac:dyDescent="0.2">
      <c r="D611" s="194"/>
      <c r="E611" s="194"/>
      <c r="F611" s="194"/>
      <c r="G611" s="194"/>
      <c r="H611" s="194"/>
      <c r="I611" s="194"/>
    </row>
    <row r="612" spans="4:9" x14ac:dyDescent="0.2">
      <c r="D612" s="194"/>
      <c r="E612" s="194"/>
      <c r="F612" s="194"/>
      <c r="G612" s="194"/>
      <c r="H612" s="194"/>
      <c r="I612" s="194"/>
    </row>
    <row r="613" spans="4:9" x14ac:dyDescent="0.2">
      <c r="D613" s="194"/>
      <c r="E613" s="194"/>
      <c r="F613" s="194"/>
      <c r="G613" s="194"/>
      <c r="H613" s="194"/>
      <c r="I613" s="194"/>
    </row>
    <row r="614" spans="4:9" x14ac:dyDescent="0.2">
      <c r="D614" s="194"/>
      <c r="E614" s="194"/>
      <c r="F614" s="194"/>
      <c r="G614" s="194"/>
      <c r="H614" s="194"/>
      <c r="I614" s="194"/>
    </row>
    <row r="615" spans="4:9" x14ac:dyDescent="0.2">
      <c r="D615" s="194"/>
      <c r="E615" s="194"/>
      <c r="F615" s="194"/>
      <c r="G615" s="194"/>
      <c r="H615" s="194"/>
      <c r="I615" s="194"/>
    </row>
    <row r="616" spans="4:9" x14ac:dyDescent="0.2">
      <c r="D616" s="194"/>
      <c r="E616" s="194"/>
      <c r="F616" s="194"/>
      <c r="G616" s="194"/>
      <c r="H616" s="194"/>
      <c r="I616" s="194"/>
    </row>
    <row r="617" spans="4:9" x14ac:dyDescent="0.2">
      <c r="D617" s="194"/>
      <c r="E617" s="194"/>
      <c r="F617" s="194"/>
      <c r="G617" s="194"/>
      <c r="H617" s="194"/>
      <c r="I617" s="194"/>
    </row>
    <row r="618" spans="4:9" x14ac:dyDescent="0.2">
      <c r="D618" s="194"/>
      <c r="E618" s="194"/>
      <c r="F618" s="194"/>
      <c r="G618" s="194"/>
      <c r="H618" s="194"/>
      <c r="I618" s="194"/>
    </row>
    <row r="619" spans="4:9" x14ac:dyDescent="0.2">
      <c r="D619" s="194"/>
      <c r="E619" s="194"/>
      <c r="F619" s="194"/>
      <c r="G619" s="194"/>
      <c r="H619" s="194"/>
      <c r="I619" s="194"/>
    </row>
    <row r="620" spans="4:9" x14ac:dyDescent="0.2">
      <c r="D620" s="194"/>
      <c r="E620" s="194"/>
      <c r="F620" s="194"/>
      <c r="G620" s="194"/>
      <c r="H620" s="194"/>
      <c r="I620" s="194"/>
    </row>
    <row r="621" spans="4:9" x14ac:dyDescent="0.2">
      <c r="D621" s="194"/>
      <c r="E621" s="194"/>
      <c r="F621" s="194"/>
      <c r="G621" s="194"/>
      <c r="H621" s="194"/>
      <c r="I621" s="194"/>
    </row>
    <row r="622" spans="4:9" x14ac:dyDescent="0.2">
      <c r="D622" s="194"/>
      <c r="E622" s="194"/>
      <c r="F622" s="194"/>
      <c r="G622" s="194"/>
      <c r="H622" s="194"/>
      <c r="I622" s="194"/>
    </row>
    <row r="623" spans="4:9" x14ac:dyDescent="0.2">
      <c r="D623" s="194"/>
      <c r="E623" s="194"/>
      <c r="F623" s="194"/>
      <c r="G623" s="194"/>
      <c r="H623" s="194"/>
      <c r="I623" s="194"/>
    </row>
    <row r="624" spans="4:9" x14ac:dyDescent="0.2">
      <c r="D624" s="194"/>
      <c r="E624" s="194"/>
      <c r="F624" s="194"/>
      <c r="G624" s="194"/>
      <c r="H624" s="194"/>
      <c r="I624" s="194"/>
    </row>
    <row r="625" spans="4:9" x14ac:dyDescent="0.2">
      <c r="D625" s="194"/>
      <c r="E625" s="194"/>
      <c r="F625" s="194"/>
      <c r="G625" s="194"/>
      <c r="H625" s="194"/>
      <c r="I625" s="194"/>
    </row>
    <row r="626" spans="4:9" x14ac:dyDescent="0.2">
      <c r="D626" s="194"/>
      <c r="E626" s="194"/>
      <c r="F626" s="194"/>
      <c r="G626" s="194"/>
      <c r="H626" s="194"/>
      <c r="I626" s="194"/>
    </row>
    <row r="627" spans="4:9" x14ac:dyDescent="0.2">
      <c r="D627" s="194"/>
      <c r="E627" s="194"/>
      <c r="F627" s="194"/>
      <c r="G627" s="194"/>
      <c r="H627" s="194"/>
      <c r="I627" s="194"/>
    </row>
    <row r="628" spans="4:9" x14ac:dyDescent="0.2">
      <c r="D628" s="194"/>
      <c r="E628" s="194"/>
      <c r="F628" s="194"/>
      <c r="G628" s="194"/>
      <c r="H628" s="194"/>
      <c r="I628" s="194"/>
    </row>
    <row r="629" spans="4:9" x14ac:dyDescent="0.2">
      <c r="D629" s="194"/>
      <c r="E629" s="194"/>
      <c r="F629" s="194"/>
      <c r="G629" s="194"/>
      <c r="H629" s="194"/>
      <c r="I629" s="194"/>
    </row>
    <row r="630" spans="4:9" x14ac:dyDescent="0.2">
      <c r="D630" s="194"/>
      <c r="E630" s="194"/>
      <c r="F630" s="194"/>
      <c r="G630" s="194"/>
      <c r="H630" s="194"/>
      <c r="I630" s="194"/>
    </row>
    <row r="631" spans="4:9" x14ac:dyDescent="0.2">
      <c r="D631" s="194"/>
      <c r="E631" s="194"/>
      <c r="F631" s="194"/>
      <c r="G631" s="194"/>
      <c r="H631" s="194"/>
      <c r="I631" s="194"/>
    </row>
    <row r="632" spans="4:9" x14ac:dyDescent="0.2">
      <c r="D632" s="194"/>
      <c r="E632" s="194"/>
      <c r="F632" s="194"/>
      <c r="G632" s="194"/>
      <c r="H632" s="194"/>
      <c r="I632" s="194"/>
    </row>
    <row r="633" spans="4:9" x14ac:dyDescent="0.2">
      <c r="D633" s="194"/>
      <c r="E633" s="194"/>
      <c r="F633" s="194"/>
      <c r="G633" s="194"/>
      <c r="H633" s="194"/>
      <c r="I633" s="194"/>
    </row>
    <row r="634" spans="4:9" x14ac:dyDescent="0.2">
      <c r="D634" s="194"/>
      <c r="E634" s="194"/>
      <c r="F634" s="194"/>
      <c r="G634" s="194"/>
      <c r="H634" s="194"/>
      <c r="I634" s="194"/>
    </row>
    <row r="635" spans="4:9" x14ac:dyDescent="0.2">
      <c r="D635" s="194"/>
      <c r="E635" s="194"/>
      <c r="F635" s="194"/>
      <c r="G635" s="194"/>
      <c r="H635" s="194"/>
      <c r="I635" s="194"/>
    </row>
    <row r="636" spans="4:9" x14ac:dyDescent="0.2">
      <c r="D636" s="194"/>
      <c r="E636" s="194"/>
      <c r="F636" s="194"/>
      <c r="G636" s="194"/>
      <c r="H636" s="194"/>
      <c r="I636" s="194"/>
    </row>
    <row r="637" spans="4:9" x14ac:dyDescent="0.2">
      <c r="D637" s="194"/>
      <c r="E637" s="194"/>
      <c r="F637" s="194"/>
      <c r="G637" s="194"/>
      <c r="H637" s="194"/>
      <c r="I637" s="194"/>
    </row>
    <row r="638" spans="4:9" x14ac:dyDescent="0.2">
      <c r="D638" s="194"/>
      <c r="E638" s="194"/>
      <c r="F638" s="194"/>
      <c r="G638" s="194"/>
      <c r="H638" s="194"/>
      <c r="I638" s="194"/>
    </row>
    <row r="639" spans="4:9" x14ac:dyDescent="0.2">
      <c r="D639" s="194"/>
      <c r="E639" s="194"/>
      <c r="F639" s="194"/>
      <c r="G639" s="194"/>
      <c r="H639" s="194"/>
      <c r="I639" s="194"/>
    </row>
    <row r="640" spans="4:9" x14ac:dyDescent="0.2">
      <c r="D640" s="194"/>
      <c r="E640" s="194"/>
      <c r="F640" s="194"/>
      <c r="G640" s="194"/>
      <c r="H640" s="194"/>
      <c r="I640" s="194"/>
    </row>
    <row r="641" spans="4:9" x14ac:dyDescent="0.2">
      <c r="D641" s="194"/>
      <c r="E641" s="194"/>
      <c r="F641" s="194"/>
      <c r="G641" s="194"/>
      <c r="H641" s="194"/>
      <c r="I641" s="194"/>
    </row>
    <row r="642" spans="4:9" x14ac:dyDescent="0.2">
      <c r="D642" s="194"/>
      <c r="E642" s="194"/>
      <c r="F642" s="194"/>
      <c r="G642" s="194"/>
      <c r="H642" s="194"/>
      <c r="I642" s="194"/>
    </row>
    <row r="643" spans="4:9" x14ac:dyDescent="0.2">
      <c r="D643" s="194"/>
      <c r="E643" s="194"/>
      <c r="F643" s="194"/>
      <c r="G643" s="194"/>
      <c r="H643" s="194"/>
      <c r="I643" s="194"/>
    </row>
    <row r="644" spans="4:9" x14ac:dyDescent="0.2">
      <c r="D644" s="194"/>
      <c r="E644" s="194"/>
      <c r="F644" s="194"/>
      <c r="G644" s="194"/>
      <c r="H644" s="194"/>
      <c r="I644" s="194"/>
    </row>
    <row r="645" spans="4:9" x14ac:dyDescent="0.2">
      <c r="D645" s="194"/>
      <c r="E645" s="194"/>
      <c r="F645" s="194"/>
      <c r="G645" s="194"/>
      <c r="H645" s="194"/>
      <c r="I645" s="194"/>
    </row>
    <row r="646" spans="4:9" x14ac:dyDescent="0.2">
      <c r="D646" s="194"/>
      <c r="E646" s="194"/>
      <c r="F646" s="194"/>
      <c r="G646" s="194"/>
      <c r="H646" s="194"/>
      <c r="I646" s="194"/>
    </row>
    <row r="647" spans="4:9" x14ac:dyDescent="0.2">
      <c r="D647" s="194"/>
      <c r="E647" s="194"/>
      <c r="F647" s="194"/>
      <c r="G647" s="194"/>
      <c r="H647" s="194"/>
      <c r="I647" s="194"/>
    </row>
    <row r="648" spans="4:9" x14ac:dyDescent="0.2">
      <c r="D648" s="194"/>
      <c r="E648" s="194"/>
      <c r="F648" s="194"/>
      <c r="G648" s="194"/>
      <c r="H648" s="194"/>
      <c r="I648" s="194"/>
    </row>
    <row r="649" spans="4:9" x14ac:dyDescent="0.2">
      <c r="D649" s="194"/>
      <c r="E649" s="194"/>
      <c r="F649" s="194"/>
      <c r="G649" s="194"/>
      <c r="H649" s="194"/>
      <c r="I649" s="194"/>
    </row>
    <row r="650" spans="4:9" x14ac:dyDescent="0.2">
      <c r="D650" s="194"/>
      <c r="E650" s="194"/>
      <c r="F650" s="194"/>
      <c r="G650" s="194"/>
      <c r="H650" s="194"/>
      <c r="I650" s="194"/>
    </row>
    <row r="651" spans="4:9" x14ac:dyDescent="0.2">
      <c r="D651" s="194"/>
      <c r="E651" s="194"/>
      <c r="F651" s="194"/>
      <c r="G651" s="194"/>
      <c r="H651" s="194"/>
      <c r="I651" s="194"/>
    </row>
    <row r="652" spans="4:9" x14ac:dyDescent="0.2">
      <c r="D652" s="194"/>
      <c r="E652" s="194"/>
      <c r="F652" s="194"/>
      <c r="G652" s="194"/>
      <c r="H652" s="194"/>
      <c r="I652" s="194"/>
    </row>
    <row r="653" spans="4:9" x14ac:dyDescent="0.2">
      <c r="D653" s="194"/>
      <c r="E653" s="194"/>
      <c r="F653" s="194"/>
      <c r="G653" s="194"/>
      <c r="H653" s="194"/>
      <c r="I653" s="194"/>
    </row>
    <row r="654" spans="4:9" x14ac:dyDescent="0.2">
      <c r="D654" s="194"/>
      <c r="E654" s="194"/>
      <c r="F654" s="194"/>
      <c r="G654" s="194"/>
      <c r="H654" s="194"/>
      <c r="I654" s="194"/>
    </row>
    <row r="655" spans="4:9" x14ac:dyDescent="0.2">
      <c r="D655" s="194"/>
      <c r="E655" s="194"/>
      <c r="F655" s="194"/>
      <c r="G655" s="194"/>
      <c r="H655" s="194"/>
      <c r="I655" s="194"/>
    </row>
    <row r="656" spans="4:9" x14ac:dyDescent="0.2">
      <c r="D656" s="194"/>
      <c r="E656" s="194"/>
      <c r="F656" s="194"/>
      <c r="G656" s="194"/>
      <c r="H656" s="194"/>
      <c r="I656" s="194"/>
    </row>
    <row r="657" spans="4:9" x14ac:dyDescent="0.2">
      <c r="D657" s="194"/>
      <c r="E657" s="194"/>
      <c r="F657" s="194"/>
      <c r="G657" s="194"/>
      <c r="H657" s="194"/>
      <c r="I657" s="194"/>
    </row>
    <row r="658" spans="4:9" x14ac:dyDescent="0.2">
      <c r="D658" s="194"/>
      <c r="E658" s="194"/>
      <c r="F658" s="194"/>
      <c r="G658" s="194"/>
      <c r="H658" s="194"/>
      <c r="I658" s="194"/>
    </row>
    <row r="659" spans="4:9" x14ac:dyDescent="0.2">
      <c r="D659" s="194"/>
      <c r="E659" s="194"/>
      <c r="F659" s="194"/>
      <c r="G659" s="194"/>
      <c r="H659" s="194"/>
      <c r="I659" s="194"/>
    </row>
    <row r="660" spans="4:9" x14ac:dyDescent="0.2">
      <c r="D660" s="194"/>
      <c r="E660" s="194"/>
      <c r="F660" s="194"/>
      <c r="G660" s="194"/>
      <c r="H660" s="194"/>
      <c r="I660" s="194"/>
    </row>
    <row r="661" spans="4:9" x14ac:dyDescent="0.2">
      <c r="D661" s="194"/>
      <c r="E661" s="194"/>
      <c r="F661" s="194"/>
      <c r="G661" s="194"/>
      <c r="H661" s="194"/>
      <c r="I661" s="194"/>
    </row>
    <row r="662" spans="4:9" x14ac:dyDescent="0.2">
      <c r="D662" s="194"/>
      <c r="E662" s="194"/>
      <c r="F662" s="194"/>
      <c r="G662" s="194"/>
      <c r="H662" s="194"/>
      <c r="I662" s="194"/>
    </row>
    <row r="663" spans="4:9" x14ac:dyDescent="0.2">
      <c r="D663" s="194"/>
      <c r="E663" s="194"/>
      <c r="F663" s="194"/>
      <c r="G663" s="194"/>
      <c r="H663" s="194"/>
      <c r="I663" s="194"/>
    </row>
    <row r="664" spans="4:9" x14ac:dyDescent="0.2">
      <c r="D664" s="194"/>
      <c r="E664" s="194"/>
      <c r="F664" s="194"/>
      <c r="G664" s="194"/>
      <c r="H664" s="194"/>
      <c r="I664" s="194"/>
    </row>
    <row r="665" spans="4:9" x14ac:dyDescent="0.2">
      <c r="D665" s="194"/>
      <c r="E665" s="194"/>
      <c r="F665" s="194"/>
      <c r="G665" s="194"/>
      <c r="H665" s="194"/>
      <c r="I665" s="194"/>
    </row>
    <row r="666" spans="4:9" x14ac:dyDescent="0.2">
      <c r="D666" s="194"/>
      <c r="E666" s="194"/>
      <c r="F666" s="194"/>
      <c r="G666" s="194"/>
      <c r="H666" s="194"/>
      <c r="I666" s="194"/>
    </row>
    <row r="667" spans="4:9" x14ac:dyDescent="0.2">
      <c r="D667" s="194"/>
      <c r="E667" s="194"/>
      <c r="F667" s="194"/>
      <c r="G667" s="194"/>
      <c r="H667" s="194"/>
      <c r="I667" s="194"/>
    </row>
    <row r="668" spans="4:9" x14ac:dyDescent="0.2">
      <c r="D668" s="194"/>
      <c r="E668" s="194"/>
      <c r="F668" s="194"/>
      <c r="G668" s="194"/>
      <c r="H668" s="194"/>
      <c r="I668" s="194"/>
    </row>
    <row r="669" spans="4:9" x14ac:dyDescent="0.2">
      <c r="D669" s="194"/>
      <c r="E669" s="194"/>
      <c r="F669" s="194"/>
      <c r="G669" s="194"/>
      <c r="H669" s="194"/>
      <c r="I669" s="194"/>
    </row>
    <row r="670" spans="4:9" x14ac:dyDescent="0.2">
      <c r="D670" s="194"/>
      <c r="E670" s="194"/>
      <c r="F670" s="194"/>
      <c r="G670" s="194"/>
      <c r="H670" s="194"/>
      <c r="I670" s="194"/>
    </row>
    <row r="671" spans="4:9" x14ac:dyDescent="0.2">
      <c r="D671" s="194"/>
      <c r="E671" s="194"/>
      <c r="F671" s="194"/>
      <c r="G671" s="194"/>
      <c r="H671" s="194"/>
      <c r="I671" s="194"/>
    </row>
    <row r="672" spans="4:9" x14ac:dyDescent="0.2">
      <c r="D672" s="194"/>
      <c r="E672" s="194"/>
      <c r="F672" s="194"/>
      <c r="G672" s="194"/>
      <c r="H672" s="194"/>
      <c r="I672" s="194"/>
    </row>
    <row r="673" spans="4:9" x14ac:dyDescent="0.2">
      <c r="D673" s="194"/>
      <c r="E673" s="194"/>
      <c r="F673" s="194"/>
      <c r="G673" s="194"/>
      <c r="H673" s="194"/>
      <c r="I673" s="194"/>
    </row>
    <row r="674" spans="4:9" x14ac:dyDescent="0.2">
      <c r="D674" s="194"/>
      <c r="E674" s="194"/>
      <c r="F674" s="194"/>
      <c r="G674" s="194"/>
      <c r="H674" s="194"/>
      <c r="I674" s="194"/>
    </row>
    <row r="675" spans="4:9" x14ac:dyDescent="0.2">
      <c r="D675" s="194"/>
      <c r="E675" s="194"/>
      <c r="F675" s="194"/>
      <c r="G675" s="194"/>
      <c r="H675" s="194"/>
      <c r="I675" s="194"/>
    </row>
    <row r="676" spans="4:9" x14ac:dyDescent="0.2">
      <c r="D676" s="194"/>
      <c r="E676" s="194"/>
      <c r="F676" s="194"/>
      <c r="G676" s="194"/>
      <c r="H676" s="194"/>
      <c r="I676" s="194"/>
    </row>
    <row r="677" spans="4:9" x14ac:dyDescent="0.2">
      <c r="D677" s="194"/>
      <c r="E677" s="194"/>
      <c r="F677" s="194"/>
      <c r="G677" s="194"/>
      <c r="H677" s="194"/>
      <c r="I677" s="194"/>
    </row>
    <row r="678" spans="4:9" x14ac:dyDescent="0.2">
      <c r="D678" s="194"/>
      <c r="E678" s="194"/>
      <c r="F678" s="194"/>
      <c r="G678" s="194"/>
      <c r="H678" s="194"/>
      <c r="I678" s="194"/>
    </row>
    <row r="679" spans="4:9" x14ac:dyDescent="0.2">
      <c r="D679" s="194"/>
      <c r="E679" s="194"/>
      <c r="F679" s="194"/>
      <c r="G679" s="194"/>
      <c r="H679" s="194"/>
      <c r="I679" s="194"/>
    </row>
    <row r="680" spans="4:9" x14ac:dyDescent="0.2">
      <c r="D680" s="194"/>
      <c r="E680" s="194"/>
      <c r="F680" s="194"/>
      <c r="G680" s="194"/>
      <c r="H680" s="194"/>
      <c r="I680" s="194"/>
    </row>
    <row r="681" spans="4:9" x14ac:dyDescent="0.2">
      <c r="D681" s="194"/>
      <c r="E681" s="194"/>
      <c r="F681" s="194"/>
      <c r="G681" s="194"/>
      <c r="H681" s="194"/>
      <c r="I681" s="194"/>
    </row>
    <row r="682" spans="4:9" x14ac:dyDescent="0.2">
      <c r="D682" s="194"/>
      <c r="E682" s="194"/>
      <c r="F682" s="194"/>
      <c r="G682" s="194"/>
      <c r="H682" s="194"/>
      <c r="I682" s="194"/>
    </row>
    <row r="683" spans="4:9" x14ac:dyDescent="0.2">
      <c r="D683" s="194"/>
      <c r="E683" s="194"/>
      <c r="F683" s="194"/>
      <c r="G683" s="194"/>
      <c r="H683" s="194"/>
      <c r="I683" s="194"/>
    </row>
    <row r="684" spans="4:9" x14ac:dyDescent="0.2">
      <c r="D684" s="194"/>
      <c r="E684" s="194"/>
      <c r="F684" s="194"/>
      <c r="G684" s="194"/>
      <c r="H684" s="194"/>
      <c r="I684" s="194"/>
    </row>
    <row r="685" spans="4:9" x14ac:dyDescent="0.2">
      <c r="D685" s="194"/>
      <c r="E685" s="194"/>
      <c r="F685" s="194"/>
      <c r="G685" s="194"/>
      <c r="H685" s="194"/>
      <c r="I685" s="194"/>
    </row>
    <row r="686" spans="4:9" x14ac:dyDescent="0.2">
      <c r="D686" s="194"/>
      <c r="E686" s="194"/>
      <c r="F686" s="194"/>
      <c r="G686" s="194"/>
      <c r="H686" s="194"/>
      <c r="I686" s="194"/>
    </row>
    <row r="687" spans="4:9" x14ac:dyDescent="0.2">
      <c r="D687" s="194"/>
      <c r="E687" s="194"/>
      <c r="F687" s="194"/>
      <c r="G687" s="194"/>
      <c r="H687" s="194"/>
      <c r="I687" s="194"/>
    </row>
    <row r="688" spans="4:9" x14ac:dyDescent="0.2">
      <c r="D688" s="194"/>
      <c r="E688" s="194"/>
      <c r="F688" s="194"/>
      <c r="G688" s="194"/>
      <c r="H688" s="194"/>
      <c r="I688" s="194"/>
    </row>
    <row r="689" spans="4:9" x14ac:dyDescent="0.2">
      <c r="D689" s="194"/>
      <c r="E689" s="194"/>
      <c r="F689" s="194"/>
      <c r="G689" s="194"/>
      <c r="H689" s="194"/>
      <c r="I689" s="194"/>
    </row>
    <row r="690" spans="4:9" x14ac:dyDescent="0.2">
      <c r="D690" s="194"/>
      <c r="E690" s="194"/>
      <c r="F690" s="194"/>
      <c r="G690" s="194"/>
      <c r="H690" s="194"/>
      <c r="I690" s="194"/>
    </row>
    <row r="691" spans="4:9" x14ac:dyDescent="0.2">
      <c r="D691" s="194"/>
      <c r="E691" s="194"/>
      <c r="F691" s="194"/>
      <c r="G691" s="194"/>
      <c r="H691" s="194"/>
      <c r="I691" s="194"/>
    </row>
    <row r="692" spans="4:9" x14ac:dyDescent="0.2">
      <c r="D692" s="194"/>
      <c r="E692" s="194"/>
      <c r="F692" s="194"/>
      <c r="G692" s="194"/>
      <c r="H692" s="194"/>
      <c r="I692" s="194"/>
    </row>
    <row r="693" spans="4:9" x14ac:dyDescent="0.2">
      <c r="D693" s="194"/>
      <c r="E693" s="194"/>
      <c r="F693" s="194"/>
      <c r="G693" s="194"/>
      <c r="H693" s="194"/>
      <c r="I693" s="194"/>
    </row>
    <row r="694" spans="4:9" x14ac:dyDescent="0.2">
      <c r="D694" s="194"/>
      <c r="E694" s="194"/>
      <c r="F694" s="194"/>
      <c r="G694" s="194"/>
      <c r="H694" s="194"/>
      <c r="I694" s="194"/>
    </row>
    <row r="695" spans="4:9" x14ac:dyDescent="0.2">
      <c r="D695" s="194"/>
      <c r="E695" s="194"/>
      <c r="F695" s="194"/>
      <c r="G695" s="194"/>
      <c r="H695" s="194"/>
      <c r="I695" s="194"/>
    </row>
    <row r="696" spans="4:9" x14ac:dyDescent="0.2">
      <c r="D696" s="194"/>
      <c r="E696" s="194"/>
      <c r="F696" s="194"/>
      <c r="G696" s="194"/>
      <c r="H696" s="194"/>
      <c r="I696" s="194"/>
    </row>
    <row r="697" spans="4:9" x14ac:dyDescent="0.2">
      <c r="D697" s="194"/>
      <c r="E697" s="194"/>
      <c r="F697" s="194"/>
      <c r="G697" s="194"/>
      <c r="H697" s="194"/>
      <c r="I697" s="194"/>
    </row>
    <row r="698" spans="4:9" x14ac:dyDescent="0.2">
      <c r="D698" s="194"/>
      <c r="E698" s="194"/>
      <c r="F698" s="194"/>
      <c r="G698" s="194"/>
      <c r="H698" s="194"/>
      <c r="I698" s="194"/>
    </row>
    <row r="699" spans="4:9" x14ac:dyDescent="0.2">
      <c r="D699" s="194"/>
      <c r="E699" s="194"/>
      <c r="F699" s="194"/>
      <c r="G699" s="194"/>
      <c r="H699" s="194"/>
      <c r="I699" s="194"/>
    </row>
    <row r="700" spans="4:9" x14ac:dyDescent="0.2">
      <c r="D700" s="194"/>
      <c r="E700" s="194"/>
      <c r="F700" s="194"/>
      <c r="G700" s="194"/>
      <c r="H700" s="194"/>
      <c r="I700" s="194"/>
    </row>
    <row r="701" spans="4:9" x14ac:dyDescent="0.2">
      <c r="D701" s="194"/>
      <c r="E701" s="194"/>
      <c r="F701" s="194"/>
      <c r="G701" s="194"/>
      <c r="H701" s="194"/>
      <c r="I701" s="194"/>
    </row>
    <row r="702" spans="4:9" x14ac:dyDescent="0.2">
      <c r="D702" s="194"/>
      <c r="E702" s="194"/>
      <c r="F702" s="194"/>
      <c r="G702" s="194"/>
      <c r="H702" s="194"/>
      <c r="I702" s="194"/>
    </row>
    <row r="703" spans="4:9" x14ac:dyDescent="0.2">
      <c r="D703" s="194"/>
      <c r="E703" s="194"/>
      <c r="F703" s="194"/>
      <c r="G703" s="194"/>
      <c r="H703" s="194"/>
      <c r="I703" s="194"/>
    </row>
    <row r="704" spans="4:9" x14ac:dyDescent="0.2">
      <c r="D704" s="194"/>
      <c r="E704" s="194"/>
      <c r="F704" s="194"/>
      <c r="G704" s="194"/>
      <c r="H704" s="194"/>
      <c r="I704" s="194"/>
    </row>
    <row r="705" spans="4:9" x14ac:dyDescent="0.2">
      <c r="D705" s="194"/>
      <c r="E705" s="194"/>
      <c r="F705" s="194"/>
      <c r="G705" s="194"/>
      <c r="H705" s="194"/>
      <c r="I705" s="194"/>
    </row>
    <row r="706" spans="4:9" x14ac:dyDescent="0.2">
      <c r="D706" s="194"/>
      <c r="E706" s="194"/>
      <c r="F706" s="194"/>
      <c r="G706" s="194"/>
      <c r="H706" s="194"/>
      <c r="I706" s="194"/>
    </row>
    <row r="707" spans="4:9" x14ac:dyDescent="0.2">
      <c r="D707" s="194"/>
      <c r="E707" s="194"/>
      <c r="F707" s="194"/>
      <c r="G707" s="194"/>
      <c r="H707" s="194"/>
      <c r="I707" s="194"/>
    </row>
    <row r="708" spans="4:9" x14ac:dyDescent="0.2">
      <c r="D708" s="194"/>
      <c r="E708" s="194"/>
      <c r="F708" s="194"/>
      <c r="G708" s="194"/>
      <c r="H708" s="194"/>
      <c r="I708" s="194"/>
    </row>
    <row r="709" spans="4:9" x14ac:dyDescent="0.2">
      <c r="D709" s="194"/>
      <c r="E709" s="194"/>
      <c r="F709" s="194"/>
      <c r="G709" s="194"/>
      <c r="H709" s="194"/>
      <c r="I709" s="194"/>
    </row>
    <row r="710" spans="4:9" x14ac:dyDescent="0.2">
      <c r="D710" s="194"/>
      <c r="E710" s="194"/>
      <c r="F710" s="194"/>
      <c r="G710" s="194"/>
      <c r="H710" s="194"/>
      <c r="I710" s="194"/>
    </row>
    <row r="711" spans="4:9" x14ac:dyDescent="0.2">
      <c r="D711" s="194"/>
      <c r="E711" s="194"/>
      <c r="F711" s="194"/>
      <c r="G711" s="194"/>
      <c r="H711" s="194"/>
      <c r="I711" s="194"/>
    </row>
    <row r="712" spans="4:9" x14ac:dyDescent="0.2">
      <c r="D712" s="194"/>
      <c r="E712" s="194"/>
      <c r="F712" s="194"/>
      <c r="G712" s="194"/>
      <c r="H712" s="194"/>
      <c r="I712" s="194"/>
    </row>
    <row r="713" spans="4:9" x14ac:dyDescent="0.2">
      <c r="D713" s="194"/>
      <c r="E713" s="194"/>
      <c r="F713" s="194"/>
      <c r="G713" s="194"/>
      <c r="H713" s="194"/>
      <c r="I713" s="194"/>
    </row>
    <row r="714" spans="4:9" x14ac:dyDescent="0.2">
      <c r="D714" s="194"/>
      <c r="E714" s="194"/>
      <c r="F714" s="194"/>
      <c r="G714" s="194"/>
      <c r="H714" s="194"/>
      <c r="I714" s="194"/>
    </row>
    <row r="715" spans="4:9" x14ac:dyDescent="0.2">
      <c r="D715" s="194"/>
      <c r="E715" s="194"/>
      <c r="F715" s="194"/>
      <c r="G715" s="194"/>
      <c r="H715" s="194"/>
      <c r="I715" s="194"/>
    </row>
    <row r="716" spans="4:9" x14ac:dyDescent="0.2">
      <c r="D716" s="194"/>
      <c r="E716" s="194"/>
      <c r="F716" s="194"/>
      <c r="G716" s="194"/>
      <c r="H716" s="194"/>
      <c r="I716" s="194"/>
    </row>
    <row r="717" spans="4:9" x14ac:dyDescent="0.2">
      <c r="D717" s="194"/>
      <c r="E717" s="194"/>
      <c r="F717" s="194"/>
      <c r="G717" s="194"/>
      <c r="H717" s="194"/>
      <c r="I717" s="194"/>
    </row>
    <row r="718" spans="4:9" x14ac:dyDescent="0.2">
      <c r="D718" s="194"/>
      <c r="E718" s="194"/>
      <c r="F718" s="194"/>
      <c r="G718" s="194"/>
      <c r="H718" s="194"/>
      <c r="I718" s="194"/>
    </row>
    <row r="719" spans="4:9" x14ac:dyDescent="0.2">
      <c r="D719" s="194"/>
      <c r="E719" s="194"/>
      <c r="F719" s="194"/>
      <c r="G719" s="194"/>
      <c r="H719" s="194"/>
      <c r="I719" s="194"/>
    </row>
    <row r="720" spans="4:9" x14ac:dyDescent="0.2">
      <c r="D720" s="194"/>
      <c r="E720" s="194"/>
      <c r="F720" s="194"/>
      <c r="G720" s="194"/>
      <c r="H720" s="194"/>
      <c r="I720" s="194"/>
    </row>
    <row r="721" spans="4:9" x14ac:dyDescent="0.2">
      <c r="D721" s="194"/>
      <c r="E721" s="194"/>
      <c r="F721" s="194"/>
      <c r="G721" s="194"/>
      <c r="H721" s="194"/>
      <c r="I721" s="194"/>
    </row>
    <row r="722" spans="4:9" x14ac:dyDescent="0.2">
      <c r="D722" s="194"/>
      <c r="E722" s="194"/>
      <c r="F722" s="194"/>
      <c r="G722" s="194"/>
      <c r="H722" s="194"/>
      <c r="I722" s="194"/>
    </row>
    <row r="723" spans="4:9" x14ac:dyDescent="0.2">
      <c r="D723" s="194"/>
      <c r="E723" s="194"/>
      <c r="F723" s="194"/>
      <c r="G723" s="194"/>
      <c r="H723" s="194"/>
      <c r="I723" s="194"/>
    </row>
    <row r="724" spans="4:9" x14ac:dyDescent="0.2">
      <c r="D724" s="194"/>
      <c r="E724" s="194"/>
      <c r="F724" s="194"/>
      <c r="G724" s="194"/>
      <c r="H724" s="194"/>
      <c r="I724" s="194"/>
    </row>
    <row r="725" spans="4:9" x14ac:dyDescent="0.2">
      <c r="D725" s="194"/>
      <c r="E725" s="194"/>
      <c r="F725" s="194"/>
      <c r="G725" s="194"/>
      <c r="H725" s="194"/>
      <c r="I725" s="194"/>
    </row>
    <row r="726" spans="4:9" x14ac:dyDescent="0.2">
      <c r="D726" s="194"/>
      <c r="E726" s="194"/>
      <c r="F726" s="194"/>
      <c r="G726" s="194"/>
      <c r="H726" s="194"/>
      <c r="I726" s="194"/>
    </row>
    <row r="727" spans="4:9" x14ac:dyDescent="0.2">
      <c r="D727" s="194"/>
      <c r="E727" s="194"/>
      <c r="F727" s="194"/>
      <c r="G727" s="194"/>
      <c r="H727" s="194"/>
      <c r="I727" s="194"/>
    </row>
    <row r="728" spans="4:9" x14ac:dyDescent="0.2">
      <c r="D728" s="194"/>
      <c r="E728" s="194"/>
      <c r="F728" s="194"/>
      <c r="G728" s="194"/>
      <c r="H728" s="194"/>
      <c r="I728" s="194"/>
    </row>
    <row r="729" spans="4:9" x14ac:dyDescent="0.2">
      <c r="D729" s="194"/>
      <c r="E729" s="194"/>
      <c r="F729" s="194"/>
      <c r="G729" s="194"/>
      <c r="H729" s="194"/>
      <c r="I729" s="194"/>
    </row>
    <row r="730" spans="4:9" x14ac:dyDescent="0.2">
      <c r="D730" s="194"/>
      <c r="E730" s="194"/>
      <c r="F730" s="194"/>
      <c r="G730" s="194"/>
      <c r="H730" s="194"/>
      <c r="I730" s="194"/>
    </row>
    <row r="731" spans="4:9" x14ac:dyDescent="0.2">
      <c r="D731" s="194"/>
      <c r="E731" s="194"/>
      <c r="F731" s="194"/>
      <c r="G731" s="194"/>
      <c r="H731" s="194"/>
      <c r="I731" s="194"/>
    </row>
    <row r="732" spans="4:9" x14ac:dyDescent="0.2">
      <c r="D732" s="194"/>
      <c r="E732" s="194"/>
      <c r="F732" s="194"/>
      <c r="G732" s="194"/>
      <c r="H732" s="194"/>
      <c r="I732" s="194"/>
    </row>
    <row r="733" spans="4:9" x14ac:dyDescent="0.2">
      <c r="D733" s="194"/>
      <c r="E733" s="194"/>
      <c r="F733" s="194"/>
      <c r="G733" s="194"/>
      <c r="H733" s="194"/>
      <c r="I733" s="194"/>
    </row>
    <row r="734" spans="4:9" x14ac:dyDescent="0.2">
      <c r="D734" s="194"/>
      <c r="E734" s="194"/>
      <c r="F734" s="194"/>
      <c r="G734" s="194"/>
      <c r="H734" s="194"/>
      <c r="I734" s="194"/>
    </row>
    <row r="735" spans="4:9" x14ac:dyDescent="0.2">
      <c r="D735" s="194"/>
      <c r="E735" s="194"/>
      <c r="F735" s="194"/>
      <c r="G735" s="194"/>
      <c r="H735" s="194"/>
      <c r="I735" s="194"/>
    </row>
    <row r="736" spans="4:9" x14ac:dyDescent="0.2">
      <c r="D736" s="194"/>
      <c r="E736" s="194"/>
      <c r="F736" s="194"/>
      <c r="G736" s="194"/>
      <c r="H736" s="194"/>
      <c r="I736" s="194"/>
    </row>
    <row r="737" spans="4:9" x14ac:dyDescent="0.2">
      <c r="D737" s="194"/>
      <c r="E737" s="194"/>
      <c r="F737" s="194"/>
      <c r="G737" s="194"/>
      <c r="H737" s="194"/>
      <c r="I737" s="194"/>
    </row>
    <row r="738" spans="4:9" x14ac:dyDescent="0.2">
      <c r="D738" s="194"/>
      <c r="E738" s="194"/>
      <c r="F738" s="194"/>
      <c r="G738" s="194"/>
      <c r="H738" s="194"/>
      <c r="I738" s="194"/>
    </row>
    <row r="739" spans="4:9" x14ac:dyDescent="0.2">
      <c r="D739" s="194"/>
      <c r="E739" s="194"/>
      <c r="F739" s="194"/>
      <c r="G739" s="194"/>
      <c r="H739" s="194"/>
      <c r="I739" s="194"/>
    </row>
    <row r="740" spans="4:9" x14ac:dyDescent="0.2">
      <c r="D740" s="194"/>
      <c r="E740" s="194"/>
      <c r="F740" s="194"/>
      <c r="G740" s="194"/>
      <c r="H740" s="194"/>
      <c r="I740" s="194"/>
    </row>
    <row r="741" spans="4:9" x14ac:dyDescent="0.2">
      <c r="D741" s="194"/>
      <c r="E741" s="194"/>
      <c r="F741" s="194"/>
      <c r="G741" s="194"/>
      <c r="H741" s="194"/>
      <c r="I741" s="194"/>
    </row>
    <row r="742" spans="4:9" x14ac:dyDescent="0.2">
      <c r="D742" s="194"/>
      <c r="E742" s="194"/>
      <c r="F742" s="194"/>
      <c r="G742" s="194"/>
      <c r="H742" s="194"/>
      <c r="I742" s="194"/>
    </row>
    <row r="743" spans="4:9" x14ac:dyDescent="0.2">
      <c r="D743" s="194"/>
      <c r="E743" s="194"/>
      <c r="F743" s="194"/>
      <c r="G743" s="194"/>
      <c r="H743" s="194"/>
      <c r="I743" s="194"/>
    </row>
    <row r="744" spans="4:9" x14ac:dyDescent="0.2">
      <c r="D744" s="194"/>
      <c r="E744" s="194"/>
      <c r="F744" s="194"/>
      <c r="G744" s="194"/>
      <c r="H744" s="194"/>
      <c r="I744" s="194"/>
    </row>
    <row r="745" spans="4:9" x14ac:dyDescent="0.2">
      <c r="D745" s="194"/>
      <c r="E745" s="194"/>
      <c r="F745" s="194"/>
      <c r="G745" s="194"/>
      <c r="H745" s="194"/>
      <c r="I745" s="194"/>
    </row>
    <row r="746" spans="4:9" x14ac:dyDescent="0.2">
      <c r="D746" s="194"/>
      <c r="E746" s="194"/>
      <c r="F746" s="194"/>
      <c r="G746" s="194"/>
      <c r="H746" s="194"/>
      <c r="I746" s="194"/>
    </row>
    <row r="747" spans="4:9" x14ac:dyDescent="0.2">
      <c r="D747" s="194"/>
      <c r="E747" s="194"/>
      <c r="F747" s="194"/>
      <c r="G747" s="194"/>
      <c r="H747" s="194"/>
      <c r="I747" s="194"/>
    </row>
    <row r="748" spans="4:9" x14ac:dyDescent="0.2">
      <c r="D748" s="194"/>
      <c r="E748" s="194"/>
      <c r="F748" s="194"/>
      <c r="G748" s="194"/>
      <c r="H748" s="194"/>
      <c r="I748" s="194"/>
    </row>
    <row r="749" spans="4:9" x14ac:dyDescent="0.2">
      <c r="D749" s="194"/>
      <c r="E749" s="194"/>
      <c r="F749" s="194"/>
      <c r="G749" s="194"/>
      <c r="H749" s="194"/>
      <c r="I749" s="194"/>
    </row>
    <row r="750" spans="4:9" x14ac:dyDescent="0.2">
      <c r="D750" s="194"/>
      <c r="E750" s="194"/>
      <c r="F750" s="194"/>
      <c r="G750" s="194"/>
      <c r="H750" s="194"/>
      <c r="I750" s="194"/>
    </row>
    <row r="751" spans="4:9" x14ac:dyDescent="0.2">
      <c r="D751" s="194"/>
      <c r="E751" s="194"/>
      <c r="F751" s="194"/>
      <c r="G751" s="194"/>
      <c r="H751" s="194"/>
      <c r="I751" s="194"/>
    </row>
    <row r="752" spans="4:9" x14ac:dyDescent="0.2">
      <c r="D752" s="194"/>
      <c r="E752" s="194"/>
      <c r="F752" s="194"/>
      <c r="G752" s="194"/>
      <c r="H752" s="194"/>
      <c r="I752" s="194"/>
    </row>
    <row r="753" spans="4:9" x14ac:dyDescent="0.2">
      <c r="D753" s="194"/>
      <c r="E753" s="194"/>
      <c r="F753" s="194"/>
      <c r="G753" s="194"/>
      <c r="H753" s="194"/>
      <c r="I753" s="194"/>
    </row>
    <row r="754" spans="4:9" x14ac:dyDescent="0.2">
      <c r="D754" s="194"/>
      <c r="E754" s="194"/>
      <c r="F754" s="194"/>
      <c r="G754" s="194"/>
      <c r="H754" s="194"/>
      <c r="I754" s="194"/>
    </row>
    <row r="755" spans="4:9" x14ac:dyDescent="0.2">
      <c r="D755" s="194"/>
      <c r="E755" s="194"/>
      <c r="F755" s="194"/>
      <c r="G755" s="194"/>
      <c r="H755" s="194"/>
      <c r="I755" s="194"/>
    </row>
    <row r="756" spans="4:9" x14ac:dyDescent="0.2">
      <c r="D756" s="194"/>
      <c r="E756" s="194"/>
      <c r="F756" s="194"/>
      <c r="G756" s="194"/>
      <c r="H756" s="194"/>
      <c r="I756" s="194"/>
    </row>
    <row r="757" spans="4:9" x14ac:dyDescent="0.2">
      <c r="D757" s="194"/>
      <c r="E757" s="194"/>
      <c r="F757" s="194"/>
      <c r="G757" s="194"/>
      <c r="H757" s="194"/>
      <c r="I757" s="194"/>
    </row>
    <row r="758" spans="4:9" x14ac:dyDescent="0.2">
      <c r="D758" s="194"/>
      <c r="E758" s="194"/>
      <c r="F758" s="194"/>
      <c r="G758" s="194"/>
      <c r="H758" s="194"/>
      <c r="I758" s="194"/>
    </row>
    <row r="759" spans="4:9" x14ac:dyDescent="0.2">
      <c r="D759" s="194"/>
      <c r="E759" s="194"/>
      <c r="F759" s="194"/>
      <c r="G759" s="194"/>
      <c r="H759" s="194"/>
      <c r="I759" s="194"/>
    </row>
    <row r="760" spans="4:9" x14ac:dyDescent="0.2">
      <c r="D760" s="194"/>
      <c r="E760" s="194"/>
      <c r="F760" s="194"/>
      <c r="G760" s="194"/>
      <c r="H760" s="194"/>
      <c r="I760" s="194"/>
    </row>
    <row r="761" spans="4:9" x14ac:dyDescent="0.2">
      <c r="D761" s="194"/>
      <c r="E761" s="194"/>
      <c r="F761" s="194"/>
      <c r="G761" s="194"/>
      <c r="H761" s="194"/>
      <c r="I761" s="194"/>
    </row>
    <row r="762" spans="4:9" x14ac:dyDescent="0.2">
      <c r="D762" s="194"/>
      <c r="E762" s="194"/>
      <c r="F762" s="194"/>
      <c r="G762" s="194"/>
      <c r="H762" s="194"/>
      <c r="I762" s="194"/>
    </row>
    <row r="763" spans="4:9" x14ac:dyDescent="0.2">
      <c r="D763" s="194"/>
      <c r="E763" s="194"/>
      <c r="F763" s="194"/>
      <c r="G763" s="194"/>
      <c r="H763" s="194"/>
      <c r="I763" s="194"/>
    </row>
    <row r="764" spans="4:9" x14ac:dyDescent="0.2">
      <c r="D764" s="194"/>
      <c r="E764" s="194"/>
      <c r="F764" s="194"/>
      <c r="G764" s="194"/>
      <c r="H764" s="194"/>
      <c r="I764" s="194"/>
    </row>
    <row r="765" spans="4:9" x14ac:dyDescent="0.2">
      <c r="D765" s="194"/>
      <c r="E765" s="194"/>
      <c r="F765" s="194"/>
      <c r="G765" s="194"/>
      <c r="H765" s="194"/>
      <c r="I765" s="194"/>
    </row>
    <row r="766" spans="4:9" x14ac:dyDescent="0.2">
      <c r="D766" s="194"/>
      <c r="E766" s="194"/>
      <c r="F766" s="194"/>
      <c r="G766" s="194"/>
      <c r="H766" s="194"/>
      <c r="I766" s="194"/>
    </row>
    <row r="767" spans="4:9" x14ac:dyDescent="0.2">
      <c r="D767" s="194"/>
      <c r="E767" s="194"/>
      <c r="F767" s="194"/>
      <c r="G767" s="194"/>
      <c r="H767" s="194"/>
      <c r="I767" s="194"/>
    </row>
    <row r="768" spans="4:9" x14ac:dyDescent="0.2">
      <c r="D768" s="194"/>
      <c r="E768" s="194"/>
      <c r="F768" s="194"/>
      <c r="G768" s="194"/>
      <c r="H768" s="194"/>
      <c r="I768" s="194"/>
    </row>
    <row r="769" spans="4:9" x14ac:dyDescent="0.2">
      <c r="D769" s="194"/>
      <c r="E769" s="194"/>
      <c r="F769" s="194"/>
      <c r="G769" s="194"/>
      <c r="H769" s="194"/>
      <c r="I769" s="194"/>
    </row>
    <row r="770" spans="4:9" x14ac:dyDescent="0.2">
      <c r="D770" s="194"/>
      <c r="E770" s="194"/>
      <c r="F770" s="194"/>
      <c r="G770" s="194"/>
      <c r="H770" s="194"/>
      <c r="I770" s="194"/>
    </row>
    <row r="771" spans="4:9" x14ac:dyDescent="0.2">
      <c r="D771" s="194"/>
      <c r="E771" s="194"/>
      <c r="F771" s="194"/>
      <c r="G771" s="194"/>
      <c r="H771" s="194"/>
      <c r="I771" s="194"/>
    </row>
    <row r="772" spans="4:9" x14ac:dyDescent="0.2">
      <c r="D772" s="194"/>
      <c r="E772" s="194"/>
      <c r="F772" s="194"/>
      <c r="G772" s="194"/>
      <c r="H772" s="194"/>
      <c r="I772" s="194"/>
    </row>
    <row r="773" spans="4:9" x14ac:dyDescent="0.2">
      <c r="D773" s="194"/>
      <c r="E773" s="194"/>
      <c r="F773" s="194"/>
      <c r="G773" s="194"/>
      <c r="H773" s="194"/>
      <c r="I773" s="194"/>
    </row>
    <row r="774" spans="4:9" x14ac:dyDescent="0.2">
      <c r="D774" s="194"/>
      <c r="E774" s="194"/>
      <c r="F774" s="194"/>
      <c r="G774" s="194"/>
      <c r="H774" s="194"/>
      <c r="I774" s="194"/>
    </row>
    <row r="775" spans="4:9" x14ac:dyDescent="0.2">
      <c r="D775" s="194"/>
      <c r="E775" s="194"/>
      <c r="F775" s="194"/>
      <c r="G775" s="194"/>
      <c r="H775" s="194"/>
      <c r="I775" s="194"/>
    </row>
    <row r="776" spans="4:9" x14ac:dyDescent="0.2">
      <c r="D776" s="194"/>
      <c r="E776" s="194"/>
      <c r="F776" s="194"/>
      <c r="G776" s="194"/>
      <c r="H776" s="194"/>
      <c r="I776" s="194"/>
    </row>
    <row r="777" spans="4:9" x14ac:dyDescent="0.2">
      <c r="D777" s="194"/>
      <c r="E777" s="194"/>
      <c r="F777" s="194"/>
      <c r="G777" s="194"/>
      <c r="H777" s="194"/>
      <c r="I777" s="194"/>
    </row>
    <row r="778" spans="4:9" x14ac:dyDescent="0.2">
      <c r="D778" s="194"/>
      <c r="E778" s="194"/>
      <c r="F778" s="194"/>
      <c r="G778" s="194"/>
      <c r="H778" s="194"/>
      <c r="I778" s="194"/>
    </row>
    <row r="779" spans="4:9" x14ac:dyDescent="0.2">
      <c r="D779" s="194"/>
      <c r="E779" s="194"/>
      <c r="F779" s="194"/>
      <c r="G779" s="194"/>
      <c r="H779" s="194"/>
      <c r="I779" s="194"/>
    </row>
    <row r="780" spans="4:9" x14ac:dyDescent="0.2">
      <c r="D780" s="194"/>
      <c r="E780" s="194"/>
      <c r="F780" s="194"/>
      <c r="G780" s="194"/>
      <c r="H780" s="194"/>
      <c r="I780" s="194"/>
    </row>
    <row r="781" spans="4:9" x14ac:dyDescent="0.2">
      <c r="D781" s="194"/>
      <c r="E781" s="194"/>
      <c r="F781" s="194"/>
      <c r="G781" s="194"/>
      <c r="H781" s="194"/>
      <c r="I781" s="194"/>
    </row>
    <row r="782" spans="4:9" x14ac:dyDescent="0.2">
      <c r="D782" s="194"/>
      <c r="E782" s="194"/>
      <c r="F782" s="194"/>
      <c r="G782" s="194"/>
      <c r="H782" s="194"/>
      <c r="I782" s="194"/>
    </row>
    <row r="783" spans="4:9" x14ac:dyDescent="0.2">
      <c r="D783" s="194"/>
      <c r="E783" s="194"/>
      <c r="F783" s="194"/>
      <c r="G783" s="194"/>
      <c r="H783" s="194"/>
      <c r="I783" s="194"/>
    </row>
    <row r="784" spans="4:9" x14ac:dyDescent="0.2">
      <c r="D784" s="194"/>
      <c r="E784" s="194"/>
      <c r="F784" s="194"/>
      <c r="G784" s="194"/>
      <c r="H784" s="194"/>
      <c r="I784" s="194"/>
    </row>
    <row r="785" spans="4:9" x14ac:dyDescent="0.2">
      <c r="D785" s="194"/>
      <c r="E785" s="194"/>
      <c r="F785" s="194"/>
      <c r="G785" s="194"/>
      <c r="H785" s="194"/>
      <c r="I785" s="194"/>
    </row>
    <row r="786" spans="4:9" x14ac:dyDescent="0.2">
      <c r="D786" s="194"/>
      <c r="E786" s="194"/>
      <c r="F786" s="194"/>
      <c r="G786" s="194"/>
      <c r="H786" s="194"/>
      <c r="I786" s="194"/>
    </row>
    <row r="787" spans="4:9" x14ac:dyDescent="0.2">
      <c r="D787" s="194"/>
      <c r="E787" s="194"/>
      <c r="F787" s="194"/>
      <c r="G787" s="194"/>
      <c r="H787" s="194"/>
      <c r="I787" s="194"/>
    </row>
    <row r="788" spans="4:9" x14ac:dyDescent="0.2">
      <c r="D788" s="194"/>
      <c r="E788" s="194"/>
      <c r="F788" s="194"/>
      <c r="G788" s="194"/>
      <c r="H788" s="194"/>
      <c r="I788" s="194"/>
    </row>
    <row r="789" spans="4:9" x14ac:dyDescent="0.2">
      <c r="D789" s="194"/>
      <c r="E789" s="194"/>
      <c r="F789" s="194"/>
      <c r="G789" s="194"/>
      <c r="H789" s="194"/>
      <c r="I789" s="194"/>
    </row>
    <row r="790" spans="4:9" x14ac:dyDescent="0.2">
      <c r="D790" s="194"/>
      <c r="E790" s="194"/>
      <c r="F790" s="194"/>
      <c r="G790" s="194"/>
      <c r="H790" s="194"/>
      <c r="I790" s="194"/>
    </row>
    <row r="791" spans="4:9" x14ac:dyDescent="0.2">
      <c r="D791" s="194"/>
      <c r="E791" s="194"/>
      <c r="F791" s="194"/>
      <c r="G791" s="194"/>
      <c r="H791" s="194"/>
      <c r="I791" s="194"/>
    </row>
    <row r="792" spans="4:9" x14ac:dyDescent="0.2">
      <c r="D792" s="194"/>
      <c r="E792" s="194"/>
      <c r="F792" s="194"/>
      <c r="G792" s="194"/>
      <c r="H792" s="194"/>
      <c r="I792" s="194"/>
    </row>
    <row r="793" spans="4:9" x14ac:dyDescent="0.2">
      <c r="D793" s="194"/>
      <c r="E793" s="194"/>
      <c r="F793" s="194"/>
      <c r="G793" s="194"/>
      <c r="H793" s="194"/>
      <c r="I793" s="194"/>
    </row>
    <row r="794" spans="4:9" x14ac:dyDescent="0.2">
      <c r="D794" s="194"/>
      <c r="E794" s="194"/>
      <c r="F794" s="194"/>
      <c r="G794" s="194"/>
      <c r="H794" s="194"/>
      <c r="I794" s="194"/>
    </row>
    <row r="795" spans="4:9" x14ac:dyDescent="0.2">
      <c r="D795" s="194"/>
      <c r="E795" s="194"/>
      <c r="F795" s="194"/>
      <c r="G795" s="194"/>
      <c r="H795" s="194"/>
      <c r="I795" s="194"/>
    </row>
    <row r="796" spans="4:9" x14ac:dyDescent="0.2">
      <c r="D796" s="194"/>
      <c r="E796" s="194"/>
      <c r="F796" s="194"/>
      <c r="G796" s="194"/>
      <c r="H796" s="194"/>
      <c r="I796" s="194"/>
    </row>
    <row r="797" spans="4:9" x14ac:dyDescent="0.2">
      <c r="D797" s="194"/>
      <c r="E797" s="194"/>
      <c r="F797" s="194"/>
      <c r="G797" s="194"/>
      <c r="H797" s="194"/>
      <c r="I797" s="194"/>
    </row>
    <row r="798" spans="4:9" x14ac:dyDescent="0.2">
      <c r="D798" s="194"/>
      <c r="E798" s="194"/>
      <c r="F798" s="194"/>
      <c r="G798" s="194"/>
      <c r="H798" s="194"/>
      <c r="I798" s="194"/>
    </row>
    <row r="799" spans="4:9" x14ac:dyDescent="0.2">
      <c r="D799" s="194"/>
      <c r="E799" s="194"/>
      <c r="F799" s="194"/>
      <c r="G799" s="194"/>
      <c r="H799" s="194"/>
      <c r="I799" s="194"/>
    </row>
    <row r="800" spans="4:9" x14ac:dyDescent="0.2">
      <c r="D800" s="194"/>
      <c r="E800" s="194"/>
      <c r="F800" s="194"/>
      <c r="G800" s="194"/>
      <c r="H800" s="194"/>
      <c r="I800" s="194"/>
    </row>
    <row r="801" spans="4:9" x14ac:dyDescent="0.2">
      <c r="D801" s="194"/>
      <c r="E801" s="194"/>
      <c r="F801" s="194"/>
      <c r="G801" s="194"/>
      <c r="H801" s="194"/>
      <c r="I801" s="194"/>
    </row>
    <row r="802" spans="4:9" x14ac:dyDescent="0.2">
      <c r="D802" s="194"/>
      <c r="E802" s="194"/>
      <c r="F802" s="194"/>
      <c r="G802" s="194"/>
      <c r="H802" s="194"/>
      <c r="I802" s="194"/>
    </row>
    <row r="803" spans="4:9" x14ac:dyDescent="0.2">
      <c r="D803" s="194"/>
      <c r="E803" s="194"/>
      <c r="F803" s="194"/>
      <c r="G803" s="194"/>
      <c r="H803" s="194"/>
      <c r="I803" s="194"/>
    </row>
    <row r="804" spans="4:9" x14ac:dyDescent="0.2">
      <c r="D804" s="194"/>
      <c r="E804" s="194"/>
      <c r="F804" s="194"/>
      <c r="G804" s="194"/>
      <c r="H804" s="194"/>
      <c r="I804" s="194"/>
    </row>
    <row r="805" spans="4:9" x14ac:dyDescent="0.2">
      <c r="D805" s="194"/>
      <c r="E805" s="194"/>
      <c r="F805" s="194"/>
      <c r="G805" s="194"/>
      <c r="H805" s="194"/>
      <c r="I805" s="194"/>
    </row>
    <row r="806" spans="4:9" x14ac:dyDescent="0.2">
      <c r="D806" s="194"/>
      <c r="E806" s="194"/>
      <c r="F806" s="194"/>
      <c r="G806" s="194"/>
      <c r="H806" s="194"/>
      <c r="I806" s="194"/>
    </row>
    <row r="807" spans="4:9" x14ac:dyDescent="0.2">
      <c r="D807" s="194"/>
      <c r="E807" s="194"/>
      <c r="F807" s="194"/>
      <c r="G807" s="194"/>
      <c r="H807" s="194"/>
      <c r="I807" s="194"/>
    </row>
    <row r="808" spans="4:9" x14ac:dyDescent="0.2">
      <c r="D808" s="194"/>
      <c r="E808" s="194"/>
      <c r="F808" s="194"/>
      <c r="G808" s="194"/>
      <c r="H808" s="194"/>
      <c r="I808" s="194"/>
    </row>
    <row r="809" spans="4:9" x14ac:dyDescent="0.2">
      <c r="D809" s="194"/>
      <c r="E809" s="194"/>
      <c r="F809" s="194"/>
      <c r="G809" s="194"/>
      <c r="H809" s="194"/>
      <c r="I809" s="194"/>
    </row>
    <row r="810" spans="4:9" x14ac:dyDescent="0.2">
      <c r="D810" s="194"/>
      <c r="E810" s="194"/>
      <c r="F810" s="194"/>
      <c r="G810" s="194"/>
      <c r="H810" s="194"/>
      <c r="I810" s="194"/>
    </row>
    <row r="811" spans="4:9" x14ac:dyDescent="0.2">
      <c r="D811" s="194"/>
      <c r="E811" s="194"/>
      <c r="F811" s="194"/>
      <c r="G811" s="194"/>
      <c r="H811" s="194"/>
      <c r="I811" s="194"/>
    </row>
    <row r="812" spans="4:9" x14ac:dyDescent="0.2">
      <c r="D812" s="194"/>
      <c r="E812" s="194"/>
      <c r="F812" s="194"/>
      <c r="G812" s="194"/>
      <c r="H812" s="194"/>
      <c r="I812" s="194"/>
    </row>
    <row r="813" spans="4:9" x14ac:dyDescent="0.2">
      <c r="D813" s="194"/>
      <c r="E813" s="194"/>
      <c r="F813" s="194"/>
      <c r="G813" s="194"/>
      <c r="H813" s="194"/>
      <c r="I813" s="194"/>
    </row>
    <row r="814" spans="4:9" x14ac:dyDescent="0.2">
      <c r="D814" s="194"/>
      <c r="E814" s="194"/>
      <c r="F814" s="194"/>
      <c r="G814" s="194"/>
      <c r="H814" s="194"/>
      <c r="I814" s="194"/>
    </row>
    <row r="815" spans="4:9" x14ac:dyDescent="0.2">
      <c r="D815" s="194"/>
      <c r="E815" s="194"/>
      <c r="F815" s="194"/>
      <c r="G815" s="194"/>
      <c r="H815" s="194"/>
      <c r="I815" s="194"/>
    </row>
    <row r="816" spans="4:9" x14ac:dyDescent="0.2">
      <c r="D816" s="194"/>
      <c r="E816" s="194"/>
      <c r="F816" s="194"/>
      <c r="G816" s="194"/>
      <c r="H816" s="194"/>
      <c r="I816" s="194"/>
    </row>
    <row r="817" spans="4:9" x14ac:dyDescent="0.2">
      <c r="D817" s="194"/>
      <c r="E817" s="194"/>
      <c r="F817" s="194"/>
      <c r="G817" s="194"/>
      <c r="H817" s="194"/>
      <c r="I817" s="194"/>
    </row>
    <row r="818" spans="4:9" x14ac:dyDescent="0.2">
      <c r="D818" s="194"/>
      <c r="E818" s="194"/>
      <c r="F818" s="194"/>
      <c r="G818" s="194"/>
      <c r="H818" s="194"/>
      <c r="I818" s="194"/>
    </row>
    <row r="819" spans="4:9" x14ac:dyDescent="0.2">
      <c r="D819" s="194"/>
      <c r="E819" s="194"/>
      <c r="F819" s="194"/>
      <c r="G819" s="194"/>
      <c r="H819" s="194"/>
      <c r="I819" s="194"/>
    </row>
    <row r="820" spans="4:9" x14ac:dyDescent="0.2">
      <c r="D820" s="194"/>
      <c r="E820" s="194"/>
      <c r="F820" s="194"/>
      <c r="G820" s="194"/>
      <c r="H820" s="194"/>
      <c r="I820" s="194"/>
    </row>
    <row r="821" spans="4:9" x14ac:dyDescent="0.2">
      <c r="D821" s="194"/>
      <c r="E821" s="194"/>
      <c r="F821" s="194"/>
      <c r="G821" s="194"/>
      <c r="H821" s="194"/>
      <c r="I821" s="194"/>
    </row>
    <row r="822" spans="4:9" x14ac:dyDescent="0.2">
      <c r="D822" s="194"/>
      <c r="E822" s="194"/>
      <c r="F822" s="194"/>
      <c r="G822" s="194"/>
      <c r="H822" s="194"/>
      <c r="I822" s="194"/>
    </row>
    <row r="823" spans="4:9" x14ac:dyDescent="0.2">
      <c r="D823" s="194"/>
      <c r="E823" s="194"/>
      <c r="F823" s="194"/>
      <c r="G823" s="194"/>
      <c r="H823" s="194"/>
      <c r="I823" s="194"/>
    </row>
    <row r="824" spans="4:9" x14ac:dyDescent="0.2">
      <c r="D824" s="194"/>
      <c r="E824" s="194"/>
      <c r="F824" s="194"/>
      <c r="G824" s="194"/>
      <c r="H824" s="194"/>
      <c r="I824" s="194"/>
    </row>
    <row r="825" spans="4:9" x14ac:dyDescent="0.2">
      <c r="D825" s="194"/>
      <c r="E825" s="194"/>
      <c r="F825" s="194"/>
      <c r="G825" s="194"/>
      <c r="H825" s="194"/>
      <c r="I825" s="194"/>
    </row>
    <row r="826" spans="4:9" x14ac:dyDescent="0.2">
      <c r="D826" s="194"/>
      <c r="E826" s="194"/>
      <c r="F826" s="194"/>
      <c r="G826" s="194"/>
      <c r="H826" s="194"/>
      <c r="I826" s="194"/>
    </row>
    <row r="827" spans="4:9" x14ac:dyDescent="0.2">
      <c r="D827" s="194"/>
      <c r="E827" s="194"/>
      <c r="F827" s="194"/>
      <c r="G827" s="194"/>
      <c r="H827" s="194"/>
      <c r="I827" s="194"/>
    </row>
    <row r="828" spans="4:9" x14ac:dyDescent="0.2">
      <c r="D828" s="194"/>
      <c r="E828" s="194"/>
      <c r="F828" s="194"/>
      <c r="G828" s="194"/>
      <c r="H828" s="194"/>
      <c r="I828" s="194"/>
    </row>
    <row r="829" spans="4:9" x14ac:dyDescent="0.2">
      <c r="D829" s="194"/>
      <c r="E829" s="194"/>
      <c r="F829" s="194"/>
      <c r="G829" s="194"/>
      <c r="H829" s="194"/>
      <c r="I829" s="194"/>
    </row>
    <row r="830" spans="4:9" x14ac:dyDescent="0.2">
      <c r="D830" s="194"/>
      <c r="E830" s="194"/>
      <c r="F830" s="194"/>
      <c r="G830" s="194"/>
      <c r="H830" s="194"/>
      <c r="I830" s="194"/>
    </row>
    <row r="831" spans="4:9" x14ac:dyDescent="0.2">
      <c r="D831" s="194"/>
      <c r="E831" s="194"/>
      <c r="F831" s="194"/>
      <c r="G831" s="194"/>
      <c r="H831" s="194"/>
      <c r="I831" s="194"/>
    </row>
    <row r="832" spans="4:9" x14ac:dyDescent="0.2">
      <c r="D832" s="194"/>
      <c r="E832" s="194"/>
      <c r="F832" s="194"/>
      <c r="G832" s="194"/>
      <c r="H832" s="194"/>
      <c r="I832" s="194"/>
    </row>
    <row r="833" spans="4:9" x14ac:dyDescent="0.2">
      <c r="D833" s="194"/>
      <c r="E833" s="194"/>
      <c r="F833" s="194"/>
      <c r="G833" s="194"/>
      <c r="H833" s="194"/>
      <c r="I833" s="194"/>
    </row>
    <row r="834" spans="4:9" x14ac:dyDescent="0.2">
      <c r="D834" s="194"/>
      <c r="E834" s="194"/>
      <c r="F834" s="194"/>
      <c r="G834" s="194"/>
      <c r="H834" s="194"/>
      <c r="I834" s="194"/>
    </row>
    <row r="835" spans="4:9" x14ac:dyDescent="0.2">
      <c r="D835" s="194"/>
      <c r="E835" s="194"/>
      <c r="F835" s="194"/>
      <c r="G835" s="194"/>
      <c r="H835" s="194"/>
      <c r="I835" s="194"/>
    </row>
    <row r="836" spans="4:9" x14ac:dyDescent="0.2">
      <c r="D836" s="194"/>
      <c r="E836" s="194"/>
      <c r="F836" s="194"/>
      <c r="G836" s="194"/>
      <c r="H836" s="194"/>
      <c r="I836" s="194"/>
    </row>
    <row r="837" spans="4:9" x14ac:dyDescent="0.2">
      <c r="D837" s="194"/>
      <c r="E837" s="194"/>
      <c r="F837" s="194"/>
      <c r="G837" s="194"/>
      <c r="H837" s="194"/>
      <c r="I837" s="194"/>
    </row>
    <row r="838" spans="4:9" x14ac:dyDescent="0.2">
      <c r="D838" s="194"/>
      <c r="E838" s="194"/>
      <c r="F838" s="194"/>
      <c r="G838" s="194"/>
      <c r="H838" s="194"/>
      <c r="I838" s="194"/>
    </row>
    <row r="839" spans="4:9" x14ac:dyDescent="0.2">
      <c r="D839" s="194"/>
      <c r="E839" s="194"/>
      <c r="F839" s="194"/>
      <c r="G839" s="194"/>
      <c r="H839" s="194"/>
      <c r="I839" s="194"/>
    </row>
    <row r="840" spans="4:9" x14ac:dyDescent="0.2">
      <c r="D840" s="194"/>
      <c r="E840" s="194"/>
      <c r="F840" s="194"/>
      <c r="G840" s="194"/>
      <c r="H840" s="194"/>
      <c r="I840" s="194"/>
    </row>
    <row r="841" spans="4:9" x14ac:dyDescent="0.2">
      <c r="D841" s="194"/>
      <c r="E841" s="194"/>
      <c r="F841" s="194"/>
      <c r="G841" s="194"/>
      <c r="H841" s="194"/>
      <c r="I841" s="194"/>
    </row>
    <row r="842" spans="4:9" x14ac:dyDescent="0.2">
      <c r="D842" s="194"/>
      <c r="E842" s="194"/>
      <c r="F842" s="194"/>
      <c r="G842" s="194"/>
      <c r="H842" s="194"/>
      <c r="I842" s="194"/>
    </row>
    <row r="843" spans="4:9" x14ac:dyDescent="0.2">
      <c r="D843" s="194"/>
      <c r="E843" s="194"/>
      <c r="F843" s="194"/>
      <c r="G843" s="194"/>
      <c r="H843" s="194"/>
      <c r="I843" s="194"/>
    </row>
    <row r="844" spans="4:9" x14ac:dyDescent="0.2">
      <c r="D844" s="194"/>
      <c r="E844" s="194"/>
      <c r="F844" s="194"/>
      <c r="G844" s="194"/>
      <c r="H844" s="194"/>
      <c r="I844" s="194"/>
    </row>
    <row r="845" spans="4:9" x14ac:dyDescent="0.2">
      <c r="D845" s="194"/>
      <c r="E845" s="194"/>
      <c r="F845" s="194"/>
      <c r="G845" s="194"/>
      <c r="H845" s="194"/>
      <c r="I845" s="194"/>
    </row>
    <row r="846" spans="4:9" x14ac:dyDescent="0.2">
      <c r="D846" s="194"/>
      <c r="E846" s="194"/>
      <c r="F846" s="194"/>
      <c r="G846" s="194"/>
      <c r="H846" s="194"/>
      <c r="I846" s="194"/>
    </row>
    <row r="847" spans="4:9" x14ac:dyDescent="0.2">
      <c r="D847" s="194"/>
      <c r="E847" s="194"/>
      <c r="F847" s="194"/>
      <c r="G847" s="194"/>
      <c r="H847" s="194"/>
      <c r="I847" s="194"/>
    </row>
    <row r="848" spans="4:9" x14ac:dyDescent="0.2">
      <c r="D848" s="194"/>
      <c r="E848" s="194"/>
      <c r="F848" s="194"/>
      <c r="G848" s="194"/>
      <c r="H848" s="194"/>
      <c r="I848" s="194"/>
    </row>
    <row r="849" spans="4:9" x14ac:dyDescent="0.2">
      <c r="D849" s="194"/>
      <c r="E849" s="194"/>
      <c r="F849" s="194"/>
      <c r="G849" s="194"/>
      <c r="H849" s="194"/>
      <c r="I849" s="194"/>
    </row>
    <row r="850" spans="4:9" x14ac:dyDescent="0.2">
      <c r="D850" s="194"/>
      <c r="E850" s="194"/>
      <c r="F850" s="194"/>
      <c r="G850" s="194"/>
      <c r="H850" s="194"/>
      <c r="I850" s="194"/>
    </row>
    <row r="851" spans="4:9" x14ac:dyDescent="0.2">
      <c r="D851" s="194"/>
      <c r="E851" s="194"/>
      <c r="F851" s="194"/>
      <c r="G851" s="194"/>
      <c r="H851" s="194"/>
      <c r="I851" s="194"/>
    </row>
    <row r="852" spans="4:9" x14ac:dyDescent="0.2">
      <c r="D852" s="194"/>
      <c r="E852" s="194"/>
      <c r="F852" s="194"/>
      <c r="G852" s="194"/>
      <c r="H852" s="194"/>
      <c r="I852" s="194"/>
    </row>
    <row r="853" spans="4:9" x14ac:dyDescent="0.2">
      <c r="D853" s="194"/>
      <c r="E853" s="194"/>
      <c r="F853" s="194"/>
      <c r="G853" s="194"/>
      <c r="H853" s="194"/>
      <c r="I853" s="194"/>
    </row>
    <row r="854" spans="4:9" x14ac:dyDescent="0.2">
      <c r="D854" s="194"/>
      <c r="E854" s="194"/>
      <c r="F854" s="194"/>
      <c r="G854" s="194"/>
      <c r="H854" s="194"/>
      <c r="I854" s="194"/>
    </row>
    <row r="855" spans="4:9" x14ac:dyDescent="0.2">
      <c r="D855" s="194"/>
      <c r="E855" s="194"/>
      <c r="F855" s="194"/>
      <c r="G855" s="194"/>
      <c r="H855" s="194"/>
      <c r="I855" s="194"/>
    </row>
    <row r="856" spans="4:9" x14ac:dyDescent="0.2">
      <c r="D856" s="194"/>
      <c r="E856" s="194"/>
      <c r="F856" s="194"/>
      <c r="G856" s="194"/>
      <c r="H856" s="194"/>
      <c r="I856" s="194"/>
    </row>
    <row r="857" spans="4:9" x14ac:dyDescent="0.2">
      <c r="D857" s="194"/>
      <c r="E857" s="194"/>
      <c r="F857" s="194"/>
      <c r="G857" s="194"/>
      <c r="H857" s="194"/>
      <c r="I857" s="194"/>
    </row>
    <row r="858" spans="4:9" x14ac:dyDescent="0.2">
      <c r="D858" s="194"/>
      <c r="E858" s="194"/>
      <c r="F858" s="194"/>
      <c r="G858" s="194"/>
      <c r="H858" s="194"/>
      <c r="I858" s="194"/>
    </row>
    <row r="859" spans="4:9" x14ac:dyDescent="0.2">
      <c r="D859" s="194"/>
      <c r="E859" s="194"/>
      <c r="F859" s="194"/>
      <c r="G859" s="194"/>
      <c r="H859" s="194"/>
      <c r="I859" s="194"/>
    </row>
    <row r="860" spans="4:9" x14ac:dyDescent="0.2">
      <c r="D860" s="194"/>
      <c r="E860" s="194"/>
      <c r="F860" s="194"/>
      <c r="G860" s="194"/>
      <c r="H860" s="194"/>
      <c r="I860" s="194"/>
    </row>
    <row r="861" spans="4:9" x14ac:dyDescent="0.2">
      <c r="D861" s="194"/>
      <c r="E861" s="194"/>
      <c r="F861" s="194"/>
      <c r="G861" s="194"/>
      <c r="H861" s="194"/>
      <c r="I861" s="194"/>
    </row>
    <row r="862" spans="4:9" x14ac:dyDescent="0.2">
      <c r="D862" s="194"/>
      <c r="E862" s="194"/>
      <c r="F862" s="194"/>
      <c r="G862" s="194"/>
      <c r="H862" s="194"/>
      <c r="I862" s="194"/>
    </row>
    <row r="863" spans="4:9" x14ac:dyDescent="0.2">
      <c r="D863" s="194"/>
      <c r="E863" s="194"/>
      <c r="F863" s="194"/>
      <c r="G863" s="194"/>
      <c r="H863" s="194"/>
      <c r="I863" s="194"/>
    </row>
    <row r="864" spans="4:9" x14ac:dyDescent="0.2">
      <c r="D864" s="194"/>
      <c r="E864" s="194"/>
      <c r="F864" s="194"/>
      <c r="G864" s="194"/>
      <c r="H864" s="194"/>
      <c r="I864" s="194"/>
    </row>
    <row r="865" spans="4:9" x14ac:dyDescent="0.2">
      <c r="D865" s="194"/>
      <c r="E865" s="194"/>
      <c r="F865" s="194"/>
      <c r="G865" s="194"/>
      <c r="H865" s="194"/>
      <c r="I865" s="194"/>
    </row>
    <row r="866" spans="4:9" x14ac:dyDescent="0.2">
      <c r="D866" s="194"/>
      <c r="E866" s="194"/>
      <c r="F866" s="194"/>
      <c r="G866" s="194"/>
      <c r="H866" s="194"/>
      <c r="I866" s="194"/>
    </row>
    <row r="867" spans="4:9" x14ac:dyDescent="0.2">
      <c r="D867" s="194"/>
      <c r="E867" s="194"/>
      <c r="F867" s="194"/>
      <c r="G867" s="194"/>
      <c r="H867" s="194"/>
      <c r="I867" s="194"/>
    </row>
    <row r="868" spans="4:9" x14ac:dyDescent="0.2">
      <c r="D868" s="194"/>
      <c r="E868" s="194"/>
      <c r="F868" s="194"/>
      <c r="G868" s="194"/>
      <c r="H868" s="194"/>
      <c r="I868" s="194"/>
    </row>
    <row r="869" spans="4:9" x14ac:dyDescent="0.2">
      <c r="D869" s="194"/>
      <c r="E869" s="194"/>
      <c r="F869" s="194"/>
      <c r="G869" s="194"/>
      <c r="H869" s="194"/>
      <c r="I869" s="194"/>
    </row>
    <row r="870" spans="4:9" x14ac:dyDescent="0.2">
      <c r="D870" s="194"/>
      <c r="E870" s="194"/>
      <c r="F870" s="194"/>
      <c r="G870" s="194"/>
      <c r="H870" s="194"/>
      <c r="I870" s="194"/>
    </row>
    <row r="871" spans="4:9" x14ac:dyDescent="0.2">
      <c r="D871" s="194"/>
      <c r="E871" s="194"/>
      <c r="F871" s="194"/>
      <c r="G871" s="194"/>
      <c r="H871" s="194"/>
      <c r="I871" s="194"/>
    </row>
    <row r="872" spans="4:9" x14ac:dyDescent="0.2">
      <c r="D872" s="194"/>
      <c r="E872" s="194"/>
      <c r="F872" s="194"/>
      <c r="G872" s="194"/>
      <c r="H872" s="194"/>
      <c r="I872" s="194"/>
    </row>
    <row r="873" spans="4:9" x14ac:dyDescent="0.2">
      <c r="D873" s="194"/>
      <c r="E873" s="194"/>
      <c r="F873" s="194"/>
      <c r="G873" s="194"/>
      <c r="H873" s="194"/>
      <c r="I873" s="194"/>
    </row>
    <row r="874" spans="4:9" x14ac:dyDescent="0.2">
      <c r="D874" s="194"/>
      <c r="E874" s="194"/>
      <c r="F874" s="194"/>
      <c r="G874" s="194"/>
      <c r="H874" s="194"/>
      <c r="I874" s="194"/>
    </row>
    <row r="875" spans="4:9" x14ac:dyDescent="0.2">
      <c r="D875" s="194"/>
      <c r="E875" s="194"/>
      <c r="F875" s="194"/>
      <c r="G875" s="194"/>
      <c r="H875" s="194"/>
      <c r="I875" s="194"/>
    </row>
    <row r="876" spans="4:9" x14ac:dyDescent="0.2">
      <c r="D876" s="194"/>
      <c r="E876" s="194"/>
      <c r="F876" s="194"/>
      <c r="G876" s="194"/>
      <c r="H876" s="194"/>
      <c r="I876" s="194"/>
    </row>
    <row r="877" spans="4:9" x14ac:dyDescent="0.2">
      <c r="D877" s="194"/>
      <c r="E877" s="194"/>
      <c r="F877" s="194"/>
      <c r="G877" s="194"/>
      <c r="H877" s="194"/>
      <c r="I877" s="194"/>
    </row>
    <row r="878" spans="4:9" x14ac:dyDescent="0.2">
      <c r="D878" s="194"/>
      <c r="E878" s="194"/>
      <c r="F878" s="194"/>
      <c r="G878" s="194"/>
      <c r="H878" s="194"/>
      <c r="I878" s="194"/>
    </row>
    <row r="879" spans="4:9" x14ac:dyDescent="0.2">
      <c r="D879" s="194"/>
      <c r="E879" s="194"/>
      <c r="F879" s="194"/>
      <c r="G879" s="194"/>
      <c r="H879" s="194"/>
      <c r="I879" s="194"/>
    </row>
    <row r="880" spans="4:9" x14ac:dyDescent="0.2">
      <c r="D880" s="194"/>
      <c r="E880" s="194"/>
      <c r="F880" s="194"/>
      <c r="G880" s="194"/>
      <c r="H880" s="194"/>
      <c r="I880" s="194"/>
    </row>
    <row r="881" spans="4:9" x14ac:dyDescent="0.2">
      <c r="D881" s="194"/>
      <c r="E881" s="194"/>
      <c r="F881" s="194"/>
      <c r="G881" s="194"/>
      <c r="H881" s="194"/>
      <c r="I881" s="194"/>
    </row>
    <row r="882" spans="4:9" x14ac:dyDescent="0.2">
      <c r="D882" s="194"/>
      <c r="E882" s="194"/>
      <c r="F882" s="194"/>
      <c r="G882" s="194"/>
      <c r="H882" s="194"/>
      <c r="I882" s="194"/>
    </row>
    <row r="883" spans="4:9" x14ac:dyDescent="0.2">
      <c r="D883" s="194"/>
      <c r="E883" s="194"/>
      <c r="F883" s="194"/>
      <c r="G883" s="194"/>
      <c r="H883" s="194"/>
      <c r="I883" s="194"/>
    </row>
    <row r="884" spans="4:9" x14ac:dyDescent="0.2">
      <c r="D884" s="194"/>
      <c r="E884" s="194"/>
      <c r="F884" s="194"/>
      <c r="G884" s="194"/>
      <c r="H884" s="194"/>
      <c r="I884" s="194"/>
    </row>
    <row r="885" spans="4:9" x14ac:dyDescent="0.2">
      <c r="D885" s="194"/>
      <c r="E885" s="194"/>
      <c r="F885" s="194"/>
      <c r="G885" s="194"/>
      <c r="H885" s="194"/>
      <c r="I885" s="194"/>
    </row>
    <row r="886" spans="4:9" x14ac:dyDescent="0.2">
      <c r="D886" s="194"/>
      <c r="E886" s="194"/>
      <c r="F886" s="194"/>
      <c r="G886" s="194"/>
      <c r="H886" s="194"/>
      <c r="I886" s="194"/>
    </row>
    <row r="887" spans="4:9" x14ac:dyDescent="0.2">
      <c r="D887" s="194"/>
      <c r="E887" s="194"/>
      <c r="F887" s="194"/>
      <c r="G887" s="194"/>
      <c r="H887" s="194"/>
      <c r="I887" s="194"/>
    </row>
    <row r="888" spans="4:9" x14ac:dyDescent="0.2">
      <c r="D888" s="194"/>
      <c r="E888" s="194"/>
      <c r="F888" s="194"/>
      <c r="G888" s="194"/>
      <c r="H888" s="194"/>
      <c r="I888" s="194"/>
    </row>
    <row r="889" spans="4:9" x14ac:dyDescent="0.2">
      <c r="D889" s="194"/>
      <c r="E889" s="194"/>
      <c r="F889" s="194"/>
      <c r="G889" s="194"/>
      <c r="H889" s="194"/>
      <c r="I889" s="194"/>
    </row>
    <row r="890" spans="4:9" x14ac:dyDescent="0.2">
      <c r="D890" s="194"/>
      <c r="E890" s="194"/>
      <c r="F890" s="194"/>
      <c r="G890" s="194"/>
      <c r="H890" s="194"/>
      <c r="I890" s="194"/>
    </row>
    <row r="891" spans="4:9" x14ac:dyDescent="0.2">
      <c r="D891" s="194"/>
      <c r="E891" s="194"/>
      <c r="F891" s="194"/>
      <c r="G891" s="194"/>
      <c r="H891" s="194"/>
      <c r="I891" s="194"/>
    </row>
    <row r="892" spans="4:9" x14ac:dyDescent="0.2">
      <c r="D892" s="194"/>
      <c r="E892" s="194"/>
      <c r="F892" s="194"/>
      <c r="G892" s="194"/>
      <c r="H892" s="194"/>
      <c r="I892" s="194"/>
    </row>
    <row r="893" spans="4:9" x14ac:dyDescent="0.2">
      <c r="D893" s="194"/>
      <c r="E893" s="194"/>
      <c r="F893" s="194"/>
      <c r="G893" s="194"/>
      <c r="H893" s="194"/>
      <c r="I893" s="194"/>
    </row>
    <row r="894" spans="4:9" x14ac:dyDescent="0.2">
      <c r="D894" s="194"/>
      <c r="E894" s="194"/>
      <c r="F894" s="194"/>
      <c r="G894" s="194"/>
      <c r="H894" s="194"/>
      <c r="I894" s="194"/>
    </row>
    <row r="895" spans="4:9" x14ac:dyDescent="0.2">
      <c r="D895" s="194"/>
      <c r="E895" s="194"/>
      <c r="F895" s="194"/>
      <c r="G895" s="194"/>
      <c r="H895" s="194"/>
      <c r="I895" s="194"/>
    </row>
    <row r="896" spans="4:9" x14ac:dyDescent="0.2">
      <c r="D896" s="194"/>
      <c r="E896" s="194"/>
      <c r="F896" s="194"/>
      <c r="G896" s="194"/>
      <c r="H896" s="194"/>
      <c r="I896" s="194"/>
    </row>
    <row r="897" spans="4:9" x14ac:dyDescent="0.2">
      <c r="D897" s="194"/>
      <c r="E897" s="194"/>
      <c r="F897" s="194"/>
      <c r="G897" s="194"/>
      <c r="H897" s="194"/>
      <c r="I897" s="194"/>
    </row>
    <row r="898" spans="4:9" x14ac:dyDescent="0.2">
      <c r="D898" s="194"/>
      <c r="E898" s="194"/>
      <c r="F898" s="194"/>
      <c r="G898" s="194"/>
      <c r="H898" s="194"/>
      <c r="I898" s="194"/>
    </row>
    <row r="899" spans="4:9" x14ac:dyDescent="0.2">
      <c r="D899" s="194"/>
      <c r="E899" s="194"/>
      <c r="F899" s="194"/>
      <c r="G899" s="194"/>
      <c r="H899" s="194"/>
      <c r="I899" s="194"/>
    </row>
    <row r="900" spans="4:9" x14ac:dyDescent="0.2">
      <c r="D900" s="194"/>
      <c r="E900" s="194"/>
      <c r="F900" s="194"/>
      <c r="G900" s="194"/>
      <c r="H900" s="194"/>
      <c r="I900" s="194"/>
    </row>
    <row r="901" spans="4:9" x14ac:dyDescent="0.2">
      <c r="D901" s="194"/>
      <c r="E901" s="194"/>
      <c r="F901" s="194"/>
      <c r="G901" s="194"/>
      <c r="H901" s="194"/>
      <c r="I901" s="194"/>
    </row>
    <row r="902" spans="4:9" x14ac:dyDescent="0.2">
      <c r="D902" s="194"/>
      <c r="E902" s="194"/>
      <c r="F902" s="194"/>
      <c r="G902" s="194"/>
      <c r="H902" s="194"/>
      <c r="I902" s="194"/>
    </row>
    <row r="903" spans="4:9" x14ac:dyDescent="0.2">
      <c r="D903" s="194"/>
      <c r="E903" s="194"/>
      <c r="F903" s="194"/>
      <c r="G903" s="194"/>
      <c r="H903" s="194"/>
      <c r="I903" s="194"/>
    </row>
    <row r="904" spans="4:9" x14ac:dyDescent="0.2">
      <c r="D904" s="194"/>
      <c r="E904" s="194"/>
      <c r="F904" s="194"/>
      <c r="G904" s="194"/>
      <c r="H904" s="194"/>
      <c r="I904" s="194"/>
    </row>
    <row r="905" spans="4:9" x14ac:dyDescent="0.2">
      <c r="D905" s="194"/>
      <c r="E905" s="194"/>
      <c r="F905" s="194"/>
      <c r="G905" s="194"/>
      <c r="H905" s="194"/>
      <c r="I905" s="194"/>
    </row>
    <row r="906" spans="4:9" x14ac:dyDescent="0.2">
      <c r="D906" s="194"/>
      <c r="E906" s="194"/>
      <c r="F906" s="194"/>
      <c r="G906" s="194"/>
      <c r="H906" s="194"/>
      <c r="I906" s="194"/>
    </row>
    <row r="907" spans="4:9" x14ac:dyDescent="0.2">
      <c r="D907" s="194"/>
      <c r="E907" s="194"/>
      <c r="F907" s="194"/>
      <c r="G907" s="194"/>
      <c r="H907" s="194"/>
      <c r="I907" s="194"/>
    </row>
    <row r="908" spans="4:9" x14ac:dyDescent="0.2">
      <c r="D908" s="194"/>
      <c r="E908" s="194"/>
      <c r="F908" s="194"/>
      <c r="G908" s="194"/>
      <c r="H908" s="194"/>
      <c r="I908" s="194"/>
    </row>
    <row r="909" spans="4:9" x14ac:dyDescent="0.2">
      <c r="D909" s="194"/>
      <c r="E909" s="194"/>
      <c r="F909" s="194"/>
      <c r="G909" s="194"/>
      <c r="H909" s="194"/>
      <c r="I909" s="194"/>
    </row>
    <row r="910" spans="4:9" x14ac:dyDescent="0.2">
      <c r="D910" s="194"/>
      <c r="E910" s="194"/>
      <c r="F910" s="194"/>
      <c r="G910" s="194"/>
      <c r="H910" s="194"/>
      <c r="I910" s="194"/>
    </row>
    <row r="911" spans="4:9" x14ac:dyDescent="0.2">
      <c r="D911" s="194"/>
      <c r="E911" s="194"/>
      <c r="F911" s="194"/>
      <c r="G911" s="194"/>
      <c r="H911" s="194"/>
      <c r="I911" s="194"/>
    </row>
    <row r="912" spans="4:9" x14ac:dyDescent="0.2">
      <c r="D912" s="194"/>
      <c r="E912" s="194"/>
      <c r="F912" s="194"/>
      <c r="G912" s="194"/>
      <c r="H912" s="194"/>
      <c r="I912" s="194"/>
    </row>
    <row r="913" spans="4:9" x14ac:dyDescent="0.2">
      <c r="D913" s="194"/>
      <c r="E913" s="194"/>
      <c r="F913" s="194"/>
      <c r="G913" s="194"/>
      <c r="H913" s="194"/>
      <c r="I913" s="194"/>
    </row>
    <row r="914" spans="4:9" x14ac:dyDescent="0.2">
      <c r="D914" s="194"/>
      <c r="E914" s="194"/>
      <c r="F914" s="194"/>
      <c r="G914" s="194"/>
      <c r="H914" s="194"/>
      <c r="I914" s="194"/>
    </row>
    <row r="915" spans="4:9" x14ac:dyDescent="0.2">
      <c r="D915" s="194"/>
      <c r="E915" s="194"/>
      <c r="F915" s="194"/>
      <c r="G915" s="194"/>
      <c r="H915" s="194"/>
      <c r="I915" s="194"/>
    </row>
    <row r="916" spans="4:9" x14ac:dyDescent="0.2">
      <c r="D916" s="194"/>
      <c r="E916" s="194"/>
      <c r="F916" s="194"/>
      <c r="G916" s="194"/>
      <c r="H916" s="194"/>
      <c r="I916" s="194"/>
    </row>
    <row r="917" spans="4:9" x14ac:dyDescent="0.2">
      <c r="D917" s="194"/>
      <c r="E917" s="194"/>
      <c r="F917" s="194"/>
      <c r="G917" s="194"/>
      <c r="H917" s="194"/>
      <c r="I917" s="194"/>
    </row>
    <row r="918" spans="4:9" x14ac:dyDescent="0.2">
      <c r="D918" s="194"/>
      <c r="E918" s="194"/>
      <c r="F918" s="194"/>
      <c r="G918" s="194"/>
      <c r="H918" s="194"/>
      <c r="I918" s="194"/>
    </row>
    <row r="919" spans="4:9" x14ac:dyDescent="0.2">
      <c r="D919" s="194"/>
      <c r="E919" s="194"/>
      <c r="F919" s="194"/>
      <c r="G919" s="194"/>
      <c r="H919" s="194"/>
      <c r="I919" s="194"/>
    </row>
    <row r="920" spans="4:9" x14ac:dyDescent="0.2">
      <c r="D920" s="194"/>
      <c r="E920" s="194"/>
      <c r="F920" s="194"/>
      <c r="G920" s="194"/>
      <c r="H920" s="194"/>
      <c r="I920" s="194"/>
    </row>
    <row r="921" spans="4:9" x14ac:dyDescent="0.2">
      <c r="D921" s="194"/>
      <c r="E921" s="194"/>
      <c r="F921" s="194"/>
      <c r="G921" s="194"/>
      <c r="H921" s="194"/>
      <c r="I921" s="194"/>
    </row>
    <row r="922" spans="4:9" x14ac:dyDescent="0.2">
      <c r="D922" s="194"/>
      <c r="E922" s="194"/>
      <c r="F922" s="194"/>
      <c r="G922" s="194"/>
      <c r="H922" s="194"/>
      <c r="I922" s="194"/>
    </row>
    <row r="923" spans="4:9" x14ac:dyDescent="0.2">
      <c r="D923" s="194"/>
      <c r="E923" s="194"/>
      <c r="F923" s="194"/>
      <c r="G923" s="194"/>
      <c r="H923" s="194"/>
      <c r="I923" s="194"/>
    </row>
    <row r="924" spans="4:9" x14ac:dyDescent="0.2">
      <c r="D924" s="194"/>
      <c r="E924" s="194"/>
      <c r="F924" s="194"/>
      <c r="G924" s="194"/>
      <c r="H924" s="194"/>
      <c r="I924" s="194"/>
    </row>
    <row r="925" spans="4:9" x14ac:dyDescent="0.2">
      <c r="D925" s="194"/>
      <c r="E925" s="194"/>
      <c r="F925" s="194"/>
      <c r="G925" s="194"/>
      <c r="H925" s="194"/>
      <c r="I925" s="194"/>
    </row>
    <row r="926" spans="4:9" x14ac:dyDescent="0.2">
      <c r="D926" s="194"/>
      <c r="E926" s="194"/>
      <c r="F926" s="194"/>
      <c r="G926" s="194"/>
      <c r="H926" s="194"/>
      <c r="I926" s="194"/>
    </row>
    <row r="927" spans="4:9" x14ac:dyDescent="0.2">
      <c r="D927" s="194"/>
      <c r="E927" s="194"/>
      <c r="F927" s="194"/>
      <c r="G927" s="194"/>
      <c r="H927" s="194"/>
      <c r="I927" s="194"/>
    </row>
    <row r="928" spans="4:9" x14ac:dyDescent="0.2">
      <c r="D928" s="194"/>
      <c r="E928" s="194"/>
      <c r="F928" s="194"/>
      <c r="G928" s="194"/>
      <c r="H928" s="194"/>
      <c r="I928" s="194"/>
    </row>
    <row r="929" spans="4:9" x14ac:dyDescent="0.2">
      <c r="D929" s="194"/>
      <c r="E929" s="194"/>
      <c r="F929" s="194"/>
      <c r="G929" s="194"/>
      <c r="H929" s="194"/>
      <c r="I929" s="194"/>
    </row>
    <row r="930" spans="4:9" x14ac:dyDescent="0.2">
      <c r="D930" s="194"/>
      <c r="E930" s="194"/>
      <c r="F930" s="194"/>
      <c r="G930" s="194"/>
      <c r="H930" s="194"/>
      <c r="I930" s="194"/>
    </row>
    <row r="931" spans="4:9" x14ac:dyDescent="0.2">
      <c r="D931" s="194"/>
      <c r="E931" s="194"/>
      <c r="F931" s="194"/>
      <c r="G931" s="194"/>
      <c r="H931" s="194"/>
      <c r="I931" s="194"/>
    </row>
    <row r="932" spans="4:9" x14ac:dyDescent="0.2">
      <c r="D932" s="194"/>
      <c r="E932" s="194"/>
      <c r="F932" s="194"/>
      <c r="G932" s="194"/>
      <c r="H932" s="194"/>
      <c r="I932" s="194"/>
    </row>
    <row r="933" spans="4:9" x14ac:dyDescent="0.2">
      <c r="D933" s="194"/>
      <c r="E933" s="194"/>
      <c r="F933" s="194"/>
      <c r="G933" s="194"/>
      <c r="H933" s="194"/>
      <c r="I933" s="194"/>
    </row>
    <row r="934" spans="4:9" x14ac:dyDescent="0.2">
      <c r="D934" s="194"/>
      <c r="E934" s="194"/>
      <c r="F934" s="194"/>
      <c r="G934" s="194"/>
      <c r="H934" s="194"/>
      <c r="I934" s="194"/>
    </row>
    <row r="935" spans="4:9" x14ac:dyDescent="0.2">
      <c r="D935" s="194"/>
      <c r="E935" s="194"/>
      <c r="F935" s="194"/>
      <c r="G935" s="194"/>
      <c r="H935" s="194"/>
      <c r="I935" s="194"/>
    </row>
    <row r="936" spans="4:9" x14ac:dyDescent="0.2">
      <c r="D936" s="194"/>
      <c r="E936" s="194"/>
      <c r="F936" s="194"/>
      <c r="G936" s="194"/>
      <c r="H936" s="194"/>
      <c r="I936" s="194"/>
    </row>
    <row r="937" spans="4:9" x14ac:dyDescent="0.2">
      <c r="D937" s="194"/>
      <c r="E937" s="194"/>
      <c r="F937" s="194"/>
      <c r="G937" s="194"/>
      <c r="H937" s="194"/>
      <c r="I937" s="194"/>
    </row>
    <row r="938" spans="4:9" x14ac:dyDescent="0.2">
      <c r="D938" s="194"/>
      <c r="E938" s="194"/>
      <c r="F938" s="194"/>
      <c r="G938" s="194"/>
      <c r="H938" s="194"/>
      <c r="I938" s="194"/>
    </row>
    <row r="939" spans="4:9" x14ac:dyDescent="0.2">
      <c r="D939" s="194"/>
      <c r="E939" s="194"/>
      <c r="F939" s="194"/>
      <c r="G939" s="194"/>
      <c r="H939" s="194"/>
      <c r="I939" s="194"/>
    </row>
    <row r="940" spans="4:9" x14ac:dyDescent="0.2">
      <c r="D940" s="194"/>
      <c r="E940" s="194"/>
      <c r="F940" s="194"/>
      <c r="G940" s="194"/>
      <c r="H940" s="194"/>
      <c r="I940" s="194"/>
    </row>
    <row r="941" spans="4:9" x14ac:dyDescent="0.2">
      <c r="D941" s="194"/>
      <c r="E941" s="194"/>
      <c r="F941" s="194"/>
      <c r="G941" s="194"/>
      <c r="H941" s="194"/>
      <c r="I941" s="194"/>
    </row>
    <row r="942" spans="4:9" x14ac:dyDescent="0.2">
      <c r="D942" s="194"/>
      <c r="E942" s="194"/>
      <c r="F942" s="194"/>
      <c r="G942" s="194"/>
      <c r="H942" s="194"/>
      <c r="I942" s="194"/>
    </row>
    <row r="943" spans="4:9" x14ac:dyDescent="0.2">
      <c r="D943" s="194"/>
      <c r="E943" s="194"/>
      <c r="F943" s="194"/>
      <c r="G943" s="194"/>
      <c r="H943" s="194"/>
      <c r="I943" s="194"/>
    </row>
    <row r="944" spans="4:9" x14ac:dyDescent="0.2">
      <c r="D944" s="194"/>
      <c r="E944" s="194"/>
      <c r="F944" s="194"/>
      <c r="G944" s="194"/>
      <c r="H944" s="194"/>
      <c r="I944" s="194"/>
    </row>
    <row r="945" spans="4:9" x14ac:dyDescent="0.2">
      <c r="D945" s="194"/>
      <c r="E945" s="194"/>
      <c r="F945" s="194"/>
      <c r="G945" s="194"/>
      <c r="H945" s="194"/>
      <c r="I945" s="194"/>
    </row>
    <row r="946" spans="4:9" x14ac:dyDescent="0.2">
      <c r="D946" s="194"/>
      <c r="E946" s="194"/>
      <c r="F946" s="194"/>
      <c r="G946" s="194"/>
      <c r="H946" s="194"/>
      <c r="I946" s="194"/>
    </row>
    <row r="947" spans="4:9" x14ac:dyDescent="0.2">
      <c r="D947" s="194"/>
      <c r="E947" s="194"/>
      <c r="F947" s="194"/>
      <c r="G947" s="194"/>
      <c r="H947" s="194"/>
      <c r="I947" s="194"/>
    </row>
    <row r="948" spans="4:9" x14ac:dyDescent="0.2">
      <c r="D948" s="194"/>
      <c r="E948" s="194"/>
      <c r="F948" s="194"/>
      <c r="G948" s="194"/>
      <c r="H948" s="194"/>
      <c r="I948" s="194"/>
    </row>
    <row r="949" spans="4:9" x14ac:dyDescent="0.2">
      <c r="D949" s="194"/>
      <c r="E949" s="194"/>
      <c r="F949" s="194"/>
      <c r="G949" s="194"/>
      <c r="H949" s="194"/>
      <c r="I949" s="194"/>
    </row>
    <row r="950" spans="4:9" x14ac:dyDescent="0.2">
      <c r="D950" s="194"/>
      <c r="E950" s="194"/>
      <c r="F950" s="194"/>
      <c r="G950" s="194"/>
      <c r="H950" s="194"/>
      <c r="I950" s="194"/>
    </row>
    <row r="951" spans="4:9" x14ac:dyDescent="0.2">
      <c r="D951" s="194"/>
      <c r="E951" s="194"/>
      <c r="F951" s="194"/>
      <c r="G951" s="194"/>
      <c r="H951" s="194"/>
      <c r="I951" s="194"/>
    </row>
    <row r="952" spans="4:9" x14ac:dyDescent="0.2">
      <c r="D952" s="194"/>
      <c r="E952" s="194"/>
      <c r="F952" s="194"/>
      <c r="G952" s="194"/>
      <c r="H952" s="194"/>
      <c r="I952" s="194"/>
    </row>
    <row r="953" spans="4:9" x14ac:dyDescent="0.2">
      <c r="D953" s="194"/>
      <c r="E953" s="194"/>
      <c r="F953" s="194"/>
      <c r="G953" s="194"/>
      <c r="H953" s="194"/>
      <c r="I953" s="194"/>
    </row>
    <row r="954" spans="4:9" x14ac:dyDescent="0.2">
      <c r="D954" s="194"/>
      <c r="E954" s="194"/>
      <c r="F954" s="194"/>
      <c r="G954" s="194"/>
      <c r="H954" s="194"/>
      <c r="I954" s="194"/>
    </row>
    <row r="955" spans="4:9" x14ac:dyDescent="0.2">
      <c r="D955" s="194"/>
      <c r="E955" s="194"/>
      <c r="F955" s="194"/>
      <c r="G955" s="194"/>
      <c r="H955" s="194"/>
      <c r="I955" s="194"/>
    </row>
    <row r="956" spans="4:9" x14ac:dyDescent="0.2">
      <c r="D956" s="194"/>
      <c r="E956" s="194"/>
      <c r="F956" s="194"/>
      <c r="G956" s="194"/>
      <c r="H956" s="194"/>
      <c r="I956" s="194"/>
    </row>
    <row r="957" spans="4:9" x14ac:dyDescent="0.2">
      <c r="D957" s="194"/>
      <c r="E957" s="194"/>
      <c r="F957" s="194"/>
      <c r="G957" s="194"/>
      <c r="H957" s="194"/>
      <c r="I957" s="194"/>
    </row>
    <row r="958" spans="4:9" x14ac:dyDescent="0.2">
      <c r="D958" s="194"/>
      <c r="E958" s="194"/>
      <c r="F958" s="194"/>
      <c r="G958" s="194"/>
      <c r="H958" s="194"/>
      <c r="I958" s="194"/>
    </row>
    <row r="959" spans="4:9" x14ac:dyDescent="0.2">
      <c r="D959" s="194"/>
      <c r="E959" s="194"/>
      <c r="F959" s="194"/>
      <c r="G959" s="194"/>
      <c r="H959" s="194"/>
      <c r="I959" s="194"/>
    </row>
    <row r="960" spans="4:9" x14ac:dyDescent="0.2">
      <c r="D960" s="194"/>
      <c r="E960" s="194"/>
      <c r="F960" s="194"/>
      <c r="G960" s="194"/>
      <c r="H960" s="194"/>
      <c r="I960" s="194"/>
    </row>
    <row r="961" spans="4:9" x14ac:dyDescent="0.2">
      <c r="D961" s="194"/>
      <c r="E961" s="194"/>
      <c r="F961" s="194"/>
      <c r="G961" s="194"/>
      <c r="H961" s="194"/>
      <c r="I961" s="194"/>
    </row>
    <row r="962" spans="4:9" x14ac:dyDescent="0.2">
      <c r="D962" s="194"/>
      <c r="E962" s="194"/>
      <c r="F962" s="194"/>
      <c r="G962" s="194"/>
      <c r="H962" s="194"/>
      <c r="I962" s="194"/>
    </row>
    <row r="963" spans="4:9" x14ac:dyDescent="0.2">
      <c r="D963" s="194"/>
      <c r="E963" s="194"/>
      <c r="F963" s="194"/>
      <c r="G963" s="194"/>
      <c r="H963" s="194"/>
      <c r="I963" s="194"/>
    </row>
    <row r="964" spans="4:9" x14ac:dyDescent="0.2">
      <c r="D964" s="194"/>
      <c r="E964" s="194"/>
      <c r="F964" s="194"/>
      <c r="G964" s="194"/>
      <c r="H964" s="194"/>
      <c r="I964" s="194"/>
    </row>
    <row r="965" spans="4:9" x14ac:dyDescent="0.2">
      <c r="D965" s="194"/>
      <c r="E965" s="194"/>
      <c r="F965" s="194"/>
      <c r="G965" s="194"/>
      <c r="H965" s="194"/>
      <c r="I965" s="194"/>
    </row>
    <row r="966" spans="4:9" x14ac:dyDescent="0.2">
      <c r="D966" s="194"/>
      <c r="E966" s="194"/>
      <c r="F966" s="194"/>
      <c r="G966" s="194"/>
      <c r="H966" s="194"/>
      <c r="I966" s="194"/>
    </row>
    <row r="967" spans="4:9" x14ac:dyDescent="0.2">
      <c r="D967" s="194"/>
      <c r="E967" s="194"/>
      <c r="F967" s="194"/>
      <c r="G967" s="194"/>
      <c r="H967" s="194"/>
      <c r="I967" s="194"/>
    </row>
    <row r="968" spans="4:9" x14ac:dyDescent="0.2">
      <c r="D968" s="194"/>
      <c r="E968" s="194"/>
      <c r="F968" s="194"/>
      <c r="G968" s="194"/>
      <c r="H968" s="194"/>
      <c r="I968" s="194"/>
    </row>
    <row r="969" spans="4:9" x14ac:dyDescent="0.2">
      <c r="D969" s="194"/>
      <c r="E969" s="194"/>
      <c r="F969" s="194"/>
      <c r="G969" s="194"/>
      <c r="H969" s="194"/>
      <c r="I969" s="194"/>
    </row>
    <row r="970" spans="4:9" x14ac:dyDescent="0.2">
      <c r="D970" s="194"/>
      <c r="E970" s="194"/>
      <c r="F970" s="194"/>
      <c r="G970" s="194"/>
      <c r="H970" s="194"/>
      <c r="I970" s="194"/>
    </row>
    <row r="971" spans="4:9" x14ac:dyDescent="0.2">
      <c r="D971" s="194"/>
      <c r="E971" s="194"/>
      <c r="F971" s="194"/>
      <c r="G971" s="194"/>
      <c r="H971" s="194"/>
      <c r="I971" s="194"/>
    </row>
    <row r="972" spans="4:9" x14ac:dyDescent="0.2">
      <c r="D972" s="194"/>
      <c r="E972" s="194"/>
      <c r="F972" s="194"/>
      <c r="G972" s="194"/>
      <c r="H972" s="194"/>
      <c r="I972" s="194"/>
    </row>
    <row r="973" spans="4:9" x14ac:dyDescent="0.2">
      <c r="D973" s="194"/>
      <c r="E973" s="194"/>
      <c r="F973" s="194"/>
      <c r="G973" s="194"/>
      <c r="H973" s="194"/>
      <c r="I973" s="194"/>
    </row>
    <row r="974" spans="4:9" x14ac:dyDescent="0.2">
      <c r="D974" s="194"/>
      <c r="E974" s="194"/>
      <c r="F974" s="194"/>
      <c r="G974" s="194"/>
      <c r="H974" s="194"/>
      <c r="I974" s="194"/>
    </row>
    <row r="975" spans="4:9" x14ac:dyDescent="0.2">
      <c r="D975" s="194"/>
      <c r="E975" s="194"/>
      <c r="F975" s="194"/>
      <c r="G975" s="194"/>
      <c r="H975" s="194"/>
      <c r="I975" s="194"/>
    </row>
    <row r="976" spans="4:9" x14ac:dyDescent="0.2">
      <c r="D976" s="194"/>
      <c r="E976" s="194"/>
      <c r="F976" s="194"/>
      <c r="G976" s="194"/>
      <c r="H976" s="194"/>
      <c r="I976" s="194"/>
    </row>
    <row r="977" spans="4:9" x14ac:dyDescent="0.2">
      <c r="D977" s="194"/>
      <c r="E977" s="194"/>
      <c r="F977" s="194"/>
      <c r="G977" s="194"/>
      <c r="H977" s="194"/>
      <c r="I977" s="194"/>
    </row>
    <row r="978" spans="4:9" x14ac:dyDescent="0.2">
      <c r="D978" s="194"/>
      <c r="E978" s="194"/>
      <c r="F978" s="194"/>
      <c r="G978" s="194"/>
      <c r="H978" s="194"/>
      <c r="I978" s="194"/>
    </row>
    <row r="979" spans="4:9" x14ac:dyDescent="0.2">
      <c r="D979" s="194"/>
      <c r="E979" s="194"/>
      <c r="F979" s="194"/>
      <c r="G979" s="194"/>
      <c r="H979" s="194"/>
      <c r="I979" s="194"/>
    </row>
    <row r="980" spans="4:9" x14ac:dyDescent="0.2">
      <c r="D980" s="194"/>
      <c r="E980" s="194"/>
      <c r="F980" s="194"/>
      <c r="G980" s="194"/>
      <c r="H980" s="194"/>
      <c r="I980" s="194"/>
    </row>
    <row r="981" spans="4:9" x14ac:dyDescent="0.2">
      <c r="D981" s="194"/>
      <c r="E981" s="194"/>
      <c r="F981" s="194"/>
      <c r="G981" s="194"/>
      <c r="H981" s="194"/>
      <c r="I981" s="194"/>
    </row>
    <row r="982" spans="4:9" x14ac:dyDescent="0.2">
      <c r="D982" s="194"/>
      <c r="E982" s="194"/>
      <c r="F982" s="194"/>
      <c r="G982" s="194"/>
      <c r="H982" s="194"/>
      <c r="I982" s="194"/>
    </row>
    <row r="983" spans="4:9" x14ac:dyDescent="0.2">
      <c r="D983" s="194"/>
      <c r="E983" s="194"/>
      <c r="F983" s="194"/>
      <c r="G983" s="194"/>
      <c r="H983" s="194"/>
      <c r="I983" s="194"/>
    </row>
    <row r="984" spans="4:9" x14ac:dyDescent="0.2">
      <c r="D984" s="194"/>
      <c r="E984" s="194"/>
      <c r="F984" s="194"/>
      <c r="G984" s="194"/>
      <c r="H984" s="194"/>
      <c r="I984" s="194"/>
    </row>
    <row r="985" spans="4:9" x14ac:dyDescent="0.2">
      <c r="D985" s="194"/>
      <c r="E985" s="194"/>
      <c r="F985" s="194"/>
      <c r="G985" s="194"/>
      <c r="H985" s="194"/>
      <c r="I985" s="194"/>
    </row>
    <row r="986" spans="4:9" x14ac:dyDescent="0.2">
      <c r="D986" s="194"/>
      <c r="E986" s="194"/>
      <c r="F986" s="194"/>
      <c r="G986" s="194"/>
      <c r="H986" s="194"/>
      <c r="I986" s="194"/>
    </row>
    <row r="987" spans="4:9" x14ac:dyDescent="0.2">
      <c r="D987" s="194"/>
      <c r="E987" s="194"/>
      <c r="F987" s="194"/>
      <c r="G987" s="194"/>
      <c r="H987" s="194"/>
      <c r="I987" s="194"/>
    </row>
    <row r="988" spans="4:9" x14ac:dyDescent="0.2">
      <c r="D988" s="194"/>
      <c r="E988" s="194"/>
      <c r="F988" s="194"/>
      <c r="G988" s="194"/>
      <c r="H988" s="194"/>
      <c r="I988" s="194"/>
    </row>
    <row r="989" spans="4:9" x14ac:dyDescent="0.2">
      <c r="D989" s="194"/>
      <c r="E989" s="194"/>
      <c r="F989" s="194"/>
      <c r="G989" s="194"/>
      <c r="H989" s="194"/>
      <c r="I989" s="194"/>
    </row>
    <row r="990" spans="4:9" x14ac:dyDescent="0.2">
      <c r="D990" s="194"/>
      <c r="E990" s="194"/>
      <c r="F990" s="194"/>
      <c r="G990" s="194"/>
      <c r="H990" s="194"/>
      <c r="I990" s="194"/>
    </row>
    <row r="991" spans="4:9" x14ac:dyDescent="0.2">
      <c r="D991" s="194"/>
      <c r="E991" s="194"/>
      <c r="F991" s="194"/>
      <c r="G991" s="194"/>
      <c r="H991" s="194"/>
      <c r="I991" s="194"/>
    </row>
    <row r="992" spans="4:9" x14ac:dyDescent="0.2">
      <c r="D992" s="194"/>
      <c r="E992" s="194"/>
      <c r="F992" s="194"/>
      <c r="G992" s="194"/>
      <c r="H992" s="194"/>
      <c r="I992" s="194"/>
    </row>
    <row r="993" spans="4:9" x14ac:dyDescent="0.2">
      <c r="D993" s="194"/>
      <c r="E993" s="194"/>
      <c r="F993" s="194"/>
      <c r="G993" s="194"/>
      <c r="H993" s="194"/>
      <c r="I993" s="194"/>
    </row>
    <row r="994" spans="4:9" x14ac:dyDescent="0.2">
      <c r="D994" s="194"/>
      <c r="E994" s="194"/>
      <c r="F994" s="194"/>
      <c r="G994" s="194"/>
      <c r="H994" s="194"/>
      <c r="I994" s="194"/>
    </row>
    <row r="995" spans="4:9" x14ac:dyDescent="0.2">
      <c r="D995" s="194"/>
      <c r="E995" s="194"/>
      <c r="F995" s="194"/>
      <c r="G995" s="194"/>
      <c r="H995" s="194"/>
      <c r="I995" s="194"/>
    </row>
    <row r="996" spans="4:9" x14ac:dyDescent="0.2">
      <c r="D996" s="194"/>
      <c r="E996" s="194"/>
      <c r="F996" s="194"/>
      <c r="G996" s="194"/>
      <c r="H996" s="194"/>
      <c r="I996" s="194"/>
    </row>
    <row r="997" spans="4:9" x14ac:dyDescent="0.2">
      <c r="D997" s="194"/>
      <c r="E997" s="194"/>
      <c r="F997" s="194"/>
      <c r="G997" s="194"/>
      <c r="H997" s="194"/>
      <c r="I997" s="194"/>
    </row>
    <row r="998" spans="4:9" x14ac:dyDescent="0.2">
      <c r="D998" s="194"/>
      <c r="E998" s="194"/>
      <c r="F998" s="194"/>
      <c r="G998" s="194"/>
      <c r="H998" s="194"/>
      <c r="I998" s="194"/>
    </row>
    <row r="999" spans="4:9" x14ac:dyDescent="0.2">
      <c r="D999" s="194"/>
      <c r="E999" s="194"/>
      <c r="F999" s="194"/>
      <c r="G999" s="194"/>
      <c r="H999" s="194"/>
      <c r="I999" s="194"/>
    </row>
    <row r="1000" spans="4:9" x14ac:dyDescent="0.2">
      <c r="D1000" s="194"/>
      <c r="E1000" s="194"/>
      <c r="F1000" s="194"/>
      <c r="G1000" s="194"/>
      <c r="H1000" s="194"/>
      <c r="I1000" s="194"/>
    </row>
    <row r="1001" spans="4:9" x14ac:dyDescent="0.2">
      <c r="D1001" s="194"/>
      <c r="E1001" s="194"/>
      <c r="F1001" s="194"/>
      <c r="G1001" s="194"/>
      <c r="H1001" s="194"/>
      <c r="I1001" s="194"/>
    </row>
    <row r="1002" spans="4:9" x14ac:dyDescent="0.2">
      <c r="D1002" s="194"/>
      <c r="E1002" s="194"/>
      <c r="F1002" s="194"/>
      <c r="G1002" s="194"/>
      <c r="H1002" s="194"/>
      <c r="I1002" s="194"/>
    </row>
    <row r="1003" spans="4:9" x14ac:dyDescent="0.2">
      <c r="D1003" s="194"/>
      <c r="E1003" s="194"/>
      <c r="F1003" s="194"/>
      <c r="G1003" s="194"/>
      <c r="H1003" s="194"/>
      <c r="I1003" s="194"/>
    </row>
    <row r="1004" spans="4:9" x14ac:dyDescent="0.2">
      <c r="D1004" s="194"/>
      <c r="E1004" s="194"/>
      <c r="F1004" s="194"/>
      <c r="G1004" s="194"/>
      <c r="H1004" s="194"/>
      <c r="I1004" s="194"/>
    </row>
    <row r="1005" spans="4:9" x14ac:dyDescent="0.2">
      <c r="D1005" s="194"/>
      <c r="E1005" s="194"/>
      <c r="F1005" s="194"/>
      <c r="G1005" s="194"/>
      <c r="H1005" s="194"/>
      <c r="I1005" s="194"/>
    </row>
    <row r="1006" spans="4:9" x14ac:dyDescent="0.2">
      <c r="D1006" s="194"/>
      <c r="E1006" s="194"/>
      <c r="F1006" s="194"/>
      <c r="G1006" s="194"/>
      <c r="H1006" s="194"/>
      <c r="I1006" s="194"/>
    </row>
    <row r="1007" spans="4:9" x14ac:dyDescent="0.2">
      <c r="D1007" s="194"/>
      <c r="E1007" s="194"/>
      <c r="F1007" s="194"/>
      <c r="G1007" s="194"/>
      <c r="H1007" s="194"/>
      <c r="I1007" s="194"/>
    </row>
    <row r="1008" spans="4:9" x14ac:dyDescent="0.2">
      <c r="D1008" s="194"/>
      <c r="E1008" s="194"/>
      <c r="F1008" s="194"/>
      <c r="G1008" s="194"/>
      <c r="H1008" s="194"/>
      <c r="I1008" s="194"/>
    </row>
    <row r="1009" spans="4:9" x14ac:dyDescent="0.2">
      <c r="D1009" s="194"/>
      <c r="E1009" s="194"/>
      <c r="F1009" s="194"/>
      <c r="G1009" s="194"/>
      <c r="H1009" s="194"/>
      <c r="I1009" s="194"/>
    </row>
    <row r="1010" spans="4:9" x14ac:dyDescent="0.2">
      <c r="D1010" s="194"/>
      <c r="E1010" s="194"/>
      <c r="F1010" s="194"/>
      <c r="G1010" s="194"/>
      <c r="H1010" s="194"/>
      <c r="I1010" s="194"/>
    </row>
    <row r="1011" spans="4:9" x14ac:dyDescent="0.2">
      <c r="D1011" s="194"/>
      <c r="E1011" s="194"/>
      <c r="F1011" s="194"/>
      <c r="G1011" s="194"/>
      <c r="H1011" s="194"/>
      <c r="I1011" s="194"/>
    </row>
    <row r="1012" spans="4:9" x14ac:dyDescent="0.2">
      <c r="D1012" s="194"/>
      <c r="E1012" s="194"/>
      <c r="F1012" s="194"/>
      <c r="G1012" s="194"/>
      <c r="H1012" s="194"/>
      <c r="I1012" s="194"/>
    </row>
    <row r="1013" spans="4:9" x14ac:dyDescent="0.2">
      <c r="D1013" s="194"/>
      <c r="E1013" s="194"/>
      <c r="F1013" s="194"/>
      <c r="G1013" s="194"/>
      <c r="H1013" s="194"/>
      <c r="I1013" s="194"/>
    </row>
    <row r="1014" spans="4:9" x14ac:dyDescent="0.2">
      <c r="D1014" s="194"/>
      <c r="E1014" s="194"/>
      <c r="F1014" s="194"/>
      <c r="G1014" s="194"/>
      <c r="H1014" s="194"/>
      <c r="I1014" s="194"/>
    </row>
    <row r="1015" spans="4:9" x14ac:dyDescent="0.2">
      <c r="D1015" s="194"/>
      <c r="E1015" s="194"/>
      <c r="F1015" s="194"/>
      <c r="G1015" s="194"/>
      <c r="H1015" s="194"/>
      <c r="I1015" s="194"/>
    </row>
    <row r="1016" spans="4:9" x14ac:dyDescent="0.2">
      <c r="D1016" s="194"/>
      <c r="E1016" s="194"/>
      <c r="F1016" s="194"/>
      <c r="G1016" s="194"/>
      <c r="H1016" s="194"/>
      <c r="I1016" s="194"/>
    </row>
    <row r="1017" spans="4:9" x14ac:dyDescent="0.2">
      <c r="D1017" s="194"/>
      <c r="E1017" s="194"/>
      <c r="F1017" s="194"/>
      <c r="G1017" s="194"/>
      <c r="H1017" s="194"/>
      <c r="I1017" s="194"/>
    </row>
    <row r="1018" spans="4:9" x14ac:dyDescent="0.2">
      <c r="D1018" s="194"/>
      <c r="E1018" s="194"/>
      <c r="F1018" s="194"/>
      <c r="G1018" s="194"/>
      <c r="H1018" s="194"/>
      <c r="I1018" s="194"/>
    </row>
    <row r="1019" spans="4:9" x14ac:dyDescent="0.2">
      <c r="D1019" s="194"/>
      <c r="E1019" s="194"/>
      <c r="F1019" s="194"/>
      <c r="G1019" s="194"/>
      <c r="H1019" s="194"/>
      <c r="I1019" s="194"/>
    </row>
    <row r="1020" spans="4:9" x14ac:dyDescent="0.2">
      <c r="D1020" s="194"/>
      <c r="E1020" s="194"/>
      <c r="F1020" s="194"/>
      <c r="G1020" s="194"/>
      <c r="H1020" s="194"/>
      <c r="I1020" s="194"/>
    </row>
    <row r="1021" spans="4:9" x14ac:dyDescent="0.2">
      <c r="D1021" s="194"/>
      <c r="E1021" s="194"/>
      <c r="F1021" s="194"/>
      <c r="G1021" s="194"/>
      <c r="H1021" s="194"/>
      <c r="I1021" s="194"/>
    </row>
    <row r="1022" spans="4:9" x14ac:dyDescent="0.2">
      <c r="D1022" s="194"/>
      <c r="E1022" s="194"/>
      <c r="F1022" s="194"/>
      <c r="G1022" s="194"/>
      <c r="H1022" s="194"/>
      <c r="I1022" s="194"/>
    </row>
    <row r="1023" spans="4:9" x14ac:dyDescent="0.2">
      <c r="D1023" s="194"/>
      <c r="E1023" s="194"/>
      <c r="F1023" s="194"/>
      <c r="G1023" s="194"/>
      <c r="H1023" s="194"/>
      <c r="I1023" s="194"/>
    </row>
    <row r="1024" spans="4:9" x14ac:dyDescent="0.2">
      <c r="D1024" s="194"/>
      <c r="E1024" s="194"/>
      <c r="F1024" s="194"/>
      <c r="G1024" s="194"/>
      <c r="H1024" s="194"/>
      <c r="I1024" s="194"/>
    </row>
    <row r="1025" spans="4:9" x14ac:dyDescent="0.2">
      <c r="D1025" s="194"/>
      <c r="E1025" s="194"/>
      <c r="F1025" s="194"/>
      <c r="G1025" s="194"/>
      <c r="H1025" s="194"/>
      <c r="I1025" s="194"/>
    </row>
    <row r="1026" spans="4:9" x14ac:dyDescent="0.2">
      <c r="D1026" s="194"/>
      <c r="E1026" s="194"/>
      <c r="F1026" s="194"/>
      <c r="G1026" s="194"/>
      <c r="H1026" s="194"/>
      <c r="I1026" s="194"/>
    </row>
    <row r="1027" spans="4:9" x14ac:dyDescent="0.2">
      <c r="D1027" s="194"/>
      <c r="E1027" s="194"/>
      <c r="F1027" s="194"/>
      <c r="G1027" s="194"/>
      <c r="H1027" s="194"/>
      <c r="I1027" s="194"/>
    </row>
    <row r="1028" spans="4:9" x14ac:dyDescent="0.2">
      <c r="D1028" s="194"/>
      <c r="E1028" s="194"/>
      <c r="F1028" s="194"/>
      <c r="G1028" s="194"/>
      <c r="H1028" s="194"/>
      <c r="I1028" s="194"/>
    </row>
    <row r="1029" spans="4:9" x14ac:dyDescent="0.2">
      <c r="D1029" s="194"/>
      <c r="E1029" s="194"/>
      <c r="F1029" s="194"/>
      <c r="G1029" s="194"/>
      <c r="H1029" s="194"/>
      <c r="I1029" s="194"/>
    </row>
    <row r="1030" spans="4:9" x14ac:dyDescent="0.2">
      <c r="D1030" s="194"/>
      <c r="E1030" s="194"/>
      <c r="F1030" s="194"/>
      <c r="G1030" s="194"/>
      <c r="H1030" s="194"/>
      <c r="I1030" s="194"/>
    </row>
    <row r="1031" spans="4:9" x14ac:dyDescent="0.2">
      <c r="D1031" s="194"/>
      <c r="E1031" s="194"/>
      <c r="F1031" s="194"/>
      <c r="G1031" s="194"/>
      <c r="H1031" s="194"/>
      <c r="I1031" s="194"/>
    </row>
    <row r="1032" spans="4:9" x14ac:dyDescent="0.2">
      <c r="D1032" s="194"/>
      <c r="E1032" s="194"/>
      <c r="F1032" s="194"/>
      <c r="G1032" s="194"/>
      <c r="H1032" s="194"/>
      <c r="I1032" s="194"/>
    </row>
    <row r="1033" spans="4:9" x14ac:dyDescent="0.2">
      <c r="D1033" s="194"/>
      <c r="E1033" s="194"/>
      <c r="F1033" s="194"/>
      <c r="G1033" s="194"/>
      <c r="H1033" s="194"/>
      <c r="I1033" s="194"/>
    </row>
    <row r="1034" spans="4:9" x14ac:dyDescent="0.2">
      <c r="D1034" s="194"/>
      <c r="E1034" s="194"/>
      <c r="F1034" s="194"/>
      <c r="G1034" s="194"/>
      <c r="H1034" s="194"/>
      <c r="I1034" s="194"/>
    </row>
    <row r="1035" spans="4:9" x14ac:dyDescent="0.2">
      <c r="D1035" s="194"/>
      <c r="E1035" s="194"/>
      <c r="F1035" s="194"/>
      <c r="G1035" s="194"/>
      <c r="H1035" s="194"/>
      <c r="I1035" s="194"/>
    </row>
    <row r="1036" spans="4:9" x14ac:dyDescent="0.2">
      <c r="D1036" s="194"/>
      <c r="E1036" s="194"/>
      <c r="F1036" s="194"/>
      <c r="G1036" s="194"/>
      <c r="H1036" s="194"/>
      <c r="I1036" s="194"/>
    </row>
    <row r="1037" spans="4:9" x14ac:dyDescent="0.2">
      <c r="D1037" s="194"/>
      <c r="E1037" s="194"/>
      <c r="F1037" s="194"/>
      <c r="G1037" s="194"/>
      <c r="H1037" s="194"/>
      <c r="I1037" s="194"/>
    </row>
    <row r="1038" spans="4:9" x14ac:dyDescent="0.2">
      <c r="D1038" s="194"/>
      <c r="E1038" s="194"/>
      <c r="F1038" s="194"/>
      <c r="G1038" s="194"/>
      <c r="H1038" s="194"/>
      <c r="I1038" s="194"/>
    </row>
    <row r="1039" spans="4:9" x14ac:dyDescent="0.2">
      <c r="D1039" s="194"/>
      <c r="E1039" s="194"/>
      <c r="F1039" s="194"/>
      <c r="G1039" s="194"/>
      <c r="H1039" s="194"/>
      <c r="I1039" s="194"/>
    </row>
    <row r="1040" spans="4:9" x14ac:dyDescent="0.2">
      <c r="D1040" s="194"/>
      <c r="E1040" s="194"/>
      <c r="F1040" s="194"/>
      <c r="G1040" s="194"/>
      <c r="H1040" s="194"/>
      <c r="I1040" s="194"/>
    </row>
    <row r="1041" spans="4:9" x14ac:dyDescent="0.2">
      <c r="D1041" s="194"/>
      <c r="E1041" s="194"/>
      <c r="F1041" s="194"/>
      <c r="G1041" s="194"/>
      <c r="H1041" s="194"/>
      <c r="I1041" s="194"/>
    </row>
    <row r="1042" spans="4:9" x14ac:dyDescent="0.2">
      <c r="D1042" s="194"/>
      <c r="E1042" s="194"/>
      <c r="F1042" s="194"/>
      <c r="G1042" s="194"/>
      <c r="H1042" s="194"/>
      <c r="I1042" s="194"/>
    </row>
    <row r="1043" spans="4:9" x14ac:dyDescent="0.2">
      <c r="D1043" s="194"/>
      <c r="E1043" s="194"/>
      <c r="F1043" s="194"/>
      <c r="G1043" s="194"/>
      <c r="H1043" s="194"/>
      <c r="I1043" s="194"/>
    </row>
    <row r="1044" spans="4:9" x14ac:dyDescent="0.2">
      <c r="D1044" s="194"/>
      <c r="E1044" s="194"/>
      <c r="F1044" s="194"/>
      <c r="G1044" s="194"/>
      <c r="H1044" s="194"/>
      <c r="I1044" s="194"/>
    </row>
    <row r="1045" spans="4:9" x14ac:dyDescent="0.2">
      <c r="D1045" s="194"/>
      <c r="E1045" s="194"/>
      <c r="F1045" s="194"/>
      <c r="G1045" s="194"/>
      <c r="H1045" s="194"/>
      <c r="I1045" s="194"/>
    </row>
    <row r="1046" spans="4:9" x14ac:dyDescent="0.2">
      <c r="D1046" s="194"/>
      <c r="E1046" s="194"/>
      <c r="F1046" s="194"/>
      <c r="G1046" s="194"/>
      <c r="H1046" s="194"/>
      <c r="I1046" s="194"/>
    </row>
    <row r="1047" spans="4:9" x14ac:dyDescent="0.2">
      <c r="D1047" s="194"/>
      <c r="E1047" s="194"/>
      <c r="F1047" s="194"/>
      <c r="G1047" s="194"/>
      <c r="H1047" s="194"/>
      <c r="I1047" s="194"/>
    </row>
    <row r="1048" spans="4:9" x14ac:dyDescent="0.2">
      <c r="D1048" s="194"/>
      <c r="E1048" s="194"/>
      <c r="F1048" s="194"/>
      <c r="G1048" s="194"/>
      <c r="H1048" s="194"/>
      <c r="I1048" s="194"/>
    </row>
    <row r="1049" spans="4:9" x14ac:dyDescent="0.2">
      <c r="D1049" s="194"/>
      <c r="E1049" s="194"/>
      <c r="F1049" s="194"/>
      <c r="G1049" s="194"/>
      <c r="H1049" s="194"/>
      <c r="I1049" s="194"/>
    </row>
    <row r="1050" spans="4:9" x14ac:dyDescent="0.2">
      <c r="D1050" s="194"/>
      <c r="E1050" s="194"/>
      <c r="F1050" s="194"/>
      <c r="G1050" s="194"/>
      <c r="H1050" s="194"/>
      <c r="I1050" s="194"/>
    </row>
    <row r="1051" spans="4:9" x14ac:dyDescent="0.2">
      <c r="D1051" s="194"/>
      <c r="E1051" s="194"/>
      <c r="F1051" s="194"/>
      <c r="G1051" s="194"/>
      <c r="H1051" s="194"/>
      <c r="I1051" s="194"/>
    </row>
    <row r="1052" spans="4:9" x14ac:dyDescent="0.2">
      <c r="D1052" s="194"/>
      <c r="E1052" s="194"/>
      <c r="F1052" s="194"/>
      <c r="G1052" s="194"/>
      <c r="H1052" s="194"/>
      <c r="I1052" s="194"/>
    </row>
    <row r="1053" spans="4:9" x14ac:dyDescent="0.2">
      <c r="D1053" s="194"/>
      <c r="E1053" s="194"/>
      <c r="F1053" s="194"/>
      <c r="G1053" s="194"/>
      <c r="H1053" s="194"/>
      <c r="I1053" s="194"/>
    </row>
    <row r="1054" spans="4:9" x14ac:dyDescent="0.2">
      <c r="D1054" s="194"/>
      <c r="E1054" s="194"/>
      <c r="F1054" s="194"/>
      <c r="G1054" s="194"/>
      <c r="H1054" s="194"/>
      <c r="I1054" s="194"/>
    </row>
    <row r="1055" spans="4:9" x14ac:dyDescent="0.2">
      <c r="D1055" s="194"/>
      <c r="E1055" s="194"/>
      <c r="F1055" s="194"/>
      <c r="G1055" s="194"/>
      <c r="H1055" s="194"/>
      <c r="I1055" s="194"/>
    </row>
    <row r="1056" spans="4:9" x14ac:dyDescent="0.2">
      <c r="D1056" s="194"/>
      <c r="E1056" s="194"/>
      <c r="F1056" s="194"/>
      <c r="G1056" s="194"/>
      <c r="H1056" s="194"/>
      <c r="I1056" s="194"/>
    </row>
    <row r="1057" spans="4:9" x14ac:dyDescent="0.2">
      <c r="D1057" s="194"/>
      <c r="E1057" s="194"/>
      <c r="F1057" s="194"/>
      <c r="G1057" s="194"/>
      <c r="H1057" s="194"/>
      <c r="I1057" s="194"/>
    </row>
    <row r="1058" spans="4:9" x14ac:dyDescent="0.2">
      <c r="D1058" s="194"/>
      <c r="E1058" s="194"/>
      <c r="F1058" s="194"/>
      <c r="G1058" s="194"/>
      <c r="H1058" s="194"/>
      <c r="I1058" s="194"/>
    </row>
    <row r="1059" spans="4:9" x14ac:dyDescent="0.2">
      <c r="D1059" s="194"/>
      <c r="E1059" s="194"/>
      <c r="F1059" s="194"/>
      <c r="G1059" s="194"/>
      <c r="H1059" s="194"/>
      <c r="I1059" s="194"/>
    </row>
    <row r="1060" spans="4:9" x14ac:dyDescent="0.2">
      <c r="D1060" s="194"/>
      <c r="E1060" s="194"/>
      <c r="F1060" s="194"/>
      <c r="G1060" s="194"/>
      <c r="H1060" s="194"/>
      <c r="I1060" s="194"/>
    </row>
    <row r="1061" spans="4:9" x14ac:dyDescent="0.2">
      <c r="D1061" s="194"/>
      <c r="E1061" s="194"/>
      <c r="F1061" s="194"/>
      <c r="G1061" s="194"/>
      <c r="H1061" s="194"/>
      <c r="I1061" s="194"/>
    </row>
    <row r="1062" spans="4:9" x14ac:dyDescent="0.2">
      <c r="D1062" s="194"/>
      <c r="E1062" s="194"/>
      <c r="F1062" s="194"/>
      <c r="G1062" s="194"/>
      <c r="H1062" s="194"/>
      <c r="I1062" s="194"/>
    </row>
    <row r="1063" spans="4:9" x14ac:dyDescent="0.2">
      <c r="D1063" s="194"/>
      <c r="E1063" s="194"/>
      <c r="F1063" s="194"/>
      <c r="G1063" s="194"/>
      <c r="H1063" s="194"/>
      <c r="I1063" s="194"/>
    </row>
    <row r="1064" spans="4:9" x14ac:dyDescent="0.2">
      <c r="D1064" s="194"/>
      <c r="E1064" s="194"/>
      <c r="F1064" s="194"/>
      <c r="G1064" s="194"/>
      <c r="H1064" s="194"/>
      <c r="I1064" s="194"/>
    </row>
    <row r="1065" spans="4:9" x14ac:dyDescent="0.2">
      <c r="D1065" s="194"/>
      <c r="E1065" s="194"/>
      <c r="F1065" s="194"/>
      <c r="G1065" s="194"/>
      <c r="H1065" s="194"/>
      <c r="I1065" s="194"/>
    </row>
    <row r="1066" spans="4:9" x14ac:dyDescent="0.2">
      <c r="D1066" s="194"/>
      <c r="E1066" s="194"/>
      <c r="F1066" s="194"/>
      <c r="G1066" s="194"/>
      <c r="H1066" s="194"/>
      <c r="I1066" s="194"/>
    </row>
    <row r="1067" spans="4:9" x14ac:dyDescent="0.2">
      <c r="D1067" s="194"/>
      <c r="E1067" s="194"/>
      <c r="F1067" s="194"/>
      <c r="G1067" s="194"/>
      <c r="H1067" s="194"/>
      <c r="I1067" s="194"/>
    </row>
    <row r="1068" spans="4:9" x14ac:dyDescent="0.2">
      <c r="D1068" s="194"/>
      <c r="E1068" s="194"/>
      <c r="F1068" s="194"/>
      <c r="G1068" s="194"/>
      <c r="H1068" s="194"/>
      <c r="I1068" s="194"/>
    </row>
    <row r="1069" spans="4:9" x14ac:dyDescent="0.2">
      <c r="D1069" s="194"/>
      <c r="E1069" s="194"/>
      <c r="F1069" s="194"/>
      <c r="G1069" s="194"/>
      <c r="H1069" s="194"/>
      <c r="I1069" s="194"/>
    </row>
    <row r="1070" spans="4:9" x14ac:dyDescent="0.2">
      <c r="D1070" s="194"/>
      <c r="E1070" s="194"/>
      <c r="F1070" s="194"/>
      <c r="G1070" s="194"/>
      <c r="H1070" s="194"/>
      <c r="I1070" s="194"/>
    </row>
    <row r="1071" spans="4:9" x14ac:dyDescent="0.2">
      <c r="D1071" s="194"/>
      <c r="E1071" s="194"/>
      <c r="F1071" s="194"/>
      <c r="G1071" s="194"/>
      <c r="H1071" s="194"/>
      <c r="I1071" s="194"/>
    </row>
    <row r="1072" spans="4:9" x14ac:dyDescent="0.2">
      <c r="D1072" s="194"/>
      <c r="E1072" s="194"/>
      <c r="F1072" s="194"/>
      <c r="G1072" s="194"/>
      <c r="H1072" s="194"/>
      <c r="I1072" s="194"/>
    </row>
    <row r="1073" spans="4:9" x14ac:dyDescent="0.2">
      <c r="D1073" s="194"/>
      <c r="E1073" s="194"/>
      <c r="F1073" s="194"/>
      <c r="G1073" s="194"/>
      <c r="H1073" s="194"/>
      <c r="I1073" s="194"/>
    </row>
    <row r="1074" spans="4:9" x14ac:dyDescent="0.2">
      <c r="D1074" s="194"/>
      <c r="E1074" s="194"/>
      <c r="F1074" s="194"/>
      <c r="G1074" s="194"/>
      <c r="H1074" s="194"/>
      <c r="I1074" s="194"/>
    </row>
    <row r="1075" spans="4:9" x14ac:dyDescent="0.2">
      <c r="D1075" s="194"/>
      <c r="E1075" s="194"/>
      <c r="F1075" s="194"/>
      <c r="G1075" s="194"/>
      <c r="H1075" s="194"/>
      <c r="I1075" s="194"/>
    </row>
    <row r="1076" spans="4:9" x14ac:dyDescent="0.2">
      <c r="D1076" s="194"/>
      <c r="E1076" s="194"/>
      <c r="F1076" s="194"/>
      <c r="G1076" s="194"/>
      <c r="H1076" s="194"/>
      <c r="I1076" s="194"/>
    </row>
    <row r="1077" spans="4:9" x14ac:dyDescent="0.2">
      <c r="D1077" s="194"/>
      <c r="E1077" s="194"/>
      <c r="F1077" s="194"/>
      <c r="G1077" s="194"/>
      <c r="H1077" s="194"/>
      <c r="I1077" s="194"/>
    </row>
    <row r="1078" spans="4:9" x14ac:dyDescent="0.2">
      <c r="D1078" s="194"/>
      <c r="E1078" s="194"/>
      <c r="F1078" s="194"/>
      <c r="G1078" s="194"/>
      <c r="H1078" s="194"/>
      <c r="I1078" s="194"/>
    </row>
    <row r="1079" spans="4:9" x14ac:dyDescent="0.2">
      <c r="D1079" s="194"/>
      <c r="E1079" s="194"/>
      <c r="F1079" s="194"/>
      <c r="G1079" s="194"/>
      <c r="H1079" s="194"/>
      <c r="I1079" s="194"/>
    </row>
    <row r="1080" spans="4:9" x14ac:dyDescent="0.2">
      <c r="D1080" s="194"/>
      <c r="E1080" s="194"/>
      <c r="F1080" s="194"/>
      <c r="G1080" s="194"/>
      <c r="H1080" s="194"/>
      <c r="I1080" s="194"/>
    </row>
    <row r="1081" spans="4:9" x14ac:dyDescent="0.2">
      <c r="D1081" s="194"/>
      <c r="E1081" s="194"/>
      <c r="F1081" s="194"/>
      <c r="G1081" s="194"/>
      <c r="H1081" s="194"/>
      <c r="I1081" s="194"/>
    </row>
    <row r="1082" spans="4:9" x14ac:dyDescent="0.2">
      <c r="D1082" s="194"/>
      <c r="E1082" s="194"/>
      <c r="F1082" s="194"/>
      <c r="G1082" s="194"/>
      <c r="H1082" s="194"/>
      <c r="I1082" s="194"/>
    </row>
    <row r="1083" spans="4:9" x14ac:dyDescent="0.2">
      <c r="D1083" s="194"/>
      <c r="E1083" s="194"/>
      <c r="F1083" s="194"/>
      <c r="G1083" s="194"/>
      <c r="H1083" s="194"/>
      <c r="I1083" s="194"/>
    </row>
    <row r="1084" spans="4:9" x14ac:dyDescent="0.2">
      <c r="D1084" s="194"/>
      <c r="E1084" s="194"/>
      <c r="F1084" s="194"/>
      <c r="G1084" s="194"/>
      <c r="H1084" s="194"/>
      <c r="I1084" s="194"/>
    </row>
    <row r="1085" spans="4:9" x14ac:dyDescent="0.2">
      <c r="D1085" s="194"/>
      <c r="E1085" s="194"/>
      <c r="F1085" s="194"/>
      <c r="G1085" s="194"/>
      <c r="H1085" s="194"/>
      <c r="I1085" s="194"/>
    </row>
    <row r="1086" spans="4:9" x14ac:dyDescent="0.2">
      <c r="D1086" s="194"/>
      <c r="E1086" s="194"/>
      <c r="F1086" s="194"/>
      <c r="G1086" s="194"/>
      <c r="H1086" s="194"/>
      <c r="I1086" s="194"/>
    </row>
    <row r="1087" spans="4:9" x14ac:dyDescent="0.2">
      <c r="D1087" s="194"/>
      <c r="E1087" s="194"/>
      <c r="F1087" s="194"/>
      <c r="G1087" s="194"/>
      <c r="H1087" s="194"/>
      <c r="I1087" s="194"/>
    </row>
    <row r="1088" spans="4:9" x14ac:dyDescent="0.2">
      <c r="D1088" s="194"/>
      <c r="E1088" s="194"/>
      <c r="F1088" s="194"/>
      <c r="G1088" s="194"/>
      <c r="H1088" s="194"/>
      <c r="I1088" s="194"/>
    </row>
    <row r="1089" spans="4:9" x14ac:dyDescent="0.2">
      <c r="D1089" s="194"/>
      <c r="E1089" s="194"/>
      <c r="F1089" s="194"/>
      <c r="G1089" s="194"/>
      <c r="H1089" s="194"/>
      <c r="I1089" s="194"/>
    </row>
    <row r="1090" spans="4:9" x14ac:dyDescent="0.2">
      <c r="D1090" s="194"/>
      <c r="E1090" s="194"/>
      <c r="F1090" s="194"/>
      <c r="G1090" s="194"/>
      <c r="H1090" s="194"/>
      <c r="I1090" s="194"/>
    </row>
    <row r="1091" spans="4:9" x14ac:dyDescent="0.2">
      <c r="D1091" s="194"/>
      <c r="E1091" s="194"/>
      <c r="F1091" s="194"/>
      <c r="G1091" s="194"/>
      <c r="H1091" s="194"/>
      <c r="I1091" s="194"/>
    </row>
    <row r="1092" spans="4:9" x14ac:dyDescent="0.2">
      <c r="D1092" s="194"/>
      <c r="E1092" s="194"/>
      <c r="F1092" s="194"/>
      <c r="G1092" s="194"/>
      <c r="H1092" s="194"/>
      <c r="I1092" s="194"/>
    </row>
    <row r="1093" spans="4:9" x14ac:dyDescent="0.2">
      <c r="D1093" s="194"/>
      <c r="E1093" s="194"/>
      <c r="F1093" s="194"/>
      <c r="G1093" s="194"/>
      <c r="H1093" s="194"/>
      <c r="I1093" s="194"/>
    </row>
    <row r="1094" spans="4:9" x14ac:dyDescent="0.2">
      <c r="D1094" s="194"/>
      <c r="E1094" s="194"/>
      <c r="F1094" s="194"/>
      <c r="G1094" s="194"/>
      <c r="H1094" s="194"/>
      <c r="I1094" s="194"/>
    </row>
    <row r="1095" spans="4:9" x14ac:dyDescent="0.2">
      <c r="D1095" s="194"/>
      <c r="E1095" s="194"/>
      <c r="F1095" s="194"/>
      <c r="G1095" s="194"/>
      <c r="H1095" s="194"/>
      <c r="I1095" s="194"/>
    </row>
    <row r="1096" spans="4:9" x14ac:dyDescent="0.2">
      <c r="D1096" s="194"/>
      <c r="E1096" s="194"/>
      <c r="F1096" s="194"/>
      <c r="G1096" s="194"/>
      <c r="H1096" s="194"/>
      <c r="I1096" s="194"/>
    </row>
    <row r="1097" spans="4:9" x14ac:dyDescent="0.2">
      <c r="D1097" s="194"/>
      <c r="E1097" s="194"/>
      <c r="F1097" s="194"/>
      <c r="G1097" s="194"/>
      <c r="H1097" s="194"/>
      <c r="I1097" s="194"/>
    </row>
    <row r="1098" spans="4:9" x14ac:dyDescent="0.2">
      <c r="D1098" s="194"/>
      <c r="E1098" s="194"/>
      <c r="F1098" s="194"/>
      <c r="G1098" s="194"/>
      <c r="H1098" s="194"/>
      <c r="I1098" s="194"/>
    </row>
    <row r="1099" spans="4:9" x14ac:dyDescent="0.2">
      <c r="D1099" s="194"/>
      <c r="E1099" s="194"/>
      <c r="F1099" s="194"/>
      <c r="G1099" s="194"/>
      <c r="H1099" s="194"/>
      <c r="I1099" s="194"/>
    </row>
    <row r="1100" spans="4:9" x14ac:dyDescent="0.2">
      <c r="D1100" s="194"/>
      <c r="E1100" s="194"/>
      <c r="F1100" s="194"/>
      <c r="G1100" s="194"/>
      <c r="H1100" s="194"/>
      <c r="I1100" s="194"/>
    </row>
    <row r="1101" spans="4:9" x14ac:dyDescent="0.2">
      <c r="D1101" s="194"/>
      <c r="E1101" s="194"/>
      <c r="F1101" s="194"/>
      <c r="G1101" s="194"/>
      <c r="H1101" s="194"/>
      <c r="I1101" s="194"/>
    </row>
    <row r="1102" spans="4:9" x14ac:dyDescent="0.2">
      <c r="D1102" s="194"/>
      <c r="E1102" s="194"/>
      <c r="F1102" s="194"/>
      <c r="G1102" s="194"/>
      <c r="H1102" s="194"/>
      <c r="I1102" s="194"/>
    </row>
    <row r="1103" spans="4:9" x14ac:dyDescent="0.2">
      <c r="D1103" s="194"/>
      <c r="E1103" s="194"/>
      <c r="F1103" s="194"/>
      <c r="G1103" s="194"/>
      <c r="H1103" s="194"/>
      <c r="I1103" s="194"/>
    </row>
    <row r="1104" spans="4:9" x14ac:dyDescent="0.2">
      <c r="D1104" s="194"/>
      <c r="E1104" s="194"/>
      <c r="F1104" s="194"/>
      <c r="G1104" s="194"/>
      <c r="H1104" s="194"/>
      <c r="I1104" s="194"/>
    </row>
    <row r="1105" spans="4:9" x14ac:dyDescent="0.2">
      <c r="D1105" s="194"/>
      <c r="E1105" s="194"/>
      <c r="F1105" s="194"/>
      <c r="G1105" s="194"/>
      <c r="H1105" s="194"/>
      <c r="I1105" s="194"/>
    </row>
    <row r="1106" spans="4:9" x14ac:dyDescent="0.2">
      <c r="D1106" s="194"/>
      <c r="E1106" s="194"/>
      <c r="F1106" s="194"/>
      <c r="G1106" s="194"/>
      <c r="H1106" s="194"/>
      <c r="I1106" s="194"/>
    </row>
    <row r="1107" spans="4:9" x14ac:dyDescent="0.2">
      <c r="D1107" s="194"/>
      <c r="E1107" s="194"/>
      <c r="F1107" s="194"/>
      <c r="G1107" s="194"/>
      <c r="H1107" s="194"/>
      <c r="I1107" s="194"/>
    </row>
    <row r="1108" spans="4:9" x14ac:dyDescent="0.2">
      <c r="D1108" s="194"/>
      <c r="E1108" s="194"/>
      <c r="F1108" s="194"/>
      <c r="G1108" s="194"/>
      <c r="H1108" s="194"/>
      <c r="I1108" s="194"/>
    </row>
    <row r="1109" spans="4:9" x14ac:dyDescent="0.2">
      <c r="D1109" s="194"/>
      <c r="E1109" s="194"/>
      <c r="F1109" s="194"/>
      <c r="G1109" s="194"/>
      <c r="H1109" s="194"/>
      <c r="I1109" s="194"/>
    </row>
    <row r="1110" spans="4:9" x14ac:dyDescent="0.2">
      <c r="D1110" s="194"/>
      <c r="E1110" s="194"/>
      <c r="F1110" s="194"/>
      <c r="G1110" s="194"/>
      <c r="H1110" s="194"/>
      <c r="I1110" s="194"/>
    </row>
    <row r="1111" spans="4:9" x14ac:dyDescent="0.2">
      <c r="D1111" s="194"/>
      <c r="E1111" s="194"/>
      <c r="F1111" s="194"/>
      <c r="G1111" s="194"/>
      <c r="H1111" s="194"/>
      <c r="I1111" s="194"/>
    </row>
    <row r="1112" spans="4:9" x14ac:dyDescent="0.2">
      <c r="D1112" s="194"/>
      <c r="E1112" s="194"/>
      <c r="F1112" s="194"/>
      <c r="G1112" s="194"/>
      <c r="H1112" s="194"/>
      <c r="I1112" s="194"/>
    </row>
    <row r="1113" spans="4:9" x14ac:dyDescent="0.2">
      <c r="D1113" s="194"/>
      <c r="E1113" s="194"/>
      <c r="F1113" s="194"/>
      <c r="G1113" s="194"/>
      <c r="H1113" s="194"/>
      <c r="I1113" s="194"/>
    </row>
    <row r="1114" spans="4:9" x14ac:dyDescent="0.2">
      <c r="D1114" s="194"/>
      <c r="E1114" s="194"/>
      <c r="F1114" s="194"/>
      <c r="G1114" s="194"/>
      <c r="H1114" s="194"/>
      <c r="I1114" s="194"/>
    </row>
    <row r="1115" spans="4:9" x14ac:dyDescent="0.2">
      <c r="D1115" s="194"/>
      <c r="E1115" s="194"/>
      <c r="F1115" s="194"/>
      <c r="G1115" s="194"/>
      <c r="H1115" s="194"/>
      <c r="I1115" s="194"/>
    </row>
    <row r="1116" spans="4:9" x14ac:dyDescent="0.2">
      <c r="D1116" s="194"/>
      <c r="E1116" s="194"/>
      <c r="F1116" s="194"/>
      <c r="G1116" s="194"/>
      <c r="H1116" s="194"/>
      <c r="I1116" s="194"/>
    </row>
    <row r="1117" spans="4:9" x14ac:dyDescent="0.2">
      <c r="D1117" s="194"/>
      <c r="E1117" s="194"/>
      <c r="F1117" s="194"/>
      <c r="G1117" s="194"/>
      <c r="H1117" s="194"/>
      <c r="I1117" s="194"/>
    </row>
    <row r="1118" spans="4:9" x14ac:dyDescent="0.2">
      <c r="D1118" s="194"/>
      <c r="E1118" s="194"/>
      <c r="F1118" s="194"/>
      <c r="G1118" s="194"/>
      <c r="H1118" s="194"/>
      <c r="I1118" s="194"/>
    </row>
    <row r="1119" spans="4:9" x14ac:dyDescent="0.2">
      <c r="D1119" s="194"/>
      <c r="E1119" s="194"/>
      <c r="F1119" s="194"/>
      <c r="G1119" s="194"/>
      <c r="H1119" s="194"/>
      <c r="I1119" s="194"/>
    </row>
    <row r="1120" spans="4:9" x14ac:dyDescent="0.2">
      <c r="D1120" s="194"/>
      <c r="E1120" s="194"/>
      <c r="F1120" s="194"/>
      <c r="G1120" s="194"/>
      <c r="H1120" s="194"/>
      <c r="I1120" s="194"/>
    </row>
    <row r="1121" spans="4:9" x14ac:dyDescent="0.2">
      <c r="D1121" s="194"/>
      <c r="E1121" s="194"/>
      <c r="F1121" s="194"/>
      <c r="G1121" s="194"/>
      <c r="H1121" s="194"/>
      <c r="I1121" s="194"/>
    </row>
    <row r="1122" spans="4:9" x14ac:dyDescent="0.2">
      <c r="D1122" s="194"/>
      <c r="E1122" s="194"/>
      <c r="F1122" s="194"/>
      <c r="G1122" s="194"/>
      <c r="H1122" s="194"/>
      <c r="I1122" s="194"/>
    </row>
    <row r="1123" spans="4:9" x14ac:dyDescent="0.2">
      <c r="D1123" s="194"/>
      <c r="E1123" s="194"/>
      <c r="F1123" s="194"/>
      <c r="G1123" s="194"/>
      <c r="H1123" s="194"/>
      <c r="I1123" s="194"/>
    </row>
    <row r="1124" spans="4:9" x14ac:dyDescent="0.2">
      <c r="D1124" s="194"/>
      <c r="E1124" s="194"/>
      <c r="F1124" s="194"/>
      <c r="G1124" s="194"/>
      <c r="H1124" s="194"/>
      <c r="I1124" s="194"/>
    </row>
    <row r="1125" spans="4:9" x14ac:dyDescent="0.2">
      <c r="D1125" s="194"/>
      <c r="E1125" s="194"/>
      <c r="F1125" s="194"/>
      <c r="G1125" s="194"/>
      <c r="H1125" s="194"/>
      <c r="I1125" s="194"/>
    </row>
    <row r="1126" spans="4:9" x14ac:dyDescent="0.2">
      <c r="D1126" s="194"/>
      <c r="E1126" s="194"/>
      <c r="F1126" s="194"/>
      <c r="G1126" s="194"/>
      <c r="H1126" s="194"/>
      <c r="I1126" s="194"/>
    </row>
    <row r="1127" spans="4:9" x14ac:dyDescent="0.2">
      <c r="D1127" s="194"/>
      <c r="E1127" s="194"/>
      <c r="F1127" s="194"/>
      <c r="G1127" s="194"/>
      <c r="H1127" s="194"/>
      <c r="I1127" s="194"/>
    </row>
    <row r="1128" spans="4:9" x14ac:dyDescent="0.2">
      <c r="D1128" s="194"/>
      <c r="E1128" s="194"/>
      <c r="F1128" s="194"/>
      <c r="G1128" s="194"/>
      <c r="H1128" s="194"/>
      <c r="I1128" s="194"/>
    </row>
    <row r="1129" spans="4:9" x14ac:dyDescent="0.2">
      <c r="D1129" s="194"/>
      <c r="E1129" s="194"/>
      <c r="F1129" s="194"/>
      <c r="G1129" s="194"/>
      <c r="H1129" s="194"/>
      <c r="I1129" s="194"/>
    </row>
    <row r="1130" spans="4:9" x14ac:dyDescent="0.2">
      <c r="D1130" s="194"/>
      <c r="E1130" s="194"/>
      <c r="F1130" s="194"/>
      <c r="G1130" s="194"/>
      <c r="H1130" s="194"/>
      <c r="I1130" s="194"/>
    </row>
    <row r="1131" spans="4:9" x14ac:dyDescent="0.2">
      <c r="D1131" s="194"/>
      <c r="E1131" s="194"/>
      <c r="F1131" s="194"/>
      <c r="G1131" s="194"/>
      <c r="H1131" s="194"/>
      <c r="I1131" s="194"/>
    </row>
    <row r="1132" spans="4:9" x14ac:dyDescent="0.2">
      <c r="D1132" s="194"/>
      <c r="E1132" s="194"/>
      <c r="F1132" s="194"/>
      <c r="G1132" s="194"/>
      <c r="H1132" s="194"/>
      <c r="I1132" s="194"/>
    </row>
    <row r="1133" spans="4:9" x14ac:dyDescent="0.2">
      <c r="D1133" s="194"/>
      <c r="E1133" s="194"/>
      <c r="F1133" s="194"/>
      <c r="G1133" s="194"/>
      <c r="H1133" s="194"/>
      <c r="I1133" s="194"/>
    </row>
    <row r="1134" spans="4:9" x14ac:dyDescent="0.2">
      <c r="D1134" s="194"/>
      <c r="E1134" s="194"/>
      <c r="F1134" s="194"/>
      <c r="G1134" s="194"/>
      <c r="H1134" s="194"/>
      <c r="I1134" s="194"/>
    </row>
    <row r="1135" spans="4:9" x14ac:dyDescent="0.2">
      <c r="D1135" s="194"/>
      <c r="E1135" s="194"/>
      <c r="F1135" s="194"/>
      <c r="G1135" s="194"/>
      <c r="H1135" s="194"/>
      <c r="I1135" s="194"/>
    </row>
    <row r="1136" spans="4:9" x14ac:dyDescent="0.2">
      <c r="D1136" s="194"/>
      <c r="E1136" s="194"/>
      <c r="F1136" s="194"/>
      <c r="G1136" s="194"/>
      <c r="H1136" s="194"/>
      <c r="I1136" s="194"/>
    </row>
    <row r="1137" spans="4:9" x14ac:dyDescent="0.2">
      <c r="D1137" s="194"/>
      <c r="E1137" s="194"/>
      <c r="F1137" s="194"/>
      <c r="G1137" s="194"/>
      <c r="H1137" s="194"/>
      <c r="I1137" s="194"/>
    </row>
    <row r="1138" spans="4:9" x14ac:dyDescent="0.2">
      <c r="D1138" s="194"/>
      <c r="E1138" s="194"/>
      <c r="F1138" s="194"/>
      <c r="G1138" s="194"/>
      <c r="H1138" s="194"/>
      <c r="I1138" s="194"/>
    </row>
    <row r="1139" spans="4:9" x14ac:dyDescent="0.2">
      <c r="D1139" s="194"/>
      <c r="E1139" s="194"/>
      <c r="F1139" s="194"/>
      <c r="G1139" s="194"/>
      <c r="H1139" s="194"/>
      <c r="I1139" s="194"/>
    </row>
    <row r="1140" spans="4:9" x14ac:dyDescent="0.2">
      <c r="D1140" s="194"/>
      <c r="E1140" s="194"/>
      <c r="F1140" s="194"/>
      <c r="G1140" s="194"/>
      <c r="H1140" s="194"/>
      <c r="I1140" s="194"/>
    </row>
    <row r="1141" spans="4:9" x14ac:dyDescent="0.2">
      <c r="D1141" s="194"/>
      <c r="E1141" s="194"/>
      <c r="F1141" s="194"/>
      <c r="G1141" s="194"/>
      <c r="H1141" s="194"/>
      <c r="I1141" s="194"/>
    </row>
    <row r="1142" spans="4:9" x14ac:dyDescent="0.2">
      <c r="D1142" s="194"/>
      <c r="E1142" s="194"/>
      <c r="F1142" s="194"/>
      <c r="G1142" s="194"/>
      <c r="H1142" s="194"/>
      <c r="I1142" s="194"/>
    </row>
    <row r="1143" spans="4:9" x14ac:dyDescent="0.2">
      <c r="D1143" s="194"/>
      <c r="E1143" s="194"/>
      <c r="F1143" s="194"/>
      <c r="G1143" s="194"/>
      <c r="H1143" s="194"/>
      <c r="I1143" s="194"/>
    </row>
    <row r="1144" spans="4:9" x14ac:dyDescent="0.2">
      <c r="D1144" s="194"/>
      <c r="E1144" s="194"/>
      <c r="F1144" s="194"/>
      <c r="G1144" s="194"/>
      <c r="H1144" s="194"/>
      <c r="I1144" s="194"/>
    </row>
    <row r="1145" spans="4:9" x14ac:dyDescent="0.2">
      <c r="D1145" s="194"/>
      <c r="E1145" s="194"/>
      <c r="F1145" s="194"/>
      <c r="G1145" s="194"/>
      <c r="H1145" s="194"/>
      <c r="I1145" s="194"/>
    </row>
    <row r="1146" spans="4:9" x14ac:dyDescent="0.2">
      <c r="D1146" s="194"/>
      <c r="E1146" s="194"/>
      <c r="F1146" s="194"/>
      <c r="G1146" s="194"/>
      <c r="H1146" s="194"/>
      <c r="I1146" s="194"/>
    </row>
    <row r="1147" spans="4:9" x14ac:dyDescent="0.2">
      <c r="D1147" s="194"/>
      <c r="E1147" s="194"/>
      <c r="F1147" s="194"/>
      <c r="G1147" s="194"/>
      <c r="H1147" s="194"/>
      <c r="I1147" s="194"/>
    </row>
    <row r="1148" spans="4:9" x14ac:dyDescent="0.2">
      <c r="D1148" s="194"/>
      <c r="E1148" s="194"/>
      <c r="F1148" s="194"/>
      <c r="G1148" s="194"/>
      <c r="H1148" s="194"/>
      <c r="I1148" s="194"/>
    </row>
    <row r="1149" spans="4:9" x14ac:dyDescent="0.2">
      <c r="D1149" s="194"/>
      <c r="E1149" s="194"/>
      <c r="F1149" s="194"/>
      <c r="G1149" s="194"/>
      <c r="H1149" s="194"/>
      <c r="I1149" s="194"/>
    </row>
    <row r="1150" spans="4:9" x14ac:dyDescent="0.2">
      <c r="D1150" s="194"/>
      <c r="E1150" s="194"/>
      <c r="F1150" s="194"/>
      <c r="G1150" s="194"/>
      <c r="H1150" s="194"/>
      <c r="I1150" s="194"/>
    </row>
    <row r="1151" spans="4:9" x14ac:dyDescent="0.2">
      <c r="D1151" s="194"/>
      <c r="E1151" s="194"/>
      <c r="F1151" s="194"/>
      <c r="G1151" s="194"/>
      <c r="H1151" s="194"/>
      <c r="I1151" s="194"/>
    </row>
    <row r="1152" spans="4:9" x14ac:dyDescent="0.2">
      <c r="D1152" s="194"/>
      <c r="E1152" s="194"/>
      <c r="F1152" s="194"/>
      <c r="G1152" s="194"/>
      <c r="H1152" s="194"/>
      <c r="I1152" s="194"/>
    </row>
    <row r="1153" spans="4:9" x14ac:dyDescent="0.2">
      <c r="D1153" s="194"/>
      <c r="E1153" s="194"/>
      <c r="F1153" s="194"/>
      <c r="G1153" s="194"/>
      <c r="H1153" s="194"/>
      <c r="I1153" s="194"/>
    </row>
    <row r="1154" spans="4:9" x14ac:dyDescent="0.2">
      <c r="D1154" s="194"/>
      <c r="E1154" s="194"/>
      <c r="F1154" s="194"/>
      <c r="G1154" s="194"/>
      <c r="H1154" s="194"/>
      <c r="I1154" s="194"/>
    </row>
    <row r="1155" spans="4:9" x14ac:dyDescent="0.2">
      <c r="D1155" s="194"/>
      <c r="E1155" s="194"/>
      <c r="F1155" s="194"/>
      <c r="G1155" s="194"/>
      <c r="H1155" s="194"/>
      <c r="I1155" s="194"/>
    </row>
    <row r="1156" spans="4:9" x14ac:dyDescent="0.2">
      <c r="D1156" s="194"/>
      <c r="E1156" s="194"/>
      <c r="F1156" s="194"/>
      <c r="G1156" s="194"/>
      <c r="H1156" s="194"/>
      <c r="I1156" s="194"/>
    </row>
    <row r="1157" spans="4:9" x14ac:dyDescent="0.2">
      <c r="D1157" s="194"/>
      <c r="E1157" s="194"/>
      <c r="F1157" s="194"/>
      <c r="G1157" s="194"/>
      <c r="H1157" s="194"/>
      <c r="I1157" s="194"/>
    </row>
    <row r="1158" spans="4:9" x14ac:dyDescent="0.2">
      <c r="D1158" s="194"/>
      <c r="E1158" s="194"/>
      <c r="F1158" s="194"/>
      <c r="G1158" s="194"/>
      <c r="H1158" s="194"/>
      <c r="I1158" s="194"/>
    </row>
    <row r="1159" spans="4:9" x14ac:dyDescent="0.2">
      <c r="D1159" s="194"/>
      <c r="E1159" s="194"/>
      <c r="F1159" s="194"/>
      <c r="G1159" s="194"/>
      <c r="H1159" s="194"/>
      <c r="I1159" s="194"/>
    </row>
    <row r="1160" spans="4:9" x14ac:dyDescent="0.2">
      <c r="D1160" s="194"/>
      <c r="E1160" s="194"/>
      <c r="F1160" s="194"/>
      <c r="G1160" s="194"/>
      <c r="H1160" s="194"/>
      <c r="I1160" s="194"/>
    </row>
    <row r="1161" spans="4:9" x14ac:dyDescent="0.2">
      <c r="D1161" s="194"/>
      <c r="E1161" s="194"/>
      <c r="F1161" s="194"/>
      <c r="G1161" s="194"/>
      <c r="H1161" s="194"/>
      <c r="I1161" s="194"/>
    </row>
    <row r="1162" spans="4:9" x14ac:dyDescent="0.2">
      <c r="D1162" s="194"/>
      <c r="E1162" s="194"/>
      <c r="F1162" s="194"/>
      <c r="G1162" s="194"/>
      <c r="H1162" s="194"/>
      <c r="I1162" s="194"/>
    </row>
    <row r="1163" spans="4:9" x14ac:dyDescent="0.2">
      <c r="D1163" s="194"/>
      <c r="E1163" s="194"/>
      <c r="F1163" s="194"/>
      <c r="G1163" s="194"/>
      <c r="H1163" s="194"/>
      <c r="I1163" s="194"/>
    </row>
    <row r="1164" spans="4:9" x14ac:dyDescent="0.2">
      <c r="D1164" s="194"/>
      <c r="E1164" s="194"/>
      <c r="F1164" s="194"/>
      <c r="G1164" s="194"/>
      <c r="H1164" s="194"/>
      <c r="I1164" s="194"/>
    </row>
    <row r="1165" spans="4:9" x14ac:dyDescent="0.2">
      <c r="D1165" s="194"/>
      <c r="E1165" s="194"/>
      <c r="F1165" s="194"/>
      <c r="G1165" s="194"/>
      <c r="H1165" s="194"/>
      <c r="I1165" s="194"/>
    </row>
    <row r="1166" spans="4:9" x14ac:dyDescent="0.2">
      <c r="D1166" s="194"/>
      <c r="E1166" s="194"/>
      <c r="F1166" s="194"/>
      <c r="G1166" s="194"/>
      <c r="H1166" s="194"/>
      <c r="I1166" s="194"/>
    </row>
    <row r="1167" spans="4:9" x14ac:dyDescent="0.2">
      <c r="D1167" s="194"/>
      <c r="E1167" s="194"/>
      <c r="F1167" s="194"/>
      <c r="G1167" s="194"/>
      <c r="H1167" s="194"/>
      <c r="I1167" s="194"/>
    </row>
    <row r="1168" spans="4:9" x14ac:dyDescent="0.2">
      <c r="D1168" s="194"/>
      <c r="E1168" s="194"/>
      <c r="F1168" s="194"/>
      <c r="G1168" s="194"/>
      <c r="H1168" s="194"/>
      <c r="I1168" s="194"/>
    </row>
    <row r="1169" spans="4:9" x14ac:dyDescent="0.2">
      <c r="D1169" s="194"/>
      <c r="E1169" s="194"/>
      <c r="F1169" s="194"/>
      <c r="G1169" s="194"/>
      <c r="H1169" s="194"/>
      <c r="I1169" s="194"/>
    </row>
    <row r="1170" spans="4:9" x14ac:dyDescent="0.2">
      <c r="D1170" s="194"/>
      <c r="E1170" s="194"/>
      <c r="F1170" s="194"/>
      <c r="G1170" s="194"/>
      <c r="H1170" s="194"/>
      <c r="I1170" s="194"/>
    </row>
    <row r="1171" spans="4:9" x14ac:dyDescent="0.2">
      <c r="D1171" s="194"/>
      <c r="E1171" s="194"/>
      <c r="F1171" s="194"/>
      <c r="G1171" s="194"/>
      <c r="H1171" s="194"/>
      <c r="I1171" s="194"/>
    </row>
    <row r="1172" spans="4:9" x14ac:dyDescent="0.2">
      <c r="D1172" s="194"/>
      <c r="E1172" s="194"/>
      <c r="F1172" s="194"/>
      <c r="G1172" s="194"/>
      <c r="H1172" s="194"/>
      <c r="I1172" s="194"/>
    </row>
    <row r="1173" spans="4:9" x14ac:dyDescent="0.2">
      <c r="D1173" s="194"/>
      <c r="E1173" s="194"/>
      <c r="F1173" s="194"/>
      <c r="G1173" s="194"/>
      <c r="H1173" s="194"/>
      <c r="I1173" s="194"/>
    </row>
    <row r="1174" spans="4:9" x14ac:dyDescent="0.2">
      <c r="D1174" s="194"/>
      <c r="E1174" s="194"/>
      <c r="F1174" s="194"/>
      <c r="G1174" s="194"/>
      <c r="H1174" s="194"/>
      <c r="I1174" s="194"/>
    </row>
    <row r="1175" spans="4:9" x14ac:dyDescent="0.2">
      <c r="D1175" s="194"/>
      <c r="E1175" s="194"/>
      <c r="F1175" s="194"/>
      <c r="G1175" s="194"/>
      <c r="H1175" s="194"/>
      <c r="I1175" s="194"/>
    </row>
    <row r="1176" spans="4:9" x14ac:dyDescent="0.2">
      <c r="D1176" s="194"/>
      <c r="E1176" s="194"/>
      <c r="F1176" s="194"/>
      <c r="G1176" s="194"/>
      <c r="H1176" s="194"/>
      <c r="I1176" s="194"/>
    </row>
    <row r="1177" spans="4:9" x14ac:dyDescent="0.2">
      <c r="D1177" s="194"/>
      <c r="E1177" s="194"/>
      <c r="F1177" s="194"/>
      <c r="G1177" s="194"/>
      <c r="H1177" s="194"/>
      <c r="I1177" s="194"/>
    </row>
    <row r="1178" spans="4:9" x14ac:dyDescent="0.2">
      <c r="D1178" s="194"/>
      <c r="E1178" s="194"/>
      <c r="F1178" s="194"/>
      <c r="G1178" s="194"/>
      <c r="H1178" s="194"/>
      <c r="I1178" s="194"/>
    </row>
    <row r="1179" spans="4:9" x14ac:dyDescent="0.2">
      <c r="D1179" s="194"/>
      <c r="E1179" s="194"/>
      <c r="F1179" s="194"/>
      <c r="G1179" s="194"/>
      <c r="H1179" s="194"/>
      <c r="I1179" s="194"/>
    </row>
    <row r="1180" spans="4:9" x14ac:dyDescent="0.2">
      <c r="D1180" s="194"/>
      <c r="E1180" s="194"/>
      <c r="F1180" s="194"/>
      <c r="G1180" s="194"/>
      <c r="H1180" s="194"/>
      <c r="I1180" s="194"/>
    </row>
    <row r="1181" spans="4:9" x14ac:dyDescent="0.2">
      <c r="D1181" s="194"/>
      <c r="E1181" s="194"/>
      <c r="F1181" s="194"/>
      <c r="G1181" s="194"/>
      <c r="H1181" s="194"/>
      <c r="I1181" s="194"/>
    </row>
    <row r="1182" spans="4:9" x14ac:dyDescent="0.2">
      <c r="D1182" s="194"/>
      <c r="E1182" s="194"/>
      <c r="F1182" s="194"/>
      <c r="G1182" s="194"/>
      <c r="H1182" s="194"/>
      <c r="I1182" s="194"/>
    </row>
    <row r="1183" spans="4:9" x14ac:dyDescent="0.2">
      <c r="D1183" s="194"/>
      <c r="E1183" s="194"/>
      <c r="F1183" s="194"/>
      <c r="G1183" s="194"/>
      <c r="H1183" s="194"/>
      <c r="I1183" s="194"/>
    </row>
    <row r="1184" spans="4:9" x14ac:dyDescent="0.2">
      <c r="D1184" s="194"/>
      <c r="E1184" s="194"/>
      <c r="F1184" s="194"/>
      <c r="G1184" s="194"/>
      <c r="H1184" s="194"/>
      <c r="I1184" s="194"/>
    </row>
    <row r="1185" spans="4:9" x14ac:dyDescent="0.2">
      <c r="D1185" s="194"/>
      <c r="E1185" s="194"/>
      <c r="F1185" s="194"/>
      <c r="G1185" s="194"/>
      <c r="H1185" s="194"/>
      <c r="I1185" s="194"/>
    </row>
    <row r="1186" spans="4:9" x14ac:dyDescent="0.2">
      <c r="D1186" s="194"/>
      <c r="E1186" s="194"/>
      <c r="F1186" s="194"/>
      <c r="G1186" s="194"/>
      <c r="H1186" s="194"/>
      <c r="I1186" s="194"/>
    </row>
    <row r="1187" spans="4:9" x14ac:dyDescent="0.2">
      <c r="D1187" s="194"/>
      <c r="E1187" s="194"/>
      <c r="F1187" s="194"/>
      <c r="G1187" s="194"/>
      <c r="H1187" s="194"/>
      <c r="I1187" s="194"/>
    </row>
    <row r="1188" spans="4:9" x14ac:dyDescent="0.2">
      <c r="D1188" s="194"/>
      <c r="E1188" s="194"/>
      <c r="F1188" s="194"/>
      <c r="G1188" s="194"/>
      <c r="H1188" s="194"/>
      <c r="I1188" s="194"/>
    </row>
    <row r="1189" spans="4:9" x14ac:dyDescent="0.2">
      <c r="D1189" s="194"/>
      <c r="E1189" s="194"/>
      <c r="F1189" s="194"/>
      <c r="G1189" s="194"/>
      <c r="H1189" s="194"/>
      <c r="I1189" s="194"/>
    </row>
    <row r="1190" spans="4:9" x14ac:dyDescent="0.2">
      <c r="D1190" s="194"/>
      <c r="E1190" s="194"/>
      <c r="F1190" s="194"/>
      <c r="G1190" s="194"/>
      <c r="H1190" s="194"/>
      <c r="I1190" s="194"/>
    </row>
    <row r="1191" spans="4:9" x14ac:dyDescent="0.2">
      <c r="D1191" s="194"/>
      <c r="E1191" s="194"/>
      <c r="F1191" s="194"/>
      <c r="G1191" s="194"/>
      <c r="H1191" s="194"/>
      <c r="I1191" s="194"/>
    </row>
    <row r="1192" spans="4:9" x14ac:dyDescent="0.2">
      <c r="D1192" s="194"/>
      <c r="E1192" s="194"/>
      <c r="F1192" s="194"/>
      <c r="G1192" s="194"/>
      <c r="H1192" s="194"/>
      <c r="I1192" s="194"/>
    </row>
    <row r="1193" spans="4:9" x14ac:dyDescent="0.2">
      <c r="D1193" s="194"/>
      <c r="E1193" s="194"/>
      <c r="F1193" s="194"/>
      <c r="G1193" s="194"/>
      <c r="H1193" s="194"/>
      <c r="I1193" s="194"/>
    </row>
    <row r="1194" spans="4:9" x14ac:dyDescent="0.2">
      <c r="D1194" s="194"/>
      <c r="E1194" s="194"/>
      <c r="F1194" s="194"/>
      <c r="G1194" s="194"/>
      <c r="H1194" s="194"/>
      <c r="I1194" s="194"/>
    </row>
    <row r="1195" spans="4:9" x14ac:dyDescent="0.2">
      <c r="D1195" s="194"/>
      <c r="E1195" s="194"/>
      <c r="F1195" s="194"/>
      <c r="G1195" s="194"/>
      <c r="H1195" s="194"/>
      <c r="I1195" s="194"/>
    </row>
    <row r="1196" spans="4:9" x14ac:dyDescent="0.2">
      <c r="D1196" s="194"/>
      <c r="E1196" s="194"/>
      <c r="F1196" s="194"/>
      <c r="G1196" s="194"/>
      <c r="H1196" s="194"/>
      <c r="I1196" s="194"/>
    </row>
    <row r="1197" spans="4:9" x14ac:dyDescent="0.2">
      <c r="D1197" s="194"/>
      <c r="E1197" s="194"/>
      <c r="F1197" s="194"/>
      <c r="G1197" s="194"/>
      <c r="H1197" s="194"/>
      <c r="I1197" s="194"/>
    </row>
    <row r="1198" spans="4:9" x14ac:dyDescent="0.2">
      <c r="D1198" s="194"/>
      <c r="E1198" s="194"/>
      <c r="F1198" s="194"/>
      <c r="G1198" s="194"/>
      <c r="H1198" s="194"/>
      <c r="I1198" s="194"/>
    </row>
    <row r="1199" spans="4:9" x14ac:dyDescent="0.2">
      <c r="D1199" s="194"/>
      <c r="E1199" s="194"/>
      <c r="F1199" s="194"/>
      <c r="G1199" s="194"/>
      <c r="H1199" s="194"/>
      <c r="I1199" s="194"/>
    </row>
    <row r="1200" spans="4:9" x14ac:dyDescent="0.2">
      <c r="D1200" s="194"/>
      <c r="E1200" s="194"/>
      <c r="F1200" s="194"/>
      <c r="G1200" s="194"/>
      <c r="H1200" s="194"/>
      <c r="I1200" s="194"/>
    </row>
    <row r="1201" spans="4:9" x14ac:dyDescent="0.2">
      <c r="D1201" s="194"/>
      <c r="E1201" s="194"/>
      <c r="F1201" s="194"/>
      <c r="G1201" s="194"/>
      <c r="H1201" s="194"/>
      <c r="I1201" s="194"/>
    </row>
    <row r="1202" spans="4:9" x14ac:dyDescent="0.2">
      <c r="D1202" s="194"/>
      <c r="E1202" s="194"/>
      <c r="F1202" s="194"/>
      <c r="G1202" s="194"/>
      <c r="H1202" s="194"/>
      <c r="I1202" s="194"/>
    </row>
    <row r="1203" spans="4:9" x14ac:dyDescent="0.2">
      <c r="D1203" s="194"/>
      <c r="E1203" s="194"/>
      <c r="F1203" s="194"/>
      <c r="G1203" s="194"/>
      <c r="H1203" s="194"/>
      <c r="I1203" s="194"/>
    </row>
    <row r="1204" spans="4:9" x14ac:dyDescent="0.2">
      <c r="D1204" s="194"/>
      <c r="E1204" s="194"/>
      <c r="F1204" s="194"/>
      <c r="G1204" s="194"/>
      <c r="H1204" s="194"/>
      <c r="I1204" s="194"/>
    </row>
    <row r="1205" spans="4:9" x14ac:dyDescent="0.2">
      <c r="D1205" s="194"/>
      <c r="E1205" s="194"/>
      <c r="F1205" s="194"/>
      <c r="G1205" s="194"/>
      <c r="H1205" s="194"/>
      <c r="I1205" s="194"/>
    </row>
    <row r="1206" spans="4:9" x14ac:dyDescent="0.2">
      <c r="D1206" s="194"/>
      <c r="E1206" s="194"/>
      <c r="F1206" s="194"/>
      <c r="G1206" s="194"/>
      <c r="H1206" s="194"/>
      <c r="I1206" s="194"/>
    </row>
    <row r="1207" spans="4:9" x14ac:dyDescent="0.2">
      <c r="D1207" s="194"/>
      <c r="E1207" s="194"/>
      <c r="F1207" s="194"/>
      <c r="G1207" s="194"/>
      <c r="H1207" s="194"/>
      <c r="I1207" s="194"/>
    </row>
    <row r="1208" spans="4:9" x14ac:dyDescent="0.2">
      <c r="D1208" s="194"/>
      <c r="E1208" s="194"/>
      <c r="F1208" s="194"/>
      <c r="G1208" s="194"/>
      <c r="H1208" s="194"/>
      <c r="I1208" s="194"/>
    </row>
    <row r="1209" spans="4:9" x14ac:dyDescent="0.2">
      <c r="D1209" s="194"/>
      <c r="E1209" s="194"/>
      <c r="F1209" s="194"/>
      <c r="G1209" s="194"/>
      <c r="H1209" s="194"/>
      <c r="I1209" s="194"/>
    </row>
    <row r="1210" spans="4:9" x14ac:dyDescent="0.2">
      <c r="D1210" s="194"/>
      <c r="E1210" s="194"/>
      <c r="F1210" s="194"/>
      <c r="G1210" s="194"/>
      <c r="H1210" s="194"/>
      <c r="I1210" s="194"/>
    </row>
    <row r="1211" spans="4:9" x14ac:dyDescent="0.2">
      <c r="D1211" s="194"/>
      <c r="E1211" s="194"/>
      <c r="F1211" s="194"/>
      <c r="G1211" s="194"/>
      <c r="H1211" s="194"/>
      <c r="I1211" s="194"/>
    </row>
    <row r="1212" spans="4:9" x14ac:dyDescent="0.2">
      <c r="D1212" s="194"/>
      <c r="E1212" s="194"/>
      <c r="F1212" s="194"/>
      <c r="G1212" s="194"/>
      <c r="H1212" s="194"/>
      <c r="I1212" s="194"/>
    </row>
    <row r="1213" spans="4:9" x14ac:dyDescent="0.2">
      <c r="D1213" s="194"/>
      <c r="E1213" s="194"/>
      <c r="F1213" s="194"/>
      <c r="G1213" s="194"/>
      <c r="H1213" s="194"/>
      <c r="I1213" s="194"/>
    </row>
    <row r="1214" spans="4:9" x14ac:dyDescent="0.2">
      <c r="D1214" s="194"/>
      <c r="E1214" s="194"/>
      <c r="F1214" s="194"/>
      <c r="G1214" s="194"/>
      <c r="H1214" s="194"/>
      <c r="I1214" s="194"/>
    </row>
    <row r="1215" spans="4:9" x14ac:dyDescent="0.2">
      <c r="D1215" s="194"/>
      <c r="E1215" s="194"/>
      <c r="F1215" s="194"/>
      <c r="G1215" s="194"/>
      <c r="H1215" s="194"/>
      <c r="I1215" s="194"/>
    </row>
    <row r="1216" spans="4:9" x14ac:dyDescent="0.2">
      <c r="D1216" s="194"/>
      <c r="E1216" s="194"/>
      <c r="F1216" s="194"/>
      <c r="G1216" s="194"/>
      <c r="H1216" s="194"/>
      <c r="I1216" s="194"/>
    </row>
    <row r="1217" spans="4:9" x14ac:dyDescent="0.2">
      <c r="D1217" s="194"/>
      <c r="E1217" s="194"/>
      <c r="F1217" s="194"/>
      <c r="G1217" s="194"/>
      <c r="H1217" s="194"/>
      <c r="I1217" s="194"/>
    </row>
    <row r="1218" spans="4:9" x14ac:dyDescent="0.2">
      <c r="D1218" s="194"/>
      <c r="E1218" s="194"/>
      <c r="F1218" s="194"/>
      <c r="G1218" s="194"/>
      <c r="H1218" s="194"/>
      <c r="I1218" s="194"/>
    </row>
    <row r="1219" spans="4:9" x14ac:dyDescent="0.2">
      <c r="D1219" s="194"/>
      <c r="E1219" s="194"/>
      <c r="F1219" s="194"/>
      <c r="G1219" s="194"/>
      <c r="H1219" s="194"/>
      <c r="I1219" s="194"/>
    </row>
    <row r="1220" spans="4:9" x14ac:dyDescent="0.2">
      <c r="D1220" s="194"/>
      <c r="E1220" s="194"/>
      <c r="F1220" s="194"/>
      <c r="G1220" s="194"/>
      <c r="H1220" s="194"/>
      <c r="I1220" s="194"/>
    </row>
    <row r="1221" spans="4:9" x14ac:dyDescent="0.2">
      <c r="D1221" s="194"/>
      <c r="E1221" s="194"/>
      <c r="F1221" s="194"/>
      <c r="G1221" s="194"/>
      <c r="H1221" s="194"/>
      <c r="I1221" s="194"/>
    </row>
    <row r="1222" spans="4:9" x14ac:dyDescent="0.2">
      <c r="D1222" s="194"/>
      <c r="E1222" s="194"/>
      <c r="F1222" s="194"/>
      <c r="G1222" s="194"/>
      <c r="H1222" s="194"/>
      <c r="I1222" s="194"/>
    </row>
    <row r="1223" spans="4:9" x14ac:dyDescent="0.2">
      <c r="D1223" s="194"/>
      <c r="E1223" s="194"/>
      <c r="F1223" s="194"/>
      <c r="G1223" s="194"/>
      <c r="H1223" s="194"/>
      <c r="I1223" s="194"/>
    </row>
    <row r="1224" spans="4:9" x14ac:dyDescent="0.2">
      <c r="D1224" s="194"/>
      <c r="E1224" s="194"/>
      <c r="F1224" s="194"/>
      <c r="G1224" s="194"/>
      <c r="H1224" s="194"/>
      <c r="I1224" s="194"/>
    </row>
    <row r="1225" spans="4:9" x14ac:dyDescent="0.2">
      <c r="D1225" s="194"/>
      <c r="E1225" s="194"/>
      <c r="F1225" s="194"/>
      <c r="G1225" s="194"/>
      <c r="H1225" s="194"/>
      <c r="I1225" s="194"/>
    </row>
    <row r="1226" spans="4:9" x14ac:dyDescent="0.2">
      <c r="D1226" s="194"/>
      <c r="E1226" s="194"/>
      <c r="F1226" s="194"/>
      <c r="G1226" s="194"/>
      <c r="H1226" s="194"/>
      <c r="I1226" s="194"/>
    </row>
    <row r="1227" spans="4:9" x14ac:dyDescent="0.2">
      <c r="D1227" s="194"/>
      <c r="E1227" s="194"/>
      <c r="F1227" s="194"/>
      <c r="G1227" s="194"/>
      <c r="H1227" s="194"/>
      <c r="I1227" s="194"/>
    </row>
    <row r="1228" spans="4:9" x14ac:dyDescent="0.2">
      <c r="D1228" s="194"/>
      <c r="E1228" s="194"/>
      <c r="F1228" s="194"/>
      <c r="G1228" s="194"/>
      <c r="H1228" s="194"/>
      <c r="I1228" s="194"/>
    </row>
    <row r="1229" spans="4:9" x14ac:dyDescent="0.2">
      <c r="D1229" s="194"/>
      <c r="E1229" s="194"/>
      <c r="F1229" s="194"/>
      <c r="G1229" s="194"/>
      <c r="H1229" s="194"/>
      <c r="I1229" s="194"/>
    </row>
    <row r="1230" spans="4:9" x14ac:dyDescent="0.2">
      <c r="D1230" s="194"/>
      <c r="E1230" s="194"/>
      <c r="F1230" s="194"/>
      <c r="G1230" s="194"/>
      <c r="H1230" s="194"/>
      <c r="I1230" s="194"/>
    </row>
    <row r="1231" spans="4:9" x14ac:dyDescent="0.2">
      <c r="D1231" s="194"/>
      <c r="E1231" s="194"/>
      <c r="F1231" s="194"/>
      <c r="G1231" s="194"/>
      <c r="H1231" s="194"/>
      <c r="I1231" s="194"/>
    </row>
    <row r="1232" spans="4:9" x14ac:dyDescent="0.2">
      <c r="D1232" s="194"/>
      <c r="E1232" s="194"/>
      <c r="F1232" s="194"/>
      <c r="G1232" s="194"/>
      <c r="H1232" s="194"/>
      <c r="I1232" s="194"/>
    </row>
    <row r="1233" spans="4:9" x14ac:dyDescent="0.2">
      <c r="D1233" s="194"/>
      <c r="E1233" s="194"/>
      <c r="F1233" s="194"/>
      <c r="G1233" s="194"/>
      <c r="H1233" s="194"/>
      <c r="I1233" s="194"/>
    </row>
    <row r="1234" spans="4:9" x14ac:dyDescent="0.2">
      <c r="D1234" s="194"/>
      <c r="E1234" s="194"/>
      <c r="F1234" s="194"/>
      <c r="G1234" s="194"/>
      <c r="H1234" s="194"/>
      <c r="I1234" s="194"/>
    </row>
    <row r="1235" spans="4:9" x14ac:dyDescent="0.2">
      <c r="D1235" s="194"/>
      <c r="E1235" s="194"/>
      <c r="F1235" s="194"/>
      <c r="G1235" s="194"/>
      <c r="H1235" s="194"/>
      <c r="I1235" s="194"/>
    </row>
    <row r="1236" spans="4:9" x14ac:dyDescent="0.2">
      <c r="D1236" s="194"/>
      <c r="E1236" s="194"/>
      <c r="F1236" s="194"/>
      <c r="G1236" s="194"/>
      <c r="H1236" s="194"/>
      <c r="I1236" s="194"/>
    </row>
    <row r="1237" spans="4:9" x14ac:dyDescent="0.2">
      <c r="D1237" s="194"/>
      <c r="E1237" s="194"/>
      <c r="F1237" s="194"/>
      <c r="G1237" s="194"/>
      <c r="H1237" s="194"/>
      <c r="I1237" s="194"/>
    </row>
    <row r="1238" spans="4:9" x14ac:dyDescent="0.2">
      <c r="D1238" s="194"/>
      <c r="E1238" s="194"/>
      <c r="F1238" s="194"/>
      <c r="G1238" s="194"/>
      <c r="H1238" s="194"/>
      <c r="I1238" s="194"/>
    </row>
    <row r="1239" spans="4:9" x14ac:dyDescent="0.2">
      <c r="D1239" s="194"/>
      <c r="E1239" s="194"/>
      <c r="F1239" s="194"/>
      <c r="G1239" s="194"/>
      <c r="H1239" s="194"/>
      <c r="I1239" s="194"/>
    </row>
    <row r="1240" spans="4:9" x14ac:dyDescent="0.2">
      <c r="D1240" s="194"/>
      <c r="E1240" s="194"/>
      <c r="F1240" s="194"/>
      <c r="G1240" s="194"/>
      <c r="H1240" s="194"/>
      <c r="I1240" s="194"/>
    </row>
    <row r="1241" spans="4:9" x14ac:dyDescent="0.2">
      <c r="D1241" s="194"/>
      <c r="E1241" s="194"/>
      <c r="F1241" s="194"/>
      <c r="G1241" s="194"/>
      <c r="H1241" s="194"/>
      <c r="I1241" s="194"/>
    </row>
    <row r="1242" spans="4:9" x14ac:dyDescent="0.2">
      <c r="D1242" s="194"/>
      <c r="E1242" s="194"/>
      <c r="F1242" s="194"/>
      <c r="G1242" s="194"/>
      <c r="H1242" s="194"/>
      <c r="I1242" s="194"/>
    </row>
    <row r="1243" spans="4:9" x14ac:dyDescent="0.2">
      <c r="D1243" s="194"/>
      <c r="E1243" s="194"/>
      <c r="F1243" s="194"/>
      <c r="G1243" s="194"/>
      <c r="H1243" s="194"/>
      <c r="I1243" s="194"/>
    </row>
    <row r="1244" spans="4:9" x14ac:dyDescent="0.2">
      <c r="D1244" s="194"/>
      <c r="E1244" s="194"/>
      <c r="F1244" s="194"/>
      <c r="G1244" s="194"/>
      <c r="H1244" s="194"/>
      <c r="I1244" s="194"/>
    </row>
    <row r="1245" spans="4:9" x14ac:dyDescent="0.2">
      <c r="D1245" s="194"/>
      <c r="E1245" s="194"/>
      <c r="F1245" s="194"/>
      <c r="G1245" s="194"/>
      <c r="H1245" s="194"/>
      <c r="I1245" s="194"/>
    </row>
    <row r="1246" spans="4:9" x14ac:dyDescent="0.2">
      <c r="D1246" s="194"/>
      <c r="E1246" s="194"/>
      <c r="F1246" s="194"/>
      <c r="G1246" s="194"/>
      <c r="H1246" s="194"/>
      <c r="I1246" s="194"/>
    </row>
    <row r="1247" spans="4:9" x14ac:dyDescent="0.2">
      <c r="D1247" s="194"/>
      <c r="E1247" s="194"/>
      <c r="F1247" s="194"/>
      <c r="G1247" s="194"/>
      <c r="H1247" s="194"/>
      <c r="I1247" s="194"/>
    </row>
    <row r="1248" spans="4:9" x14ac:dyDescent="0.2">
      <c r="D1248" s="194"/>
      <c r="E1248" s="194"/>
      <c r="F1248" s="194"/>
      <c r="G1248" s="194"/>
      <c r="H1248" s="194"/>
      <c r="I1248" s="194"/>
    </row>
    <row r="1249" spans="4:9" x14ac:dyDescent="0.2">
      <c r="D1249" s="194"/>
      <c r="E1249" s="194"/>
      <c r="F1249" s="194"/>
      <c r="G1249" s="194"/>
      <c r="H1249" s="194"/>
      <c r="I1249" s="194"/>
    </row>
    <row r="1250" spans="4:9" x14ac:dyDescent="0.2">
      <c r="D1250" s="194"/>
      <c r="E1250" s="194"/>
      <c r="F1250" s="194"/>
      <c r="G1250" s="194"/>
      <c r="H1250" s="194"/>
      <c r="I1250" s="194"/>
    </row>
    <row r="1251" spans="4:9" x14ac:dyDescent="0.2">
      <c r="D1251" s="194"/>
      <c r="E1251" s="194"/>
      <c r="F1251" s="194"/>
      <c r="G1251" s="194"/>
      <c r="H1251" s="194"/>
      <c r="I1251" s="194"/>
    </row>
    <row r="1252" spans="4:9" x14ac:dyDescent="0.2">
      <c r="D1252" s="194"/>
      <c r="E1252" s="194"/>
      <c r="F1252" s="194"/>
      <c r="G1252" s="194"/>
      <c r="H1252" s="194"/>
      <c r="I1252" s="194"/>
    </row>
    <row r="1253" spans="4:9" x14ac:dyDescent="0.2">
      <c r="D1253" s="194"/>
      <c r="E1253" s="194"/>
      <c r="F1253" s="194"/>
      <c r="G1253" s="194"/>
      <c r="H1253" s="194"/>
      <c r="I1253" s="194"/>
    </row>
    <row r="1254" spans="4:9" x14ac:dyDescent="0.2">
      <c r="D1254" s="194"/>
      <c r="E1254" s="194"/>
      <c r="F1254" s="194"/>
      <c r="G1254" s="194"/>
      <c r="H1254" s="194"/>
      <c r="I1254" s="194"/>
    </row>
    <row r="1255" spans="4:9" x14ac:dyDescent="0.2">
      <c r="D1255" s="194"/>
      <c r="E1255" s="194"/>
      <c r="F1255" s="194"/>
      <c r="G1255" s="194"/>
      <c r="H1255" s="194"/>
      <c r="I1255" s="194"/>
    </row>
    <row r="1256" spans="4:9" x14ac:dyDescent="0.2">
      <c r="D1256" s="194"/>
      <c r="E1256" s="194"/>
      <c r="F1256" s="194"/>
      <c r="G1256" s="194"/>
      <c r="H1256" s="194"/>
      <c r="I1256" s="194"/>
    </row>
    <row r="1257" spans="4:9" x14ac:dyDescent="0.2">
      <c r="D1257" s="194"/>
      <c r="E1257" s="194"/>
      <c r="F1257" s="194"/>
      <c r="G1257" s="194"/>
      <c r="H1257" s="194"/>
      <c r="I1257" s="194"/>
    </row>
    <row r="1258" spans="4:9" x14ac:dyDescent="0.2">
      <c r="D1258" s="194"/>
      <c r="E1258" s="194"/>
      <c r="F1258" s="194"/>
      <c r="G1258" s="194"/>
      <c r="H1258" s="194"/>
      <c r="I1258" s="194"/>
    </row>
    <row r="1259" spans="4:9" x14ac:dyDescent="0.2">
      <c r="D1259" s="194"/>
      <c r="E1259" s="194"/>
      <c r="F1259" s="194"/>
      <c r="G1259" s="194"/>
      <c r="H1259" s="194"/>
      <c r="I1259" s="194"/>
    </row>
    <row r="1260" spans="4:9" x14ac:dyDescent="0.2">
      <c r="D1260" s="194"/>
      <c r="E1260" s="194"/>
      <c r="F1260" s="194"/>
      <c r="G1260" s="194"/>
      <c r="H1260" s="194"/>
      <c r="I1260" s="194"/>
    </row>
    <row r="1261" spans="4:9" x14ac:dyDescent="0.2">
      <c r="D1261" s="194"/>
      <c r="E1261" s="194"/>
      <c r="F1261" s="194"/>
      <c r="G1261" s="194"/>
      <c r="H1261" s="194"/>
      <c r="I1261" s="194"/>
    </row>
    <row r="1262" spans="4:9" x14ac:dyDescent="0.2">
      <c r="D1262" s="194"/>
      <c r="E1262" s="194"/>
      <c r="F1262" s="194"/>
      <c r="G1262" s="194"/>
      <c r="H1262" s="194"/>
      <c r="I1262" s="194"/>
    </row>
    <row r="1263" spans="4:9" x14ac:dyDescent="0.2">
      <c r="D1263" s="194"/>
      <c r="E1263" s="194"/>
      <c r="F1263" s="194"/>
      <c r="G1263" s="194"/>
      <c r="H1263" s="194"/>
      <c r="I1263" s="194"/>
    </row>
    <row r="1264" spans="4:9" x14ac:dyDescent="0.2">
      <c r="D1264" s="194"/>
      <c r="E1264" s="194"/>
      <c r="F1264" s="194"/>
      <c r="G1264" s="194"/>
      <c r="H1264" s="194"/>
      <c r="I1264" s="194"/>
    </row>
    <row r="1265" spans="4:9" x14ac:dyDescent="0.2">
      <c r="D1265" s="194"/>
      <c r="E1265" s="194"/>
      <c r="F1265" s="194"/>
      <c r="G1265" s="194"/>
      <c r="H1265" s="194"/>
      <c r="I1265" s="194"/>
    </row>
    <row r="1266" spans="4:9" x14ac:dyDescent="0.2">
      <c r="D1266" s="194"/>
      <c r="E1266" s="194"/>
      <c r="F1266" s="194"/>
      <c r="G1266" s="194"/>
      <c r="H1266" s="194"/>
      <c r="I1266" s="194"/>
    </row>
    <row r="1267" spans="4:9" x14ac:dyDescent="0.2">
      <c r="D1267" s="194"/>
      <c r="E1267" s="194"/>
      <c r="F1267" s="194"/>
      <c r="G1267" s="194"/>
      <c r="H1267" s="194"/>
      <c r="I1267" s="194"/>
    </row>
    <row r="1268" spans="4:9" x14ac:dyDescent="0.2">
      <c r="D1268" s="194"/>
      <c r="E1268" s="194"/>
      <c r="F1268" s="194"/>
      <c r="G1268" s="194"/>
      <c r="H1268" s="194"/>
      <c r="I1268" s="194"/>
    </row>
    <row r="1269" spans="4:9" x14ac:dyDescent="0.2">
      <c r="D1269" s="194"/>
      <c r="E1269" s="194"/>
      <c r="F1269" s="194"/>
      <c r="G1269" s="194"/>
      <c r="H1269" s="194"/>
      <c r="I1269" s="194"/>
    </row>
    <row r="1270" spans="4:9" x14ac:dyDescent="0.2">
      <c r="D1270" s="194"/>
      <c r="E1270" s="194"/>
      <c r="F1270" s="194"/>
      <c r="G1270" s="194"/>
      <c r="H1270" s="194"/>
      <c r="I1270" s="194"/>
    </row>
    <row r="1271" spans="4:9" x14ac:dyDescent="0.2">
      <c r="D1271" s="194"/>
      <c r="E1271" s="194"/>
      <c r="F1271" s="194"/>
      <c r="G1271" s="194"/>
      <c r="H1271" s="194"/>
      <c r="I1271" s="194"/>
    </row>
    <row r="1272" spans="4:9" x14ac:dyDescent="0.2">
      <c r="D1272" s="194"/>
      <c r="E1272" s="194"/>
      <c r="F1272" s="194"/>
      <c r="G1272" s="194"/>
      <c r="H1272" s="194"/>
      <c r="I1272" s="194"/>
    </row>
    <row r="1273" spans="4:9" x14ac:dyDescent="0.2">
      <c r="D1273" s="194"/>
      <c r="E1273" s="194"/>
      <c r="F1273" s="194"/>
      <c r="G1273" s="194"/>
      <c r="H1273" s="194"/>
      <c r="I1273" s="194"/>
    </row>
    <row r="1274" spans="4:9" x14ac:dyDescent="0.2">
      <c r="D1274" s="194"/>
      <c r="E1274" s="194"/>
      <c r="F1274" s="194"/>
      <c r="G1274" s="194"/>
      <c r="H1274" s="194"/>
      <c r="I1274" s="194"/>
    </row>
    <row r="1275" spans="4:9" x14ac:dyDescent="0.2">
      <c r="D1275" s="194"/>
      <c r="E1275" s="194"/>
      <c r="F1275" s="194"/>
      <c r="G1275" s="194"/>
      <c r="H1275" s="194"/>
      <c r="I1275" s="194"/>
    </row>
    <row r="1276" spans="4:9" x14ac:dyDescent="0.2">
      <c r="D1276" s="194"/>
      <c r="E1276" s="194"/>
      <c r="F1276" s="194"/>
      <c r="G1276" s="194"/>
      <c r="H1276" s="194"/>
      <c r="I1276" s="194"/>
    </row>
    <row r="1277" spans="4:9" x14ac:dyDescent="0.2">
      <c r="D1277" s="194"/>
      <c r="E1277" s="194"/>
      <c r="F1277" s="194"/>
      <c r="G1277" s="194"/>
      <c r="H1277" s="194"/>
      <c r="I1277" s="194"/>
    </row>
    <row r="1278" spans="4:9" x14ac:dyDescent="0.2">
      <c r="D1278" s="194"/>
      <c r="E1278" s="194"/>
      <c r="F1278" s="194"/>
      <c r="G1278" s="194"/>
      <c r="H1278" s="194"/>
      <c r="I1278" s="194"/>
    </row>
    <row r="1279" spans="4:9" x14ac:dyDescent="0.2">
      <c r="D1279" s="194"/>
      <c r="E1279" s="194"/>
      <c r="F1279" s="194"/>
      <c r="G1279" s="194"/>
      <c r="H1279" s="194"/>
      <c r="I1279" s="194"/>
    </row>
    <row r="1280" spans="4:9" x14ac:dyDescent="0.2">
      <c r="D1280" s="194"/>
      <c r="E1280" s="194"/>
      <c r="F1280" s="194"/>
      <c r="G1280" s="194"/>
      <c r="H1280" s="194"/>
      <c r="I1280" s="194"/>
    </row>
    <row r="1281" spans="4:9" x14ac:dyDescent="0.2">
      <c r="D1281" s="194"/>
      <c r="E1281" s="194"/>
      <c r="F1281" s="194"/>
      <c r="G1281" s="194"/>
      <c r="H1281" s="194"/>
      <c r="I1281" s="194"/>
    </row>
    <row r="1282" spans="4:9" x14ac:dyDescent="0.2">
      <c r="D1282" s="194"/>
      <c r="E1282" s="194"/>
      <c r="F1282" s="194"/>
      <c r="G1282" s="194"/>
      <c r="H1282" s="194"/>
      <c r="I1282" s="194"/>
    </row>
    <row r="1283" spans="4:9" x14ac:dyDescent="0.2">
      <c r="D1283" s="194"/>
      <c r="E1283" s="194"/>
      <c r="F1283" s="194"/>
      <c r="G1283" s="194"/>
      <c r="H1283" s="194"/>
      <c r="I1283" s="194"/>
    </row>
    <row r="1284" spans="4:9" x14ac:dyDescent="0.2">
      <c r="D1284" s="194"/>
      <c r="E1284" s="194"/>
      <c r="F1284" s="194"/>
      <c r="G1284" s="194"/>
      <c r="H1284" s="194"/>
      <c r="I1284" s="194"/>
    </row>
    <row r="1285" spans="4:9" x14ac:dyDescent="0.2">
      <c r="D1285" s="194"/>
      <c r="E1285" s="194"/>
      <c r="F1285" s="194"/>
      <c r="G1285" s="194"/>
      <c r="H1285" s="194"/>
      <c r="I1285" s="194"/>
    </row>
    <row r="1286" spans="4:9" x14ac:dyDescent="0.2">
      <c r="D1286" s="194"/>
      <c r="E1286" s="194"/>
      <c r="F1286" s="194"/>
      <c r="G1286" s="194"/>
      <c r="H1286" s="194"/>
      <c r="I1286" s="194"/>
    </row>
    <row r="1287" spans="4:9" x14ac:dyDescent="0.2">
      <c r="D1287" s="194"/>
      <c r="E1287" s="194"/>
      <c r="F1287" s="194"/>
      <c r="G1287" s="194"/>
      <c r="H1287" s="194"/>
      <c r="I1287" s="194"/>
    </row>
    <row r="1288" spans="4:9" x14ac:dyDescent="0.2">
      <c r="D1288" s="194"/>
      <c r="E1288" s="194"/>
      <c r="F1288" s="194"/>
      <c r="G1288" s="194"/>
      <c r="H1288" s="194"/>
      <c r="I1288" s="194"/>
    </row>
    <row r="1289" spans="4:9" x14ac:dyDescent="0.2">
      <c r="D1289" s="194"/>
      <c r="E1289" s="194"/>
      <c r="F1289" s="194"/>
      <c r="G1289" s="194"/>
      <c r="H1289" s="194"/>
      <c r="I1289" s="194"/>
    </row>
    <row r="1290" spans="4:9" x14ac:dyDescent="0.2">
      <c r="D1290" s="194"/>
      <c r="E1290" s="194"/>
      <c r="F1290" s="194"/>
      <c r="G1290" s="194"/>
      <c r="H1290" s="194"/>
      <c r="I1290" s="194"/>
    </row>
    <row r="1291" spans="4:9" x14ac:dyDescent="0.2">
      <c r="D1291" s="194"/>
      <c r="E1291" s="194"/>
      <c r="F1291" s="194"/>
      <c r="G1291" s="194"/>
      <c r="H1291" s="194"/>
      <c r="I1291" s="194"/>
    </row>
    <row r="1292" spans="4:9" x14ac:dyDescent="0.2">
      <c r="D1292" s="194"/>
      <c r="E1292" s="194"/>
      <c r="F1292" s="194"/>
      <c r="G1292" s="194"/>
      <c r="H1292" s="194"/>
      <c r="I1292" s="194"/>
    </row>
    <row r="1293" spans="4:9" x14ac:dyDescent="0.2">
      <c r="D1293" s="194"/>
      <c r="E1293" s="194"/>
      <c r="F1293" s="194"/>
      <c r="G1293" s="194"/>
      <c r="H1293" s="194"/>
      <c r="I1293" s="194"/>
    </row>
    <row r="1294" spans="4:9" x14ac:dyDescent="0.2">
      <c r="D1294" s="194"/>
      <c r="E1294" s="194"/>
      <c r="F1294" s="194"/>
      <c r="G1294" s="194"/>
      <c r="H1294" s="194"/>
      <c r="I1294" s="194"/>
    </row>
    <row r="1295" spans="4:9" x14ac:dyDescent="0.2">
      <c r="D1295" s="194"/>
      <c r="E1295" s="194"/>
      <c r="F1295" s="194"/>
      <c r="G1295" s="194"/>
      <c r="H1295" s="194"/>
      <c r="I1295" s="194"/>
    </row>
    <row r="1296" spans="4:9" x14ac:dyDescent="0.2">
      <c r="D1296" s="194"/>
      <c r="E1296" s="194"/>
      <c r="F1296" s="194"/>
      <c r="G1296" s="194"/>
      <c r="H1296" s="194"/>
      <c r="I1296" s="194"/>
    </row>
    <row r="1297" spans="4:9" x14ac:dyDescent="0.2">
      <c r="D1297" s="194"/>
      <c r="E1297" s="194"/>
      <c r="F1297" s="194"/>
      <c r="G1297" s="194"/>
      <c r="H1297" s="194"/>
      <c r="I1297" s="194"/>
    </row>
    <row r="1298" spans="4:9" x14ac:dyDescent="0.2">
      <c r="D1298" s="194"/>
      <c r="E1298" s="194"/>
      <c r="F1298" s="194"/>
      <c r="G1298" s="194"/>
      <c r="H1298" s="194"/>
      <c r="I1298" s="194"/>
    </row>
    <row r="1299" spans="4:9" x14ac:dyDescent="0.2">
      <c r="D1299" s="194"/>
      <c r="E1299" s="194"/>
      <c r="F1299" s="194"/>
      <c r="G1299" s="194"/>
      <c r="H1299" s="194"/>
      <c r="I1299" s="194"/>
    </row>
    <row r="1300" spans="4:9" x14ac:dyDescent="0.2">
      <c r="D1300" s="194"/>
      <c r="E1300" s="194"/>
      <c r="F1300" s="194"/>
      <c r="G1300" s="194"/>
      <c r="H1300" s="194"/>
      <c r="I1300" s="194"/>
    </row>
    <row r="1301" spans="4:9" x14ac:dyDescent="0.2">
      <c r="D1301" s="194"/>
      <c r="E1301" s="194"/>
      <c r="F1301" s="194"/>
      <c r="G1301" s="194"/>
      <c r="H1301" s="194"/>
      <c r="I1301" s="194"/>
    </row>
    <row r="1302" spans="4:9" x14ac:dyDescent="0.2">
      <c r="D1302" s="194"/>
      <c r="E1302" s="194"/>
      <c r="F1302" s="194"/>
      <c r="G1302" s="194"/>
      <c r="H1302" s="194"/>
      <c r="I1302" s="194"/>
    </row>
    <row r="1303" spans="4:9" x14ac:dyDescent="0.2">
      <c r="D1303" s="194"/>
      <c r="E1303" s="194"/>
      <c r="F1303" s="194"/>
      <c r="G1303" s="194"/>
      <c r="H1303" s="194"/>
      <c r="I1303" s="194"/>
    </row>
    <row r="1304" spans="4:9" x14ac:dyDescent="0.2">
      <c r="D1304" s="194"/>
      <c r="E1304" s="194"/>
      <c r="F1304" s="194"/>
      <c r="G1304" s="194"/>
      <c r="H1304" s="194"/>
      <c r="I1304" s="194"/>
    </row>
    <row r="1305" spans="4:9" x14ac:dyDescent="0.2">
      <c r="D1305" s="194"/>
      <c r="E1305" s="194"/>
      <c r="F1305" s="194"/>
      <c r="G1305" s="194"/>
      <c r="H1305" s="194"/>
      <c r="I1305" s="194"/>
    </row>
    <row r="1306" spans="4:9" x14ac:dyDescent="0.2">
      <c r="D1306" s="194"/>
      <c r="E1306" s="194"/>
      <c r="F1306" s="194"/>
      <c r="G1306" s="194"/>
      <c r="H1306" s="194"/>
      <c r="I1306" s="194"/>
    </row>
    <row r="1307" spans="4:9" x14ac:dyDescent="0.2">
      <c r="D1307" s="194"/>
      <c r="E1307" s="194"/>
      <c r="F1307" s="194"/>
      <c r="G1307" s="194"/>
      <c r="H1307" s="194"/>
      <c r="I1307" s="194"/>
    </row>
    <row r="1308" spans="4:9" x14ac:dyDescent="0.2">
      <c r="D1308" s="194"/>
      <c r="E1308" s="194"/>
      <c r="F1308" s="194"/>
      <c r="G1308" s="194"/>
      <c r="H1308" s="194"/>
      <c r="I1308" s="194"/>
    </row>
    <row r="1309" spans="4:9" x14ac:dyDescent="0.2">
      <c r="D1309" s="194"/>
      <c r="E1309" s="194"/>
      <c r="F1309" s="194"/>
      <c r="G1309" s="194"/>
      <c r="H1309" s="194"/>
      <c r="I1309" s="194"/>
    </row>
    <row r="1310" spans="4:9" x14ac:dyDescent="0.2">
      <c r="D1310" s="194"/>
      <c r="E1310" s="194"/>
      <c r="F1310" s="194"/>
      <c r="G1310" s="194"/>
      <c r="H1310" s="194"/>
      <c r="I1310" s="194"/>
    </row>
    <row r="1311" spans="4:9" x14ac:dyDescent="0.2">
      <c r="D1311" s="194"/>
      <c r="E1311" s="194"/>
      <c r="F1311" s="194"/>
      <c r="G1311" s="194"/>
      <c r="H1311" s="194"/>
      <c r="I1311" s="194"/>
    </row>
    <row r="1312" spans="4:9" x14ac:dyDescent="0.2">
      <c r="D1312" s="194"/>
      <c r="E1312" s="194"/>
      <c r="F1312" s="194"/>
      <c r="G1312" s="194"/>
      <c r="H1312" s="194"/>
      <c r="I1312" s="194"/>
    </row>
    <row r="1313" spans="4:9" x14ac:dyDescent="0.2">
      <c r="D1313" s="194"/>
      <c r="E1313" s="194"/>
      <c r="F1313" s="194"/>
      <c r="G1313" s="194"/>
      <c r="H1313" s="194"/>
      <c r="I1313" s="194"/>
    </row>
    <row r="1314" spans="4:9" x14ac:dyDescent="0.2">
      <c r="D1314" s="194"/>
      <c r="E1314" s="194"/>
      <c r="F1314" s="194"/>
      <c r="G1314" s="194"/>
      <c r="H1314" s="194"/>
      <c r="I1314" s="194"/>
    </row>
    <row r="1315" spans="4:9" x14ac:dyDescent="0.2">
      <c r="D1315" s="194"/>
      <c r="E1315" s="194"/>
      <c r="F1315" s="194"/>
      <c r="G1315" s="194"/>
      <c r="H1315" s="194"/>
      <c r="I1315" s="194"/>
    </row>
    <row r="1316" spans="4:9" x14ac:dyDescent="0.2">
      <c r="D1316" s="194"/>
      <c r="E1316" s="194"/>
      <c r="F1316" s="194"/>
      <c r="G1316" s="194"/>
      <c r="H1316" s="194"/>
      <c r="I1316" s="194"/>
    </row>
    <row r="1317" spans="4:9" x14ac:dyDescent="0.2">
      <c r="D1317" s="194"/>
      <c r="E1317" s="194"/>
      <c r="F1317" s="194"/>
      <c r="G1317" s="194"/>
      <c r="H1317" s="194"/>
      <c r="I1317" s="194"/>
    </row>
    <row r="1318" spans="4:9" x14ac:dyDescent="0.2">
      <c r="D1318" s="194"/>
      <c r="E1318" s="194"/>
      <c r="F1318" s="194"/>
      <c r="G1318" s="194"/>
      <c r="H1318" s="194"/>
      <c r="I1318" s="194"/>
    </row>
    <row r="1319" spans="4:9" x14ac:dyDescent="0.2">
      <c r="D1319" s="194"/>
      <c r="E1319" s="194"/>
      <c r="F1319" s="194"/>
      <c r="G1319" s="194"/>
      <c r="H1319" s="194"/>
      <c r="I1319" s="194"/>
    </row>
    <row r="1320" spans="4:9" x14ac:dyDescent="0.2">
      <c r="D1320" s="194"/>
      <c r="E1320" s="194"/>
      <c r="F1320" s="194"/>
      <c r="G1320" s="194"/>
      <c r="H1320" s="194"/>
      <c r="I1320" s="194"/>
    </row>
    <row r="1321" spans="4:9" x14ac:dyDescent="0.2">
      <c r="D1321" s="194"/>
      <c r="E1321" s="194"/>
      <c r="F1321" s="194"/>
      <c r="G1321" s="194"/>
      <c r="H1321" s="194"/>
      <c r="I1321" s="194"/>
    </row>
    <row r="1322" spans="4:9" x14ac:dyDescent="0.2">
      <c r="D1322" s="194"/>
      <c r="E1322" s="194"/>
      <c r="F1322" s="194"/>
      <c r="G1322" s="194"/>
      <c r="H1322" s="194"/>
      <c r="I1322" s="194"/>
    </row>
    <row r="1323" spans="4:9" x14ac:dyDescent="0.2">
      <c r="D1323" s="194"/>
      <c r="E1323" s="194"/>
      <c r="F1323" s="194"/>
      <c r="G1323" s="194"/>
      <c r="H1323" s="194"/>
      <c r="I1323" s="194"/>
    </row>
    <row r="1324" spans="4:9" x14ac:dyDescent="0.2">
      <c r="D1324" s="194"/>
      <c r="E1324" s="194"/>
      <c r="F1324" s="194"/>
      <c r="G1324" s="194"/>
      <c r="H1324" s="194"/>
      <c r="I1324" s="194"/>
    </row>
    <row r="1325" spans="4:9" x14ac:dyDescent="0.2">
      <c r="D1325" s="194"/>
      <c r="E1325" s="194"/>
      <c r="F1325" s="194"/>
      <c r="G1325" s="194"/>
      <c r="H1325" s="194"/>
      <c r="I1325" s="194"/>
    </row>
    <row r="1326" spans="4:9" x14ac:dyDescent="0.2">
      <c r="D1326" s="194"/>
      <c r="E1326" s="194"/>
      <c r="F1326" s="194"/>
      <c r="G1326" s="194"/>
      <c r="H1326" s="194"/>
      <c r="I1326" s="194"/>
    </row>
    <row r="1327" spans="4:9" x14ac:dyDescent="0.2">
      <c r="D1327" s="194"/>
      <c r="E1327" s="194"/>
      <c r="F1327" s="194"/>
      <c r="G1327" s="194"/>
      <c r="H1327" s="194"/>
      <c r="I1327" s="194"/>
    </row>
    <row r="1328" spans="4:9" x14ac:dyDescent="0.2">
      <c r="D1328" s="194"/>
      <c r="E1328" s="194"/>
      <c r="F1328" s="194"/>
      <c r="G1328" s="194"/>
      <c r="H1328" s="194"/>
      <c r="I1328" s="194"/>
    </row>
    <row r="1329" spans="4:9" x14ac:dyDescent="0.2">
      <c r="D1329" s="194"/>
      <c r="E1329" s="194"/>
      <c r="F1329" s="194"/>
      <c r="G1329" s="194"/>
      <c r="H1329" s="194"/>
      <c r="I1329" s="194"/>
    </row>
    <row r="1330" spans="4:9" x14ac:dyDescent="0.2">
      <c r="D1330" s="194"/>
      <c r="E1330" s="194"/>
      <c r="F1330" s="194"/>
      <c r="G1330" s="194"/>
      <c r="H1330" s="194"/>
      <c r="I1330" s="194"/>
    </row>
    <row r="1331" spans="4:9" x14ac:dyDescent="0.2">
      <c r="D1331" s="194"/>
      <c r="E1331" s="194"/>
      <c r="F1331" s="194"/>
      <c r="G1331" s="194"/>
      <c r="H1331" s="194"/>
      <c r="I1331" s="194"/>
    </row>
    <row r="1332" spans="4:9" x14ac:dyDescent="0.2">
      <c r="D1332" s="194"/>
      <c r="E1332" s="194"/>
      <c r="F1332" s="194"/>
      <c r="G1332" s="194"/>
      <c r="H1332" s="194"/>
      <c r="I1332" s="194"/>
    </row>
    <row r="1333" spans="4:9" x14ac:dyDescent="0.2">
      <c r="D1333" s="194"/>
      <c r="E1333" s="194"/>
      <c r="F1333" s="194"/>
      <c r="G1333" s="194"/>
      <c r="H1333" s="194"/>
      <c r="I1333" s="194"/>
    </row>
    <row r="1334" spans="4:9" x14ac:dyDescent="0.2">
      <c r="D1334" s="194"/>
      <c r="E1334" s="194"/>
      <c r="F1334" s="194"/>
      <c r="G1334" s="194"/>
      <c r="H1334" s="194"/>
      <c r="I1334" s="194"/>
    </row>
    <row r="1335" spans="4:9" x14ac:dyDescent="0.2">
      <c r="D1335" s="194"/>
      <c r="E1335" s="194"/>
      <c r="F1335" s="194"/>
      <c r="G1335" s="194"/>
      <c r="H1335" s="194"/>
      <c r="I1335" s="194"/>
    </row>
    <row r="1336" spans="4:9" x14ac:dyDescent="0.2">
      <c r="D1336" s="194"/>
      <c r="E1336" s="194"/>
      <c r="F1336" s="194"/>
      <c r="G1336" s="194"/>
      <c r="H1336" s="194"/>
      <c r="I1336" s="194"/>
    </row>
    <row r="1337" spans="4:9" x14ac:dyDescent="0.2">
      <c r="D1337" s="194"/>
      <c r="E1337" s="194"/>
      <c r="F1337" s="194"/>
      <c r="G1337" s="194"/>
      <c r="H1337" s="194"/>
      <c r="I1337" s="194"/>
    </row>
    <row r="1338" spans="4:9" x14ac:dyDescent="0.2">
      <c r="D1338" s="194"/>
      <c r="E1338" s="194"/>
      <c r="F1338" s="194"/>
      <c r="G1338" s="194"/>
      <c r="H1338" s="194"/>
      <c r="I1338" s="194"/>
    </row>
    <row r="1339" spans="4:9" x14ac:dyDescent="0.2">
      <c r="D1339" s="194"/>
      <c r="E1339" s="194"/>
      <c r="F1339" s="194"/>
      <c r="G1339" s="194"/>
      <c r="H1339" s="194"/>
      <c r="I1339" s="194"/>
    </row>
    <row r="1340" spans="4:9" x14ac:dyDescent="0.2">
      <c r="D1340" s="194"/>
      <c r="E1340" s="194"/>
      <c r="F1340" s="194"/>
      <c r="G1340" s="194"/>
      <c r="H1340" s="194"/>
      <c r="I1340" s="194"/>
    </row>
    <row r="1341" spans="4:9" x14ac:dyDescent="0.2">
      <c r="D1341" s="194"/>
      <c r="E1341" s="194"/>
      <c r="F1341" s="194"/>
      <c r="G1341" s="194"/>
      <c r="H1341" s="194"/>
      <c r="I1341" s="194"/>
    </row>
    <row r="1342" spans="4:9" x14ac:dyDescent="0.2">
      <c r="D1342" s="194"/>
      <c r="E1342" s="194"/>
      <c r="F1342" s="194"/>
      <c r="G1342" s="194"/>
      <c r="H1342" s="194"/>
      <c r="I1342" s="194"/>
    </row>
    <row r="1343" spans="4:9" x14ac:dyDescent="0.2">
      <c r="D1343" s="194"/>
      <c r="E1343" s="194"/>
      <c r="F1343" s="194"/>
      <c r="G1343" s="194"/>
      <c r="H1343" s="194"/>
      <c r="I1343" s="194"/>
    </row>
    <row r="1344" spans="4:9" x14ac:dyDescent="0.2">
      <c r="D1344" s="194"/>
      <c r="E1344" s="194"/>
      <c r="F1344" s="194"/>
      <c r="G1344" s="194"/>
      <c r="H1344" s="194"/>
      <c r="I1344" s="194"/>
    </row>
    <row r="1345" spans="4:9" x14ac:dyDescent="0.2">
      <c r="D1345" s="194"/>
      <c r="E1345" s="194"/>
      <c r="F1345" s="194"/>
      <c r="G1345" s="194"/>
      <c r="H1345" s="194"/>
      <c r="I1345" s="194"/>
    </row>
    <row r="1346" spans="4:9" x14ac:dyDescent="0.2">
      <c r="D1346" s="194"/>
      <c r="E1346" s="194"/>
      <c r="F1346" s="194"/>
      <c r="G1346" s="194"/>
      <c r="H1346" s="194"/>
      <c r="I1346" s="194"/>
    </row>
    <row r="1347" spans="4:9" x14ac:dyDescent="0.2">
      <c r="D1347" s="194"/>
      <c r="E1347" s="194"/>
      <c r="F1347" s="194"/>
      <c r="G1347" s="194"/>
      <c r="H1347" s="194"/>
      <c r="I1347" s="194"/>
    </row>
    <row r="1348" spans="4:9" x14ac:dyDescent="0.2">
      <c r="D1348" s="194"/>
      <c r="E1348" s="194"/>
      <c r="F1348" s="194"/>
      <c r="G1348" s="194"/>
      <c r="H1348" s="194"/>
      <c r="I1348" s="194"/>
    </row>
    <row r="1349" spans="4:9" x14ac:dyDescent="0.2">
      <c r="D1349" s="194"/>
      <c r="E1349" s="194"/>
      <c r="F1349" s="194"/>
      <c r="G1349" s="194"/>
      <c r="H1349" s="194"/>
      <c r="I1349" s="194"/>
    </row>
    <row r="1350" spans="4:9" x14ac:dyDescent="0.2">
      <c r="D1350" s="194"/>
      <c r="E1350" s="194"/>
      <c r="F1350" s="194"/>
      <c r="G1350" s="194"/>
      <c r="H1350" s="194"/>
      <c r="I1350" s="194"/>
    </row>
    <row r="1351" spans="4:9" x14ac:dyDescent="0.2">
      <c r="D1351" s="194"/>
      <c r="E1351" s="194"/>
      <c r="F1351" s="194"/>
      <c r="G1351" s="194"/>
      <c r="H1351" s="194"/>
      <c r="I1351" s="194"/>
    </row>
    <row r="1352" spans="4:9" x14ac:dyDescent="0.2">
      <c r="D1352" s="194"/>
      <c r="E1352" s="194"/>
      <c r="F1352" s="194"/>
      <c r="G1352" s="194"/>
      <c r="H1352" s="194"/>
      <c r="I1352" s="194"/>
    </row>
    <row r="1353" spans="4:9" x14ac:dyDescent="0.2">
      <c r="D1353" s="194"/>
      <c r="E1353" s="194"/>
      <c r="F1353" s="194"/>
      <c r="G1353" s="194"/>
      <c r="H1353" s="194"/>
      <c r="I1353" s="194"/>
    </row>
    <row r="1354" spans="4:9" x14ac:dyDescent="0.2">
      <c r="D1354" s="194"/>
      <c r="E1354" s="194"/>
      <c r="F1354" s="194"/>
      <c r="G1354" s="194"/>
      <c r="H1354" s="194"/>
      <c r="I1354" s="194"/>
    </row>
    <row r="1355" spans="4:9" x14ac:dyDescent="0.2">
      <c r="D1355" s="194"/>
      <c r="E1355" s="194"/>
      <c r="F1355" s="194"/>
      <c r="G1355" s="194"/>
      <c r="H1355" s="194"/>
      <c r="I1355" s="194"/>
    </row>
    <row r="1356" spans="4:9" x14ac:dyDescent="0.2">
      <c r="D1356" s="194"/>
      <c r="E1356" s="194"/>
      <c r="F1356" s="194"/>
      <c r="G1356" s="194"/>
      <c r="H1356" s="194"/>
      <c r="I1356" s="194"/>
    </row>
    <row r="1357" spans="4:9" x14ac:dyDescent="0.2">
      <c r="D1357" s="194"/>
      <c r="E1357" s="194"/>
      <c r="F1357" s="194"/>
      <c r="G1357" s="194"/>
      <c r="H1357" s="194"/>
      <c r="I1357" s="194"/>
    </row>
    <row r="1358" spans="4:9" x14ac:dyDescent="0.2">
      <c r="D1358" s="194"/>
      <c r="E1358" s="194"/>
      <c r="F1358" s="194"/>
      <c r="G1358" s="194"/>
      <c r="H1358" s="194"/>
      <c r="I1358" s="194"/>
    </row>
    <row r="1359" spans="4:9" x14ac:dyDescent="0.2">
      <c r="D1359" s="194"/>
      <c r="E1359" s="194"/>
      <c r="F1359" s="194"/>
      <c r="G1359" s="194"/>
      <c r="H1359" s="194"/>
      <c r="I1359" s="194"/>
    </row>
    <row r="1360" spans="4:9" x14ac:dyDescent="0.2">
      <c r="D1360" s="194"/>
      <c r="E1360" s="194"/>
      <c r="F1360" s="194"/>
      <c r="G1360" s="194"/>
      <c r="H1360" s="194"/>
      <c r="I1360" s="194"/>
    </row>
    <row r="1361" spans="4:9" x14ac:dyDescent="0.2">
      <c r="D1361" s="194"/>
      <c r="E1361" s="194"/>
      <c r="F1361" s="194"/>
      <c r="G1361" s="194"/>
      <c r="H1361" s="194"/>
      <c r="I1361" s="194"/>
    </row>
    <row r="1362" spans="4:9" x14ac:dyDescent="0.2">
      <c r="D1362" s="194"/>
      <c r="E1362" s="194"/>
      <c r="F1362" s="194"/>
      <c r="G1362" s="194"/>
      <c r="H1362" s="194"/>
      <c r="I1362" s="194"/>
    </row>
    <row r="1363" spans="4:9" x14ac:dyDescent="0.2">
      <c r="D1363" s="194"/>
      <c r="E1363" s="194"/>
      <c r="F1363" s="194"/>
      <c r="G1363" s="194"/>
      <c r="H1363" s="194"/>
      <c r="I1363" s="194"/>
    </row>
    <row r="1364" spans="4:9" x14ac:dyDescent="0.2">
      <c r="D1364" s="194"/>
      <c r="E1364" s="194"/>
      <c r="F1364" s="194"/>
      <c r="G1364" s="194"/>
      <c r="H1364" s="194"/>
      <c r="I1364" s="194"/>
    </row>
    <row r="1365" spans="4:9" x14ac:dyDescent="0.2">
      <c r="D1365" s="194"/>
      <c r="E1365" s="194"/>
      <c r="F1365" s="194"/>
      <c r="G1365" s="194"/>
      <c r="H1365" s="194"/>
      <c r="I1365" s="194"/>
    </row>
    <row r="1366" spans="4:9" x14ac:dyDescent="0.2">
      <c r="D1366" s="194"/>
      <c r="E1366" s="194"/>
      <c r="F1366" s="194"/>
      <c r="G1366" s="194"/>
      <c r="H1366" s="194"/>
      <c r="I1366" s="194"/>
    </row>
    <row r="1367" spans="4:9" x14ac:dyDescent="0.2">
      <c r="D1367" s="194"/>
      <c r="E1367" s="194"/>
      <c r="F1367" s="194"/>
      <c r="G1367" s="194"/>
      <c r="H1367" s="194"/>
      <c r="I1367" s="194"/>
    </row>
    <row r="1368" spans="4:9" x14ac:dyDescent="0.2">
      <c r="D1368" s="194"/>
      <c r="E1368" s="194"/>
      <c r="F1368" s="194"/>
      <c r="G1368" s="194"/>
      <c r="H1368" s="194"/>
      <c r="I1368" s="194"/>
    </row>
    <row r="1369" spans="4:9" x14ac:dyDescent="0.2">
      <c r="D1369" s="194"/>
      <c r="E1369" s="194"/>
      <c r="F1369" s="194"/>
      <c r="G1369" s="194"/>
      <c r="H1369" s="194"/>
      <c r="I1369" s="194"/>
    </row>
    <row r="1370" spans="4:9" x14ac:dyDescent="0.2">
      <c r="D1370" s="194"/>
      <c r="E1370" s="194"/>
      <c r="F1370" s="194"/>
      <c r="G1370" s="194"/>
      <c r="H1370" s="194"/>
      <c r="I1370" s="194"/>
    </row>
    <row r="1371" spans="4:9" x14ac:dyDescent="0.2">
      <c r="D1371" s="194"/>
      <c r="E1371" s="194"/>
      <c r="F1371" s="194"/>
      <c r="G1371" s="194"/>
      <c r="H1371" s="194"/>
      <c r="I1371" s="194"/>
    </row>
    <row r="1372" spans="4:9" x14ac:dyDescent="0.2">
      <c r="D1372" s="194"/>
      <c r="E1372" s="194"/>
      <c r="F1372" s="194"/>
      <c r="G1372" s="194"/>
      <c r="H1372" s="194"/>
      <c r="I1372" s="194"/>
    </row>
    <row r="1373" spans="4:9" x14ac:dyDescent="0.2">
      <c r="D1373" s="194"/>
      <c r="E1373" s="194"/>
      <c r="F1373" s="194"/>
      <c r="G1373" s="194"/>
      <c r="H1373" s="194"/>
      <c r="I1373" s="194"/>
    </row>
    <row r="1374" spans="4:9" x14ac:dyDescent="0.2">
      <c r="D1374" s="194"/>
      <c r="E1374" s="194"/>
      <c r="F1374" s="194"/>
      <c r="G1374" s="194"/>
      <c r="H1374" s="194"/>
      <c r="I1374" s="194"/>
    </row>
    <row r="1375" spans="4:9" x14ac:dyDescent="0.2">
      <c r="D1375" s="194"/>
      <c r="E1375" s="194"/>
      <c r="F1375" s="194"/>
      <c r="G1375" s="194"/>
      <c r="H1375" s="194"/>
      <c r="I1375" s="194"/>
    </row>
    <row r="1376" spans="4:9" x14ac:dyDescent="0.2">
      <c r="D1376" s="194"/>
      <c r="E1376" s="194"/>
      <c r="F1376" s="194"/>
      <c r="G1376" s="194"/>
      <c r="H1376" s="194"/>
      <c r="I1376" s="194"/>
    </row>
    <row r="1377" spans="4:9" x14ac:dyDescent="0.2">
      <c r="D1377" s="194"/>
      <c r="E1377" s="194"/>
      <c r="F1377" s="194"/>
      <c r="G1377" s="194"/>
      <c r="H1377" s="194"/>
      <c r="I1377" s="194"/>
    </row>
    <row r="1378" spans="4:9" x14ac:dyDescent="0.2">
      <c r="D1378" s="194"/>
      <c r="E1378" s="194"/>
      <c r="F1378" s="194"/>
      <c r="G1378" s="194"/>
      <c r="H1378" s="194"/>
      <c r="I1378" s="194"/>
    </row>
    <row r="1379" spans="4:9" x14ac:dyDescent="0.2">
      <c r="D1379" s="194"/>
      <c r="E1379" s="194"/>
      <c r="F1379" s="194"/>
      <c r="G1379" s="194"/>
      <c r="H1379" s="194"/>
      <c r="I1379" s="194"/>
    </row>
    <row r="1380" spans="4:9" x14ac:dyDescent="0.2">
      <c r="D1380" s="194"/>
      <c r="E1380" s="194"/>
      <c r="F1380" s="194"/>
      <c r="G1380" s="194"/>
      <c r="H1380" s="194"/>
      <c r="I1380" s="194"/>
    </row>
    <row r="1381" spans="4:9" x14ac:dyDescent="0.2">
      <c r="D1381" s="194"/>
      <c r="E1381" s="194"/>
      <c r="F1381" s="194"/>
      <c r="G1381" s="194"/>
      <c r="H1381" s="194"/>
      <c r="I1381" s="194"/>
    </row>
    <row r="1382" spans="4:9" x14ac:dyDescent="0.2">
      <c r="D1382" s="194"/>
      <c r="E1382" s="194"/>
      <c r="F1382" s="194"/>
      <c r="G1382" s="194"/>
      <c r="H1382" s="194"/>
      <c r="I1382" s="194"/>
    </row>
    <row r="1383" spans="4:9" x14ac:dyDescent="0.2">
      <c r="D1383" s="194"/>
      <c r="E1383" s="194"/>
      <c r="F1383" s="194"/>
      <c r="G1383" s="194"/>
      <c r="H1383" s="194"/>
      <c r="I1383" s="194"/>
    </row>
    <row r="1384" spans="4:9" x14ac:dyDescent="0.2">
      <c r="D1384" s="194"/>
      <c r="E1384" s="194"/>
      <c r="F1384" s="194"/>
      <c r="G1384" s="194"/>
      <c r="H1384" s="194"/>
      <c r="I1384" s="194"/>
    </row>
    <row r="1385" spans="4:9" x14ac:dyDescent="0.2">
      <c r="D1385" s="194"/>
      <c r="E1385" s="194"/>
      <c r="F1385" s="194"/>
      <c r="G1385" s="194"/>
      <c r="H1385" s="194"/>
      <c r="I1385" s="194"/>
    </row>
    <row r="1386" spans="4:9" x14ac:dyDescent="0.2">
      <c r="D1386" s="194"/>
      <c r="E1386" s="194"/>
      <c r="F1386" s="194"/>
      <c r="G1386" s="194"/>
      <c r="H1386" s="194"/>
      <c r="I1386" s="194"/>
    </row>
    <row r="1387" spans="4:9" x14ac:dyDescent="0.2">
      <c r="D1387" s="194"/>
      <c r="E1387" s="194"/>
      <c r="F1387" s="194"/>
      <c r="G1387" s="194"/>
      <c r="H1387" s="194"/>
      <c r="I1387" s="194"/>
    </row>
    <row r="1388" spans="4:9" x14ac:dyDescent="0.2">
      <c r="D1388" s="194"/>
      <c r="E1388" s="194"/>
      <c r="F1388" s="194"/>
      <c r="G1388" s="194"/>
      <c r="H1388" s="194"/>
      <c r="I1388" s="194"/>
    </row>
    <row r="1389" spans="4:9" x14ac:dyDescent="0.2">
      <c r="D1389" s="194"/>
      <c r="E1389" s="194"/>
      <c r="F1389" s="194"/>
      <c r="G1389" s="194"/>
      <c r="H1389" s="194"/>
      <c r="I1389" s="194"/>
    </row>
    <row r="1390" spans="4:9" x14ac:dyDescent="0.2">
      <c r="D1390" s="194"/>
      <c r="E1390" s="194"/>
      <c r="F1390" s="194"/>
      <c r="G1390" s="194"/>
      <c r="H1390" s="194"/>
      <c r="I1390" s="194"/>
    </row>
    <row r="1391" spans="4:9" x14ac:dyDescent="0.2">
      <c r="D1391" s="194"/>
      <c r="E1391" s="194"/>
      <c r="F1391" s="194"/>
      <c r="G1391" s="194"/>
      <c r="H1391" s="194"/>
      <c r="I1391" s="194"/>
    </row>
    <row r="1392" spans="4:9" x14ac:dyDescent="0.2">
      <c r="D1392" s="194"/>
      <c r="E1392" s="194"/>
      <c r="F1392" s="194"/>
      <c r="G1392" s="194"/>
      <c r="H1392" s="194"/>
      <c r="I1392" s="194"/>
    </row>
    <row r="1393" spans="4:9" x14ac:dyDescent="0.2">
      <c r="D1393" s="194"/>
      <c r="E1393" s="194"/>
      <c r="F1393" s="194"/>
      <c r="G1393" s="194"/>
      <c r="H1393" s="194"/>
      <c r="I1393" s="194"/>
    </row>
    <row r="1394" spans="4:9" x14ac:dyDescent="0.2">
      <c r="D1394" s="194"/>
      <c r="E1394" s="194"/>
      <c r="F1394" s="194"/>
      <c r="G1394" s="194"/>
      <c r="H1394" s="194"/>
      <c r="I1394" s="194"/>
    </row>
    <row r="1395" spans="4:9" x14ac:dyDescent="0.2">
      <c r="D1395" s="194"/>
      <c r="E1395" s="194"/>
      <c r="F1395" s="194"/>
      <c r="G1395" s="194"/>
      <c r="H1395" s="194"/>
      <c r="I1395" s="194"/>
    </row>
    <row r="1396" spans="4:9" x14ac:dyDescent="0.2">
      <c r="D1396" s="194"/>
      <c r="E1396" s="194"/>
      <c r="F1396" s="194"/>
      <c r="G1396" s="194"/>
      <c r="H1396" s="194"/>
      <c r="I1396" s="194"/>
    </row>
    <row r="1397" spans="4:9" x14ac:dyDescent="0.2">
      <c r="D1397" s="194"/>
      <c r="E1397" s="194"/>
      <c r="F1397" s="194"/>
      <c r="G1397" s="194"/>
      <c r="H1397" s="194"/>
      <c r="I1397" s="194"/>
    </row>
    <row r="1398" spans="4:9" x14ac:dyDescent="0.2">
      <c r="D1398" s="194"/>
      <c r="E1398" s="194"/>
      <c r="F1398" s="194"/>
      <c r="G1398" s="194"/>
      <c r="H1398" s="194"/>
      <c r="I1398" s="194"/>
    </row>
    <row r="1399" spans="4:9" x14ac:dyDescent="0.2">
      <c r="D1399" s="194"/>
      <c r="E1399" s="194"/>
      <c r="F1399" s="194"/>
      <c r="G1399" s="194"/>
      <c r="H1399" s="194"/>
      <c r="I1399" s="194"/>
    </row>
    <row r="1400" spans="4:9" x14ac:dyDescent="0.2">
      <c r="D1400" s="194"/>
      <c r="E1400" s="194"/>
      <c r="F1400" s="194"/>
      <c r="G1400" s="194"/>
      <c r="H1400" s="194"/>
      <c r="I1400" s="194"/>
    </row>
    <row r="1401" spans="4:9" x14ac:dyDescent="0.2">
      <c r="D1401" s="194"/>
      <c r="E1401" s="194"/>
      <c r="F1401" s="194"/>
      <c r="G1401" s="194"/>
      <c r="H1401" s="194"/>
      <c r="I1401" s="194"/>
    </row>
    <row r="1402" spans="4:9" x14ac:dyDescent="0.2">
      <c r="D1402" s="194"/>
      <c r="E1402" s="194"/>
      <c r="F1402" s="194"/>
      <c r="G1402" s="194"/>
      <c r="H1402" s="194"/>
      <c r="I1402" s="194"/>
    </row>
    <row r="1403" spans="4:9" x14ac:dyDescent="0.2">
      <c r="D1403" s="194"/>
      <c r="E1403" s="194"/>
      <c r="F1403" s="194"/>
      <c r="G1403" s="194"/>
      <c r="H1403" s="194"/>
      <c r="I1403" s="194"/>
    </row>
    <row r="1404" spans="4:9" x14ac:dyDescent="0.2">
      <c r="D1404" s="194"/>
      <c r="E1404" s="194"/>
      <c r="F1404" s="194"/>
      <c r="G1404" s="194"/>
      <c r="H1404" s="194"/>
      <c r="I1404" s="194"/>
    </row>
    <row r="1405" spans="4:9" x14ac:dyDescent="0.2">
      <c r="D1405" s="194"/>
      <c r="E1405" s="194"/>
      <c r="F1405" s="194"/>
      <c r="G1405" s="194"/>
      <c r="H1405" s="194"/>
      <c r="I1405" s="194"/>
    </row>
    <row r="1406" spans="4:9" x14ac:dyDescent="0.2">
      <c r="D1406" s="194"/>
      <c r="E1406" s="194"/>
      <c r="F1406" s="194"/>
      <c r="G1406" s="194"/>
      <c r="H1406" s="194"/>
      <c r="I1406" s="194"/>
    </row>
    <row r="1407" spans="4:9" x14ac:dyDescent="0.2">
      <c r="D1407" s="194"/>
      <c r="E1407" s="194"/>
      <c r="F1407" s="194"/>
      <c r="G1407" s="194"/>
      <c r="H1407" s="194"/>
      <c r="I1407" s="194"/>
    </row>
    <row r="1408" spans="4:9" x14ac:dyDescent="0.2">
      <c r="D1408" s="194"/>
      <c r="E1408" s="194"/>
      <c r="F1408" s="194"/>
      <c r="G1408" s="194"/>
      <c r="H1408" s="194"/>
      <c r="I1408" s="194"/>
    </row>
    <row r="1409" spans="4:9" x14ac:dyDescent="0.2">
      <c r="D1409" s="194"/>
      <c r="E1409" s="194"/>
      <c r="F1409" s="194"/>
      <c r="G1409" s="194"/>
      <c r="H1409" s="194"/>
      <c r="I1409" s="194"/>
    </row>
    <row r="1410" spans="4:9" x14ac:dyDescent="0.2">
      <c r="D1410" s="194"/>
      <c r="E1410" s="194"/>
      <c r="F1410" s="194"/>
      <c r="G1410" s="194"/>
      <c r="H1410" s="194"/>
      <c r="I1410" s="194"/>
    </row>
    <row r="1411" spans="4:9" x14ac:dyDescent="0.2">
      <c r="D1411" s="194"/>
      <c r="E1411" s="194"/>
      <c r="F1411" s="194"/>
      <c r="G1411" s="194"/>
      <c r="H1411" s="194"/>
      <c r="I1411" s="194"/>
    </row>
    <row r="1412" spans="4:9" x14ac:dyDescent="0.2">
      <c r="D1412" s="194"/>
      <c r="E1412" s="194"/>
      <c r="F1412" s="194"/>
      <c r="G1412" s="194"/>
      <c r="H1412" s="194"/>
      <c r="I1412" s="194"/>
    </row>
    <row r="1413" spans="4:9" x14ac:dyDescent="0.2">
      <c r="D1413" s="194"/>
      <c r="E1413" s="194"/>
      <c r="F1413" s="194"/>
      <c r="G1413" s="194"/>
      <c r="H1413" s="194"/>
      <c r="I1413" s="194"/>
    </row>
    <row r="1414" spans="4:9" x14ac:dyDescent="0.2">
      <c r="D1414" s="194"/>
      <c r="E1414" s="194"/>
      <c r="F1414" s="194"/>
      <c r="G1414" s="194"/>
      <c r="H1414" s="194"/>
      <c r="I1414" s="194"/>
    </row>
    <row r="1415" spans="4:9" x14ac:dyDescent="0.2">
      <c r="D1415" s="194"/>
      <c r="E1415" s="194"/>
      <c r="F1415" s="194"/>
      <c r="G1415" s="194"/>
      <c r="H1415" s="194"/>
      <c r="I1415" s="194"/>
    </row>
    <row r="1416" spans="4:9" x14ac:dyDescent="0.2">
      <c r="D1416" s="194"/>
      <c r="E1416" s="194"/>
      <c r="F1416" s="194"/>
      <c r="G1416" s="194"/>
      <c r="H1416" s="194"/>
      <c r="I1416" s="194"/>
    </row>
    <row r="1417" spans="4:9" x14ac:dyDescent="0.2">
      <c r="D1417" s="194"/>
      <c r="E1417" s="194"/>
      <c r="F1417" s="194"/>
      <c r="G1417" s="194"/>
      <c r="H1417" s="194"/>
      <c r="I1417" s="194"/>
    </row>
    <row r="1418" spans="4:9" x14ac:dyDescent="0.2">
      <c r="D1418" s="194"/>
      <c r="E1418" s="194"/>
      <c r="F1418" s="194"/>
      <c r="G1418" s="194"/>
      <c r="H1418" s="194"/>
      <c r="I1418" s="194"/>
    </row>
    <row r="1419" spans="4:9" x14ac:dyDescent="0.2">
      <c r="D1419" s="194"/>
      <c r="E1419" s="194"/>
      <c r="F1419" s="194"/>
      <c r="G1419" s="194"/>
      <c r="H1419" s="194"/>
      <c r="I1419" s="194"/>
    </row>
    <row r="1420" spans="4:9" x14ac:dyDescent="0.2">
      <c r="D1420" s="194"/>
      <c r="E1420" s="194"/>
      <c r="F1420" s="194"/>
      <c r="G1420" s="194"/>
      <c r="H1420" s="194"/>
      <c r="I1420" s="194"/>
    </row>
    <row r="1421" spans="4:9" x14ac:dyDescent="0.2">
      <c r="D1421" s="194"/>
      <c r="E1421" s="194"/>
      <c r="F1421" s="194"/>
      <c r="G1421" s="194"/>
      <c r="H1421" s="194"/>
      <c r="I1421" s="194"/>
    </row>
    <row r="1422" spans="4:9" x14ac:dyDescent="0.2">
      <c r="D1422" s="194"/>
      <c r="E1422" s="194"/>
      <c r="F1422" s="194"/>
      <c r="G1422" s="194"/>
      <c r="H1422" s="194"/>
      <c r="I1422" s="194"/>
    </row>
    <row r="1423" spans="4:9" x14ac:dyDescent="0.2">
      <c r="D1423" s="194"/>
      <c r="E1423" s="194"/>
      <c r="F1423" s="194"/>
      <c r="G1423" s="194"/>
      <c r="H1423" s="194"/>
      <c r="I1423" s="194"/>
    </row>
    <row r="1424" spans="4:9" x14ac:dyDescent="0.2">
      <c r="D1424" s="194"/>
      <c r="E1424" s="194"/>
      <c r="F1424" s="194"/>
      <c r="G1424" s="194"/>
      <c r="H1424" s="194"/>
      <c r="I1424" s="194"/>
    </row>
    <row r="1425" spans="4:9" x14ac:dyDescent="0.2">
      <c r="D1425" s="194"/>
      <c r="E1425" s="194"/>
      <c r="F1425" s="194"/>
      <c r="G1425" s="194"/>
      <c r="H1425" s="194"/>
      <c r="I1425" s="194"/>
    </row>
    <row r="1426" spans="4:9" x14ac:dyDescent="0.2">
      <c r="D1426" s="194"/>
      <c r="E1426" s="194"/>
      <c r="F1426" s="194"/>
      <c r="G1426" s="194"/>
      <c r="H1426" s="194"/>
      <c r="I1426" s="194"/>
    </row>
    <row r="1427" spans="4:9" x14ac:dyDescent="0.2">
      <c r="D1427" s="194"/>
      <c r="E1427" s="194"/>
      <c r="F1427" s="194"/>
      <c r="G1427" s="194"/>
      <c r="H1427" s="194"/>
      <c r="I1427" s="194"/>
    </row>
    <row r="1428" spans="4:9" x14ac:dyDescent="0.2">
      <c r="D1428" s="194"/>
      <c r="E1428" s="194"/>
      <c r="F1428" s="194"/>
      <c r="G1428" s="194"/>
      <c r="H1428" s="194"/>
      <c r="I1428" s="194"/>
    </row>
    <row r="1429" spans="4:9" x14ac:dyDescent="0.2">
      <c r="D1429" s="194"/>
      <c r="E1429" s="194"/>
      <c r="F1429" s="194"/>
      <c r="G1429" s="194"/>
      <c r="H1429" s="194"/>
      <c r="I1429" s="194"/>
    </row>
    <row r="1430" spans="4:9" x14ac:dyDescent="0.2">
      <c r="D1430" s="194"/>
      <c r="E1430" s="194"/>
      <c r="F1430" s="194"/>
      <c r="G1430" s="194"/>
      <c r="H1430" s="194"/>
      <c r="I1430" s="194"/>
    </row>
    <row r="1431" spans="4:9" x14ac:dyDescent="0.2">
      <c r="D1431" s="194"/>
      <c r="E1431" s="194"/>
      <c r="F1431" s="194"/>
      <c r="G1431" s="194"/>
      <c r="H1431" s="194"/>
      <c r="I1431" s="194"/>
    </row>
    <row r="1432" spans="4:9" x14ac:dyDescent="0.2">
      <c r="D1432" s="194"/>
      <c r="E1432" s="194"/>
      <c r="F1432" s="194"/>
      <c r="G1432" s="194"/>
      <c r="H1432" s="194"/>
      <c r="I1432" s="194"/>
    </row>
    <row r="1433" spans="4:9" x14ac:dyDescent="0.2">
      <c r="D1433" s="194"/>
      <c r="E1433" s="194"/>
      <c r="F1433" s="194"/>
      <c r="G1433" s="194"/>
      <c r="H1433" s="194"/>
      <c r="I1433" s="194"/>
    </row>
    <row r="1434" spans="4:9" x14ac:dyDescent="0.2">
      <c r="D1434" s="194"/>
      <c r="E1434" s="194"/>
      <c r="F1434" s="194"/>
      <c r="G1434" s="194"/>
      <c r="H1434" s="194"/>
      <c r="I1434" s="194"/>
    </row>
    <row r="1435" spans="4:9" x14ac:dyDescent="0.2">
      <c r="D1435" s="194"/>
      <c r="E1435" s="194"/>
      <c r="F1435" s="194"/>
      <c r="G1435" s="194"/>
      <c r="H1435" s="194"/>
      <c r="I1435" s="194"/>
    </row>
    <row r="1436" spans="4:9" x14ac:dyDescent="0.2">
      <c r="D1436" s="194"/>
      <c r="E1436" s="194"/>
      <c r="F1436" s="194"/>
      <c r="G1436" s="194"/>
      <c r="H1436" s="194"/>
      <c r="I1436" s="194"/>
    </row>
    <row r="1437" spans="4:9" x14ac:dyDescent="0.2">
      <c r="D1437" s="194"/>
      <c r="E1437" s="194"/>
      <c r="F1437" s="194"/>
      <c r="G1437" s="194"/>
      <c r="H1437" s="194"/>
      <c r="I1437" s="194"/>
    </row>
    <row r="1438" spans="4:9" x14ac:dyDescent="0.2">
      <c r="D1438" s="194"/>
      <c r="E1438" s="194"/>
      <c r="F1438" s="194"/>
      <c r="G1438" s="194"/>
      <c r="H1438" s="194"/>
      <c r="I1438" s="194"/>
    </row>
    <row r="1439" spans="4:9" x14ac:dyDescent="0.2">
      <c r="D1439" s="194"/>
      <c r="E1439" s="194"/>
      <c r="F1439" s="194"/>
      <c r="G1439" s="194"/>
      <c r="H1439" s="194"/>
      <c r="I1439" s="194"/>
    </row>
    <row r="1440" spans="4:9" x14ac:dyDescent="0.2">
      <c r="D1440" s="194"/>
      <c r="E1440" s="194"/>
      <c r="F1440" s="194"/>
      <c r="G1440" s="194"/>
      <c r="H1440" s="194"/>
      <c r="I1440" s="194"/>
    </row>
    <row r="1441" spans="4:9" x14ac:dyDescent="0.2">
      <c r="D1441" s="194"/>
      <c r="E1441" s="194"/>
      <c r="F1441" s="194"/>
      <c r="G1441" s="194"/>
      <c r="H1441" s="194"/>
      <c r="I1441" s="194"/>
    </row>
    <row r="1442" spans="4:9" x14ac:dyDescent="0.2">
      <c r="D1442" s="194"/>
      <c r="E1442" s="194"/>
      <c r="F1442" s="194"/>
      <c r="G1442" s="194"/>
      <c r="H1442" s="194"/>
      <c r="I1442" s="194"/>
    </row>
    <row r="1443" spans="4:9" x14ac:dyDescent="0.2">
      <c r="D1443" s="194"/>
      <c r="E1443" s="194"/>
      <c r="F1443" s="194"/>
      <c r="G1443" s="194"/>
      <c r="H1443" s="194"/>
      <c r="I1443" s="194"/>
    </row>
    <row r="1444" spans="4:9" x14ac:dyDescent="0.2">
      <c r="D1444" s="194"/>
      <c r="E1444" s="194"/>
      <c r="F1444" s="194"/>
      <c r="G1444" s="194"/>
      <c r="H1444" s="194"/>
      <c r="I1444" s="194"/>
    </row>
    <row r="1445" spans="4:9" x14ac:dyDescent="0.2">
      <c r="D1445" s="194"/>
      <c r="E1445" s="194"/>
      <c r="F1445" s="194"/>
      <c r="G1445" s="194"/>
      <c r="H1445" s="194"/>
      <c r="I1445" s="194"/>
    </row>
    <row r="1446" spans="4:9" x14ac:dyDescent="0.2">
      <c r="D1446" s="194"/>
      <c r="E1446" s="194"/>
      <c r="F1446" s="194"/>
      <c r="G1446" s="194"/>
      <c r="H1446" s="194"/>
      <c r="I1446" s="194"/>
    </row>
    <row r="1447" spans="4:9" x14ac:dyDescent="0.2">
      <c r="D1447" s="194"/>
      <c r="E1447" s="194"/>
      <c r="F1447" s="194"/>
      <c r="G1447" s="194"/>
      <c r="H1447" s="194"/>
      <c r="I1447" s="194"/>
    </row>
    <row r="1448" spans="4:9" x14ac:dyDescent="0.2">
      <c r="D1448" s="194"/>
      <c r="E1448" s="194"/>
      <c r="F1448" s="194"/>
      <c r="G1448" s="194"/>
      <c r="H1448" s="194"/>
      <c r="I1448" s="194"/>
    </row>
    <row r="1449" spans="4:9" x14ac:dyDescent="0.2">
      <c r="D1449" s="194"/>
      <c r="E1449" s="194"/>
      <c r="F1449" s="194"/>
      <c r="G1449" s="194"/>
      <c r="H1449" s="194"/>
      <c r="I1449" s="194"/>
    </row>
    <row r="1450" spans="4:9" x14ac:dyDescent="0.2">
      <c r="D1450" s="194"/>
      <c r="E1450" s="194"/>
      <c r="F1450" s="194"/>
      <c r="G1450" s="194"/>
      <c r="H1450" s="194"/>
      <c r="I1450" s="194"/>
    </row>
    <row r="1451" spans="4:9" x14ac:dyDescent="0.2">
      <c r="D1451" s="194"/>
      <c r="E1451" s="194"/>
      <c r="F1451" s="194"/>
      <c r="G1451" s="194"/>
      <c r="H1451" s="194"/>
      <c r="I1451" s="194"/>
    </row>
    <row r="1452" spans="4:9" x14ac:dyDescent="0.2">
      <c r="D1452" s="194"/>
      <c r="E1452" s="194"/>
      <c r="F1452" s="194"/>
      <c r="G1452" s="194"/>
      <c r="H1452" s="194"/>
      <c r="I1452" s="194"/>
    </row>
    <row r="1453" spans="4:9" x14ac:dyDescent="0.2">
      <c r="D1453" s="194"/>
      <c r="E1453" s="194"/>
      <c r="F1453" s="194"/>
      <c r="G1453" s="194"/>
      <c r="H1453" s="194"/>
      <c r="I1453" s="194"/>
    </row>
    <row r="1454" spans="4:9" x14ac:dyDescent="0.2">
      <c r="D1454" s="194"/>
      <c r="E1454" s="194"/>
      <c r="F1454" s="194"/>
      <c r="G1454" s="194"/>
      <c r="H1454" s="194"/>
      <c r="I1454" s="194"/>
    </row>
    <row r="1455" spans="4:9" x14ac:dyDescent="0.2">
      <c r="D1455" s="194"/>
      <c r="E1455" s="194"/>
      <c r="F1455" s="194"/>
      <c r="G1455" s="194"/>
      <c r="H1455" s="194"/>
      <c r="I1455" s="194"/>
    </row>
    <row r="1456" spans="4:9" x14ac:dyDescent="0.2">
      <c r="D1456" s="194"/>
      <c r="E1456" s="194"/>
      <c r="F1456" s="194"/>
      <c r="G1456" s="194"/>
      <c r="H1456" s="194"/>
      <c r="I1456" s="194"/>
    </row>
    <row r="1457" spans="4:9" x14ac:dyDescent="0.2">
      <c r="D1457" s="194"/>
      <c r="E1457" s="194"/>
      <c r="F1457" s="194"/>
      <c r="G1457" s="194"/>
      <c r="H1457" s="194"/>
      <c r="I1457" s="194"/>
    </row>
    <row r="1458" spans="4:9" x14ac:dyDescent="0.2">
      <c r="D1458" s="194"/>
      <c r="E1458" s="194"/>
      <c r="F1458" s="194"/>
      <c r="G1458" s="194"/>
      <c r="H1458" s="194"/>
      <c r="I1458" s="194"/>
    </row>
    <row r="1459" spans="4:9" x14ac:dyDescent="0.2">
      <c r="D1459" s="194"/>
      <c r="E1459" s="194"/>
      <c r="F1459" s="194"/>
      <c r="G1459" s="194"/>
      <c r="H1459" s="194"/>
      <c r="I1459" s="194"/>
    </row>
    <row r="1460" spans="4:9" x14ac:dyDescent="0.2">
      <c r="D1460" s="194"/>
      <c r="E1460" s="194"/>
      <c r="F1460" s="194"/>
      <c r="G1460" s="194"/>
      <c r="H1460" s="194"/>
      <c r="I1460" s="194"/>
    </row>
    <row r="1461" spans="4:9" x14ac:dyDescent="0.2">
      <c r="D1461" s="194"/>
      <c r="E1461" s="194"/>
      <c r="F1461" s="194"/>
      <c r="G1461" s="194"/>
      <c r="H1461" s="194"/>
      <c r="I1461" s="194"/>
    </row>
    <row r="1462" spans="4:9" x14ac:dyDescent="0.2">
      <c r="D1462" s="194"/>
      <c r="E1462" s="194"/>
      <c r="F1462" s="194"/>
      <c r="G1462" s="194"/>
      <c r="H1462" s="194"/>
      <c r="I1462" s="194"/>
    </row>
    <row r="1463" spans="4:9" x14ac:dyDescent="0.2">
      <c r="D1463" s="194"/>
      <c r="E1463" s="194"/>
      <c r="F1463" s="194"/>
      <c r="G1463" s="194"/>
      <c r="H1463" s="194"/>
      <c r="I1463" s="194"/>
    </row>
    <row r="1464" spans="4:9" x14ac:dyDescent="0.2">
      <c r="D1464" s="194"/>
      <c r="E1464" s="194"/>
      <c r="F1464" s="194"/>
      <c r="G1464" s="194"/>
      <c r="H1464" s="194"/>
      <c r="I1464" s="194"/>
    </row>
    <row r="1465" spans="4:9" x14ac:dyDescent="0.2">
      <c r="D1465" s="194"/>
      <c r="E1465" s="194"/>
      <c r="F1465" s="194"/>
      <c r="G1465" s="194"/>
      <c r="H1465" s="194"/>
      <c r="I1465" s="194"/>
    </row>
    <row r="1466" spans="4:9" x14ac:dyDescent="0.2">
      <c r="D1466" s="194"/>
      <c r="E1466" s="194"/>
      <c r="F1466" s="194"/>
      <c r="G1466" s="194"/>
      <c r="H1466" s="194"/>
      <c r="I1466" s="194"/>
    </row>
    <row r="1467" spans="4:9" x14ac:dyDescent="0.2">
      <c r="D1467" s="194"/>
      <c r="E1467" s="194"/>
      <c r="F1467" s="194"/>
      <c r="G1467" s="194"/>
      <c r="H1467" s="194"/>
      <c r="I1467" s="194"/>
    </row>
    <row r="1468" spans="4:9" x14ac:dyDescent="0.2">
      <c r="D1468" s="194"/>
      <c r="E1468" s="194"/>
      <c r="F1468" s="194"/>
      <c r="G1468" s="194"/>
      <c r="H1468" s="194"/>
      <c r="I1468" s="194"/>
    </row>
    <row r="1469" spans="4:9" x14ac:dyDescent="0.2">
      <c r="D1469" s="194"/>
      <c r="E1469" s="194"/>
      <c r="F1469" s="194"/>
      <c r="G1469" s="194"/>
      <c r="H1469" s="194"/>
      <c r="I1469" s="194"/>
    </row>
    <row r="1470" spans="4:9" x14ac:dyDescent="0.2">
      <c r="D1470" s="194"/>
      <c r="E1470" s="194"/>
      <c r="F1470" s="194"/>
      <c r="G1470" s="194"/>
      <c r="H1470" s="194"/>
      <c r="I1470" s="194"/>
    </row>
    <row r="1471" spans="4:9" x14ac:dyDescent="0.2">
      <c r="D1471" s="194"/>
      <c r="E1471" s="194"/>
      <c r="F1471" s="194"/>
      <c r="G1471" s="194"/>
      <c r="H1471" s="194"/>
      <c r="I1471" s="194"/>
    </row>
    <row r="1472" spans="4:9" x14ac:dyDescent="0.2">
      <c r="D1472" s="194"/>
      <c r="E1472" s="194"/>
      <c r="F1472" s="194"/>
      <c r="G1472" s="194"/>
      <c r="H1472" s="194"/>
      <c r="I1472" s="194"/>
    </row>
    <row r="1473" spans="4:9" x14ac:dyDescent="0.2">
      <c r="D1473" s="194"/>
      <c r="E1473" s="194"/>
      <c r="F1473" s="194"/>
      <c r="G1473" s="194"/>
      <c r="H1473" s="194"/>
      <c r="I1473" s="194"/>
    </row>
    <row r="1474" spans="4:9" x14ac:dyDescent="0.2">
      <c r="D1474" s="194"/>
      <c r="E1474" s="194"/>
      <c r="F1474" s="194"/>
      <c r="G1474" s="194"/>
      <c r="H1474" s="194"/>
      <c r="I1474" s="194"/>
    </row>
    <row r="1475" spans="4:9" x14ac:dyDescent="0.2">
      <c r="D1475" s="194"/>
      <c r="E1475" s="194"/>
      <c r="F1475" s="194"/>
      <c r="G1475" s="194"/>
      <c r="H1475" s="194"/>
      <c r="I1475" s="194"/>
    </row>
    <row r="1476" spans="4:9" x14ac:dyDescent="0.2">
      <c r="D1476" s="194"/>
      <c r="E1476" s="194"/>
      <c r="F1476" s="194"/>
      <c r="G1476" s="194"/>
      <c r="H1476" s="194"/>
      <c r="I1476" s="194"/>
    </row>
    <row r="1477" spans="4:9" x14ac:dyDescent="0.2">
      <c r="D1477" s="194"/>
      <c r="E1477" s="194"/>
      <c r="F1477" s="194"/>
      <c r="G1477" s="194"/>
      <c r="H1477" s="194"/>
      <c r="I1477" s="194"/>
    </row>
    <row r="1478" spans="4:9" x14ac:dyDescent="0.2">
      <c r="D1478" s="194"/>
      <c r="E1478" s="194"/>
      <c r="F1478" s="194"/>
      <c r="G1478" s="194"/>
      <c r="H1478" s="194"/>
      <c r="I1478" s="194"/>
    </row>
    <row r="1479" spans="4:9" x14ac:dyDescent="0.2">
      <c r="D1479" s="194"/>
      <c r="E1479" s="194"/>
      <c r="F1479" s="194"/>
      <c r="G1479" s="194"/>
      <c r="H1479" s="194"/>
      <c r="I1479" s="194"/>
    </row>
    <row r="1480" spans="4:9" x14ac:dyDescent="0.2">
      <c r="D1480" s="194"/>
      <c r="E1480" s="194"/>
      <c r="F1480" s="194"/>
      <c r="G1480" s="194"/>
      <c r="H1480" s="194"/>
      <c r="I1480" s="194"/>
    </row>
    <row r="1481" spans="4:9" x14ac:dyDescent="0.2">
      <c r="D1481" s="194"/>
      <c r="E1481" s="194"/>
      <c r="F1481" s="194"/>
      <c r="G1481" s="194"/>
      <c r="H1481" s="194"/>
      <c r="I1481" s="194"/>
    </row>
    <row r="1482" spans="4:9" x14ac:dyDescent="0.2">
      <c r="D1482" s="194"/>
      <c r="E1482" s="194"/>
      <c r="F1482" s="194"/>
      <c r="G1482" s="194"/>
      <c r="H1482" s="194"/>
      <c r="I1482" s="194"/>
    </row>
    <row r="1483" spans="4:9" x14ac:dyDescent="0.2">
      <c r="D1483" s="194"/>
      <c r="E1483" s="194"/>
      <c r="F1483" s="194"/>
      <c r="G1483" s="194"/>
      <c r="H1483" s="194"/>
      <c r="I1483" s="194"/>
    </row>
    <row r="1484" spans="4:9" x14ac:dyDescent="0.2">
      <c r="D1484" s="194"/>
      <c r="E1484" s="194"/>
      <c r="F1484" s="194"/>
      <c r="G1484" s="194"/>
      <c r="H1484" s="194"/>
      <c r="I1484" s="194"/>
    </row>
    <row r="1485" spans="4:9" x14ac:dyDescent="0.2">
      <c r="D1485" s="194"/>
      <c r="E1485" s="194"/>
      <c r="F1485" s="194"/>
      <c r="G1485" s="194"/>
      <c r="H1485" s="194"/>
      <c r="I1485" s="194"/>
    </row>
    <row r="1486" spans="4:9" x14ac:dyDescent="0.2">
      <c r="D1486" s="194"/>
      <c r="E1486" s="194"/>
      <c r="F1486" s="194"/>
      <c r="G1486" s="194"/>
      <c r="H1486" s="194"/>
      <c r="I1486" s="194"/>
    </row>
    <row r="1487" spans="4:9" x14ac:dyDescent="0.2">
      <c r="D1487" s="194"/>
      <c r="E1487" s="194"/>
      <c r="F1487" s="194"/>
      <c r="G1487" s="194"/>
      <c r="H1487" s="194"/>
      <c r="I1487" s="194"/>
    </row>
    <row r="1488" spans="4:9" x14ac:dyDescent="0.2">
      <c r="D1488" s="194"/>
      <c r="E1488" s="194"/>
      <c r="F1488" s="194"/>
      <c r="G1488" s="194"/>
      <c r="H1488" s="194"/>
      <c r="I1488" s="194"/>
    </row>
    <row r="1489" spans="4:9" x14ac:dyDescent="0.2">
      <c r="D1489" s="194"/>
      <c r="E1489" s="194"/>
      <c r="F1489" s="194"/>
      <c r="G1489" s="194"/>
      <c r="H1489" s="194"/>
      <c r="I1489" s="194"/>
    </row>
    <row r="1490" spans="4:9" x14ac:dyDescent="0.2">
      <c r="D1490" s="194"/>
      <c r="E1490" s="194"/>
      <c r="F1490" s="194"/>
      <c r="G1490" s="194"/>
      <c r="H1490" s="194"/>
      <c r="I1490" s="194"/>
    </row>
    <row r="1491" spans="4:9" x14ac:dyDescent="0.2">
      <c r="D1491" s="194"/>
      <c r="E1491" s="194"/>
      <c r="F1491" s="194"/>
      <c r="G1491" s="194"/>
      <c r="H1491" s="194"/>
      <c r="I1491" s="194"/>
    </row>
    <row r="1492" spans="4:9" x14ac:dyDescent="0.2">
      <c r="D1492" s="194"/>
      <c r="E1492" s="194"/>
      <c r="F1492" s="194"/>
      <c r="G1492" s="194"/>
      <c r="H1492" s="194"/>
      <c r="I1492" s="194"/>
    </row>
    <row r="1493" spans="4:9" x14ac:dyDescent="0.2">
      <c r="D1493" s="194"/>
      <c r="E1493" s="194"/>
      <c r="F1493" s="194"/>
      <c r="G1493" s="194"/>
      <c r="H1493" s="194"/>
      <c r="I1493" s="194"/>
    </row>
    <row r="1494" spans="4:9" x14ac:dyDescent="0.2">
      <c r="D1494" s="194"/>
      <c r="E1494" s="194"/>
      <c r="F1494" s="194"/>
      <c r="G1494" s="194"/>
      <c r="H1494" s="194"/>
      <c r="I1494" s="194"/>
    </row>
    <row r="1495" spans="4:9" x14ac:dyDescent="0.2">
      <c r="D1495" s="194"/>
      <c r="E1495" s="194"/>
      <c r="F1495" s="194"/>
      <c r="G1495" s="194"/>
      <c r="H1495" s="194"/>
      <c r="I1495" s="194"/>
    </row>
    <row r="1496" spans="4:9" x14ac:dyDescent="0.2">
      <c r="D1496" s="194"/>
      <c r="E1496" s="194"/>
      <c r="F1496" s="194"/>
      <c r="G1496" s="194"/>
      <c r="H1496" s="194"/>
      <c r="I1496" s="194"/>
    </row>
    <row r="1497" spans="4:9" x14ac:dyDescent="0.2">
      <c r="D1497" s="194"/>
      <c r="E1497" s="194"/>
      <c r="F1497" s="194"/>
      <c r="G1497" s="194"/>
      <c r="H1497" s="194"/>
      <c r="I1497" s="194"/>
    </row>
    <row r="1498" spans="4:9" x14ac:dyDescent="0.2">
      <c r="D1498" s="194"/>
      <c r="E1498" s="194"/>
      <c r="F1498" s="194"/>
      <c r="G1498" s="194"/>
      <c r="H1498" s="194"/>
      <c r="I1498" s="194"/>
    </row>
    <row r="1499" spans="4:9" x14ac:dyDescent="0.2">
      <c r="D1499" s="194"/>
      <c r="E1499" s="194"/>
      <c r="F1499" s="194"/>
      <c r="G1499" s="194"/>
      <c r="H1499" s="194"/>
      <c r="I1499" s="194"/>
    </row>
    <row r="1500" spans="4:9" x14ac:dyDescent="0.2">
      <c r="D1500" s="194"/>
      <c r="E1500" s="194"/>
      <c r="F1500" s="194"/>
      <c r="G1500" s="194"/>
      <c r="H1500" s="194"/>
      <c r="I1500" s="194"/>
    </row>
    <row r="1501" spans="4:9" x14ac:dyDescent="0.2">
      <c r="D1501" s="194"/>
      <c r="E1501" s="194"/>
      <c r="F1501" s="194"/>
      <c r="G1501" s="194"/>
      <c r="H1501" s="194"/>
      <c r="I1501" s="194"/>
    </row>
    <row r="1502" spans="4:9" x14ac:dyDescent="0.2">
      <c r="D1502" s="194"/>
      <c r="E1502" s="194"/>
      <c r="F1502" s="194"/>
      <c r="G1502" s="194"/>
      <c r="H1502" s="194"/>
      <c r="I1502" s="194"/>
    </row>
    <row r="1503" spans="4:9" x14ac:dyDescent="0.2">
      <c r="D1503" s="194"/>
      <c r="E1503" s="194"/>
      <c r="F1503" s="194"/>
      <c r="G1503" s="194"/>
      <c r="H1503" s="194"/>
      <c r="I1503" s="194"/>
    </row>
    <row r="1504" spans="4:9" x14ac:dyDescent="0.2">
      <c r="D1504" s="194"/>
      <c r="E1504" s="194"/>
      <c r="F1504" s="194"/>
      <c r="G1504" s="194"/>
      <c r="H1504" s="194"/>
      <c r="I1504" s="194"/>
    </row>
    <row r="1505" spans="4:9" x14ac:dyDescent="0.2">
      <c r="D1505" s="194"/>
      <c r="E1505" s="194"/>
      <c r="F1505" s="194"/>
      <c r="G1505" s="194"/>
      <c r="H1505" s="194"/>
      <c r="I1505" s="194"/>
    </row>
    <row r="1506" spans="4:9" x14ac:dyDescent="0.2">
      <c r="D1506" s="194"/>
      <c r="E1506" s="194"/>
      <c r="F1506" s="194"/>
      <c r="G1506" s="194"/>
      <c r="H1506" s="194"/>
      <c r="I1506" s="194"/>
    </row>
    <row r="1507" spans="4:9" x14ac:dyDescent="0.2">
      <c r="D1507" s="194"/>
      <c r="E1507" s="194"/>
      <c r="F1507" s="194"/>
      <c r="G1507" s="194"/>
      <c r="H1507" s="194"/>
      <c r="I1507" s="194"/>
    </row>
    <row r="1508" spans="4:9" x14ac:dyDescent="0.2">
      <c r="D1508" s="194"/>
      <c r="E1508" s="194"/>
      <c r="F1508" s="194"/>
      <c r="G1508" s="194"/>
      <c r="H1508" s="194"/>
      <c r="I1508" s="194"/>
    </row>
    <row r="1509" spans="4:9" x14ac:dyDescent="0.2">
      <c r="D1509" s="194"/>
      <c r="E1509" s="194"/>
      <c r="F1509" s="194"/>
      <c r="G1509" s="194"/>
      <c r="H1509" s="194"/>
      <c r="I1509" s="194"/>
    </row>
    <row r="1510" spans="4:9" x14ac:dyDescent="0.2">
      <c r="D1510" s="194"/>
      <c r="E1510" s="194"/>
      <c r="F1510" s="194"/>
      <c r="G1510" s="194"/>
      <c r="H1510" s="194"/>
      <c r="I1510" s="194"/>
    </row>
    <row r="1511" spans="4:9" x14ac:dyDescent="0.2">
      <c r="D1511" s="194"/>
      <c r="E1511" s="194"/>
      <c r="F1511" s="194"/>
      <c r="G1511" s="194"/>
      <c r="H1511" s="194"/>
      <c r="I1511" s="194"/>
    </row>
    <row r="1512" spans="4:9" x14ac:dyDescent="0.2">
      <c r="D1512" s="194"/>
      <c r="E1512" s="194"/>
      <c r="F1512" s="194"/>
      <c r="G1512" s="194"/>
      <c r="H1512" s="194"/>
      <c r="I1512" s="194"/>
    </row>
    <row r="1513" spans="4:9" x14ac:dyDescent="0.2">
      <c r="D1513" s="194"/>
      <c r="E1513" s="194"/>
      <c r="F1513" s="194"/>
      <c r="G1513" s="194"/>
      <c r="H1513" s="194"/>
      <c r="I1513" s="194"/>
    </row>
    <row r="1514" spans="4:9" x14ac:dyDescent="0.2">
      <c r="D1514" s="194"/>
      <c r="E1514" s="194"/>
      <c r="F1514" s="194"/>
      <c r="G1514" s="194"/>
      <c r="H1514" s="194"/>
      <c r="I1514" s="194"/>
    </row>
    <row r="1515" spans="4:9" x14ac:dyDescent="0.2">
      <c r="D1515" s="194"/>
      <c r="E1515" s="194"/>
      <c r="F1515" s="194"/>
      <c r="G1515" s="194"/>
      <c r="H1515" s="194"/>
      <c r="I1515" s="194"/>
    </row>
    <row r="1516" spans="4:9" x14ac:dyDescent="0.2">
      <c r="D1516" s="194"/>
      <c r="E1516" s="194"/>
      <c r="F1516" s="194"/>
      <c r="G1516" s="194"/>
      <c r="H1516" s="194"/>
      <c r="I1516" s="194"/>
    </row>
    <row r="1517" spans="4:9" x14ac:dyDescent="0.2">
      <c r="D1517" s="194"/>
      <c r="E1517" s="194"/>
      <c r="F1517" s="194"/>
      <c r="G1517" s="194"/>
      <c r="H1517" s="194"/>
      <c r="I1517" s="194"/>
    </row>
    <row r="1518" spans="4:9" x14ac:dyDescent="0.2">
      <c r="D1518" s="194"/>
      <c r="E1518" s="194"/>
      <c r="F1518" s="194"/>
      <c r="G1518" s="194"/>
      <c r="H1518" s="194"/>
      <c r="I1518" s="194"/>
    </row>
    <row r="1519" spans="4:9" x14ac:dyDescent="0.2">
      <c r="D1519" s="194"/>
      <c r="E1519" s="194"/>
      <c r="F1519" s="194"/>
      <c r="G1519" s="194"/>
      <c r="H1519" s="194"/>
      <c r="I1519" s="194"/>
    </row>
    <row r="1520" spans="4:9" x14ac:dyDescent="0.2">
      <c r="D1520" s="194"/>
      <c r="E1520" s="194"/>
      <c r="F1520" s="194"/>
      <c r="G1520" s="194"/>
      <c r="H1520" s="194"/>
      <c r="I1520" s="194"/>
    </row>
    <row r="1521" spans="4:9" x14ac:dyDescent="0.2">
      <c r="D1521" s="194"/>
      <c r="E1521" s="194"/>
      <c r="F1521" s="194"/>
      <c r="G1521" s="194"/>
      <c r="H1521" s="194"/>
      <c r="I1521" s="194"/>
    </row>
    <row r="1522" spans="4:9" x14ac:dyDescent="0.2">
      <c r="D1522" s="194"/>
      <c r="E1522" s="194"/>
      <c r="F1522" s="194"/>
      <c r="G1522" s="194"/>
      <c r="H1522" s="194"/>
      <c r="I1522" s="194"/>
    </row>
    <row r="1523" spans="4:9" x14ac:dyDescent="0.2">
      <c r="D1523" s="194"/>
      <c r="E1523" s="194"/>
      <c r="F1523" s="194"/>
      <c r="G1523" s="194"/>
      <c r="H1523" s="194"/>
      <c r="I1523" s="194"/>
    </row>
    <row r="1524" spans="4:9" x14ac:dyDescent="0.2">
      <c r="D1524" s="194"/>
      <c r="E1524" s="194"/>
      <c r="F1524" s="194"/>
      <c r="G1524" s="194"/>
      <c r="H1524" s="194"/>
      <c r="I1524" s="194"/>
    </row>
    <row r="1525" spans="4:9" x14ac:dyDescent="0.2">
      <c r="D1525" s="194"/>
      <c r="E1525" s="194"/>
      <c r="F1525" s="194"/>
      <c r="G1525" s="194"/>
      <c r="H1525" s="194"/>
      <c r="I1525" s="194"/>
    </row>
    <row r="1526" spans="4:9" x14ac:dyDescent="0.2">
      <c r="D1526" s="194"/>
      <c r="E1526" s="194"/>
      <c r="F1526" s="194"/>
      <c r="G1526" s="194"/>
      <c r="H1526" s="194"/>
      <c r="I1526" s="194"/>
    </row>
    <row r="1527" spans="4:9" x14ac:dyDescent="0.2">
      <c r="D1527" s="194"/>
      <c r="E1527" s="194"/>
      <c r="F1527" s="194"/>
      <c r="G1527" s="194"/>
      <c r="H1527" s="194"/>
      <c r="I1527" s="194"/>
    </row>
    <row r="1528" spans="4:9" x14ac:dyDescent="0.2">
      <c r="D1528" s="194"/>
      <c r="E1528" s="194"/>
      <c r="F1528" s="194"/>
      <c r="G1528" s="194"/>
      <c r="H1528" s="194"/>
      <c r="I1528" s="194"/>
    </row>
    <row r="1529" spans="4:9" x14ac:dyDescent="0.2">
      <c r="D1529" s="194"/>
      <c r="E1529" s="194"/>
      <c r="F1529" s="194"/>
      <c r="G1529" s="194"/>
      <c r="H1529" s="194"/>
      <c r="I1529" s="194"/>
    </row>
    <row r="1530" spans="4:9" x14ac:dyDescent="0.2">
      <c r="D1530" s="194"/>
      <c r="E1530" s="194"/>
      <c r="F1530" s="194"/>
      <c r="G1530" s="194"/>
      <c r="H1530" s="194"/>
      <c r="I1530" s="194"/>
    </row>
    <row r="1531" spans="4:9" x14ac:dyDescent="0.2">
      <c r="D1531" s="194"/>
      <c r="E1531" s="194"/>
      <c r="F1531" s="194"/>
      <c r="G1531" s="194"/>
      <c r="H1531" s="194"/>
      <c r="I1531" s="194"/>
    </row>
    <row r="1532" spans="4:9" x14ac:dyDescent="0.2">
      <c r="D1532" s="194"/>
      <c r="E1532" s="194"/>
      <c r="F1532" s="194"/>
      <c r="G1532" s="194"/>
      <c r="H1532" s="194"/>
      <c r="I1532" s="194"/>
    </row>
    <row r="1533" spans="4:9" x14ac:dyDescent="0.2">
      <c r="D1533" s="194"/>
      <c r="E1533" s="194"/>
      <c r="F1533" s="194"/>
      <c r="G1533" s="194"/>
      <c r="H1533" s="194"/>
      <c r="I1533" s="194"/>
    </row>
    <row r="1534" spans="4:9" x14ac:dyDescent="0.2">
      <c r="D1534" s="194"/>
      <c r="E1534" s="194"/>
      <c r="F1534" s="194"/>
      <c r="G1534" s="194"/>
      <c r="H1534" s="194"/>
      <c r="I1534" s="194"/>
    </row>
    <row r="1535" spans="4:9" x14ac:dyDescent="0.2">
      <c r="D1535" s="194"/>
      <c r="E1535" s="194"/>
      <c r="F1535" s="194"/>
      <c r="G1535" s="194"/>
      <c r="H1535" s="194"/>
      <c r="I1535" s="194"/>
    </row>
    <row r="1536" spans="4:9" x14ac:dyDescent="0.2">
      <c r="D1536" s="194"/>
      <c r="E1536" s="194"/>
      <c r="F1536" s="194"/>
      <c r="G1536" s="194"/>
      <c r="H1536" s="194"/>
      <c r="I1536" s="194"/>
    </row>
    <row r="1537" spans="4:9" x14ac:dyDescent="0.2">
      <c r="D1537" s="194"/>
      <c r="E1537" s="194"/>
      <c r="F1537" s="194"/>
      <c r="G1537" s="194"/>
      <c r="H1537" s="194"/>
      <c r="I1537" s="194"/>
    </row>
    <row r="1538" spans="4:9" x14ac:dyDescent="0.2">
      <c r="D1538" s="194"/>
      <c r="E1538" s="194"/>
      <c r="F1538" s="194"/>
      <c r="G1538" s="194"/>
      <c r="H1538" s="194"/>
      <c r="I1538" s="194"/>
    </row>
    <row r="1539" spans="4:9" x14ac:dyDescent="0.2">
      <c r="D1539" s="194"/>
      <c r="E1539" s="194"/>
      <c r="F1539" s="194"/>
      <c r="G1539" s="194"/>
      <c r="H1539" s="194"/>
      <c r="I1539" s="194"/>
    </row>
    <row r="1540" spans="4:9" x14ac:dyDescent="0.2">
      <c r="D1540" s="194"/>
      <c r="E1540" s="194"/>
      <c r="F1540" s="194"/>
      <c r="G1540" s="194"/>
      <c r="H1540" s="194"/>
      <c r="I1540" s="194"/>
    </row>
    <row r="1541" spans="4:9" x14ac:dyDescent="0.2">
      <c r="D1541" s="194"/>
      <c r="E1541" s="194"/>
      <c r="F1541" s="194"/>
      <c r="G1541" s="194"/>
      <c r="H1541" s="194"/>
      <c r="I1541" s="194"/>
    </row>
    <row r="1542" spans="4:9" x14ac:dyDescent="0.2">
      <c r="D1542" s="194"/>
      <c r="E1542" s="194"/>
      <c r="F1542" s="194"/>
      <c r="G1542" s="194"/>
      <c r="H1542" s="194"/>
      <c r="I1542" s="194"/>
    </row>
    <row r="1543" spans="4:9" x14ac:dyDescent="0.2">
      <c r="D1543" s="194"/>
      <c r="E1543" s="194"/>
      <c r="F1543" s="194"/>
      <c r="G1543" s="194"/>
      <c r="H1543" s="194"/>
      <c r="I1543" s="194"/>
    </row>
    <row r="1544" spans="4:9" x14ac:dyDescent="0.2">
      <c r="D1544" s="194"/>
      <c r="E1544" s="194"/>
      <c r="F1544" s="194"/>
      <c r="G1544" s="194"/>
      <c r="H1544" s="194"/>
      <c r="I1544" s="194"/>
    </row>
    <row r="1545" spans="4:9" x14ac:dyDescent="0.2">
      <c r="D1545" s="194"/>
      <c r="E1545" s="194"/>
      <c r="F1545" s="194"/>
      <c r="G1545" s="194"/>
      <c r="H1545" s="194"/>
      <c r="I1545" s="194"/>
    </row>
    <row r="1546" spans="4:9" x14ac:dyDescent="0.2">
      <c r="D1546" s="194"/>
      <c r="E1546" s="194"/>
      <c r="F1546" s="194"/>
      <c r="G1546" s="194"/>
      <c r="H1546" s="194"/>
      <c r="I1546" s="194"/>
    </row>
    <row r="1547" spans="4:9" x14ac:dyDescent="0.2">
      <c r="D1547" s="194"/>
      <c r="E1547" s="194"/>
      <c r="F1547" s="194"/>
      <c r="G1547" s="194"/>
      <c r="H1547" s="194"/>
      <c r="I1547" s="194"/>
    </row>
    <row r="1548" spans="4:9" x14ac:dyDescent="0.2">
      <c r="D1548" s="194"/>
      <c r="E1548" s="194"/>
      <c r="F1548" s="194"/>
      <c r="G1548" s="194"/>
      <c r="H1548" s="194"/>
      <c r="I1548" s="194"/>
    </row>
    <row r="1549" spans="4:9" x14ac:dyDescent="0.2">
      <c r="D1549" s="194"/>
      <c r="E1549" s="194"/>
      <c r="F1549" s="194"/>
      <c r="G1549" s="194"/>
      <c r="H1549" s="194"/>
      <c r="I1549" s="194"/>
    </row>
    <row r="1550" spans="4:9" x14ac:dyDescent="0.2">
      <c r="D1550" s="194"/>
      <c r="E1550" s="194"/>
      <c r="F1550" s="194"/>
      <c r="G1550" s="194"/>
      <c r="H1550" s="194"/>
      <c r="I1550" s="194"/>
    </row>
    <row r="1551" spans="4:9" x14ac:dyDescent="0.2">
      <c r="D1551" s="194"/>
      <c r="E1551" s="194"/>
      <c r="F1551" s="194"/>
      <c r="G1551" s="194"/>
      <c r="H1551" s="194"/>
      <c r="I1551" s="194"/>
    </row>
    <row r="1552" spans="4:9" x14ac:dyDescent="0.2">
      <c r="D1552" s="194"/>
      <c r="E1552" s="194"/>
      <c r="F1552" s="194"/>
      <c r="G1552" s="194"/>
      <c r="H1552" s="194"/>
      <c r="I1552" s="194"/>
    </row>
    <row r="1553" spans="4:9" x14ac:dyDescent="0.2">
      <c r="D1553" s="194"/>
      <c r="E1553" s="194"/>
      <c r="F1553" s="194"/>
      <c r="G1553" s="194"/>
      <c r="H1553" s="194"/>
      <c r="I1553" s="194"/>
    </row>
    <row r="1554" spans="4:9" x14ac:dyDescent="0.2">
      <c r="D1554" s="194"/>
      <c r="E1554" s="194"/>
      <c r="F1554" s="194"/>
      <c r="G1554" s="194"/>
      <c r="H1554" s="194"/>
      <c r="I1554" s="194"/>
    </row>
    <row r="1555" spans="4:9" x14ac:dyDescent="0.2">
      <c r="D1555" s="194"/>
      <c r="E1555" s="194"/>
      <c r="F1555" s="194"/>
      <c r="G1555" s="194"/>
      <c r="H1555" s="194"/>
      <c r="I1555" s="194"/>
    </row>
    <row r="1556" spans="4:9" x14ac:dyDescent="0.2">
      <c r="D1556" s="194"/>
      <c r="E1556" s="194"/>
      <c r="F1556" s="194"/>
      <c r="G1556" s="194"/>
      <c r="H1556" s="194"/>
      <c r="I1556" s="194"/>
    </row>
    <row r="1557" spans="4:9" x14ac:dyDescent="0.2">
      <c r="D1557" s="194"/>
      <c r="E1557" s="194"/>
      <c r="F1557" s="194"/>
      <c r="G1557" s="194"/>
      <c r="H1557" s="194"/>
      <c r="I1557" s="194"/>
    </row>
    <row r="1558" spans="4:9" x14ac:dyDescent="0.2">
      <c r="D1558" s="194"/>
      <c r="E1558" s="194"/>
      <c r="F1558" s="194"/>
      <c r="G1558" s="194"/>
      <c r="H1558" s="194"/>
      <c r="I1558" s="194"/>
    </row>
    <row r="1559" spans="4:9" x14ac:dyDescent="0.2">
      <c r="D1559" s="194"/>
      <c r="E1559" s="194"/>
      <c r="F1559" s="194"/>
      <c r="G1559" s="194"/>
      <c r="H1559" s="194"/>
      <c r="I1559" s="194"/>
    </row>
    <row r="1560" spans="4:9" x14ac:dyDescent="0.2">
      <c r="D1560" s="194"/>
      <c r="E1560" s="194"/>
      <c r="F1560" s="194"/>
      <c r="G1560" s="194"/>
      <c r="H1560" s="194"/>
      <c r="I1560" s="194"/>
    </row>
    <row r="1561" spans="4:9" x14ac:dyDescent="0.2">
      <c r="D1561" s="194"/>
      <c r="E1561" s="194"/>
      <c r="F1561" s="194"/>
      <c r="G1561" s="194"/>
      <c r="H1561" s="194"/>
      <c r="I1561" s="194"/>
    </row>
    <row r="1562" spans="4:9" x14ac:dyDescent="0.2">
      <c r="D1562" s="194"/>
      <c r="E1562" s="194"/>
      <c r="F1562" s="194"/>
      <c r="G1562" s="194"/>
      <c r="H1562" s="194"/>
      <c r="I1562" s="194"/>
    </row>
    <row r="1563" spans="4:9" x14ac:dyDescent="0.2">
      <c r="D1563" s="194"/>
      <c r="E1563" s="194"/>
      <c r="F1563" s="194"/>
      <c r="G1563" s="194"/>
      <c r="H1563" s="194"/>
      <c r="I1563" s="194"/>
    </row>
    <row r="1564" spans="4:9" x14ac:dyDescent="0.2">
      <c r="D1564" s="194"/>
      <c r="E1564" s="194"/>
      <c r="F1564" s="194"/>
      <c r="G1564" s="194"/>
      <c r="H1564" s="194"/>
      <c r="I1564" s="194"/>
    </row>
    <row r="1565" spans="4:9" x14ac:dyDescent="0.2">
      <c r="D1565" s="194"/>
      <c r="E1565" s="194"/>
      <c r="F1565" s="194"/>
      <c r="G1565" s="194"/>
      <c r="H1565" s="194"/>
      <c r="I1565" s="194"/>
    </row>
    <row r="1566" spans="4:9" x14ac:dyDescent="0.2">
      <c r="D1566" s="194"/>
      <c r="E1566" s="194"/>
      <c r="F1566" s="194"/>
      <c r="G1566" s="194"/>
      <c r="H1566" s="194"/>
      <c r="I1566" s="194"/>
    </row>
    <row r="1567" spans="4:9" x14ac:dyDescent="0.2">
      <c r="D1567" s="194"/>
      <c r="E1567" s="194"/>
      <c r="F1567" s="194"/>
      <c r="G1567" s="194"/>
      <c r="H1567" s="194"/>
      <c r="I1567" s="194"/>
    </row>
    <row r="1568" spans="4:9" x14ac:dyDescent="0.2">
      <c r="D1568" s="194"/>
      <c r="E1568" s="194"/>
      <c r="F1568" s="194"/>
      <c r="G1568" s="194"/>
      <c r="H1568" s="194"/>
      <c r="I1568" s="194"/>
    </row>
    <row r="1569" spans="4:9" x14ac:dyDescent="0.2">
      <c r="D1569" s="194"/>
      <c r="E1569" s="194"/>
      <c r="F1569" s="194"/>
      <c r="G1569" s="194"/>
      <c r="H1569" s="194"/>
      <c r="I1569" s="194"/>
    </row>
    <row r="1570" spans="4:9" x14ac:dyDescent="0.2">
      <c r="D1570" s="194"/>
      <c r="E1570" s="194"/>
      <c r="F1570" s="194"/>
      <c r="G1570" s="194"/>
      <c r="H1570" s="194"/>
      <c r="I1570" s="194"/>
    </row>
    <row r="1571" spans="4:9" x14ac:dyDescent="0.2">
      <c r="D1571" s="194"/>
      <c r="E1571" s="194"/>
      <c r="F1571" s="194"/>
      <c r="G1571" s="194"/>
      <c r="H1571" s="194"/>
      <c r="I1571" s="194"/>
    </row>
    <row r="1572" spans="4:9" x14ac:dyDescent="0.2">
      <c r="D1572" s="194"/>
      <c r="E1572" s="194"/>
      <c r="F1572" s="194"/>
      <c r="G1572" s="194"/>
      <c r="H1572" s="194"/>
      <c r="I1572" s="194"/>
    </row>
    <row r="1573" spans="4:9" x14ac:dyDescent="0.2">
      <c r="D1573" s="194"/>
      <c r="E1573" s="194"/>
      <c r="F1573" s="194"/>
      <c r="G1573" s="194"/>
      <c r="H1573" s="194"/>
      <c r="I1573" s="194"/>
    </row>
    <row r="1574" spans="4:9" x14ac:dyDescent="0.2">
      <c r="D1574" s="194"/>
      <c r="E1574" s="194"/>
      <c r="F1574" s="194"/>
      <c r="G1574" s="194"/>
      <c r="H1574" s="194"/>
      <c r="I1574" s="194"/>
    </row>
    <row r="1575" spans="4:9" x14ac:dyDescent="0.2">
      <c r="D1575" s="194"/>
      <c r="E1575" s="194"/>
      <c r="F1575" s="194"/>
      <c r="G1575" s="194"/>
      <c r="H1575" s="194"/>
      <c r="I1575" s="194"/>
    </row>
    <row r="1576" spans="4:9" x14ac:dyDescent="0.2">
      <c r="D1576" s="194"/>
      <c r="E1576" s="194"/>
      <c r="F1576" s="194"/>
      <c r="G1576" s="194"/>
      <c r="H1576" s="194"/>
      <c r="I1576" s="194"/>
    </row>
    <row r="1577" spans="4:9" x14ac:dyDescent="0.2">
      <c r="D1577" s="194"/>
      <c r="E1577" s="194"/>
      <c r="F1577" s="194"/>
      <c r="G1577" s="194"/>
      <c r="H1577" s="194"/>
      <c r="I1577" s="194"/>
    </row>
    <row r="1578" spans="4:9" x14ac:dyDescent="0.2">
      <c r="D1578" s="194"/>
      <c r="E1578" s="194"/>
      <c r="F1578" s="194"/>
      <c r="G1578" s="194"/>
      <c r="H1578" s="194"/>
      <c r="I1578" s="194"/>
    </row>
    <row r="1579" spans="4:9" x14ac:dyDescent="0.2">
      <c r="D1579" s="194"/>
      <c r="E1579" s="194"/>
      <c r="F1579" s="194"/>
      <c r="G1579" s="194"/>
      <c r="H1579" s="194"/>
      <c r="I1579" s="194"/>
    </row>
    <row r="1580" spans="4:9" x14ac:dyDescent="0.2">
      <c r="D1580" s="194"/>
      <c r="E1580" s="194"/>
      <c r="F1580" s="194"/>
      <c r="G1580" s="194"/>
      <c r="H1580" s="194"/>
      <c r="I1580" s="194"/>
    </row>
    <row r="1581" spans="4:9" x14ac:dyDescent="0.2">
      <c r="D1581" s="194"/>
      <c r="E1581" s="194"/>
      <c r="F1581" s="194"/>
      <c r="G1581" s="194"/>
      <c r="H1581" s="194"/>
      <c r="I1581" s="194"/>
    </row>
    <row r="1582" spans="4:9" x14ac:dyDescent="0.2">
      <c r="D1582" s="194"/>
      <c r="E1582" s="194"/>
      <c r="F1582" s="194"/>
      <c r="G1582" s="194"/>
      <c r="H1582" s="194"/>
      <c r="I1582" s="194"/>
    </row>
    <row r="1583" spans="4:9" x14ac:dyDescent="0.2">
      <c r="D1583" s="194"/>
      <c r="E1583" s="194"/>
      <c r="F1583" s="194"/>
      <c r="G1583" s="194"/>
      <c r="H1583" s="194"/>
      <c r="I1583" s="194"/>
    </row>
    <row r="1584" spans="4:9" x14ac:dyDescent="0.2">
      <c r="D1584" s="194"/>
      <c r="E1584" s="194"/>
      <c r="F1584" s="194"/>
      <c r="G1584" s="194"/>
      <c r="H1584" s="194"/>
      <c r="I1584" s="194"/>
    </row>
    <row r="1585" spans="4:9" x14ac:dyDescent="0.2">
      <c r="D1585" s="194"/>
      <c r="E1585" s="194"/>
      <c r="F1585" s="194"/>
      <c r="G1585" s="194"/>
      <c r="H1585" s="194"/>
      <c r="I1585" s="194"/>
    </row>
    <row r="1586" spans="4:9" x14ac:dyDescent="0.2">
      <c r="D1586" s="194"/>
      <c r="E1586" s="194"/>
      <c r="F1586" s="194"/>
      <c r="G1586" s="194"/>
      <c r="H1586" s="194"/>
      <c r="I1586" s="194"/>
    </row>
    <row r="1587" spans="4:9" x14ac:dyDescent="0.2">
      <c r="D1587" s="194"/>
      <c r="E1587" s="194"/>
      <c r="F1587" s="194"/>
      <c r="G1587" s="194"/>
      <c r="H1587" s="194"/>
      <c r="I1587" s="194"/>
    </row>
    <row r="1588" spans="4:9" x14ac:dyDescent="0.2">
      <c r="D1588" s="194"/>
      <c r="E1588" s="194"/>
      <c r="F1588" s="194"/>
      <c r="G1588" s="194"/>
      <c r="H1588" s="194"/>
      <c r="I1588" s="194"/>
    </row>
    <row r="1589" spans="4:9" x14ac:dyDescent="0.2">
      <c r="D1589" s="194"/>
      <c r="E1589" s="194"/>
      <c r="F1589" s="194"/>
      <c r="G1589" s="194"/>
      <c r="H1589" s="194"/>
      <c r="I1589" s="194"/>
    </row>
    <row r="1590" spans="4:9" x14ac:dyDescent="0.2">
      <c r="D1590" s="194"/>
      <c r="E1590" s="194"/>
      <c r="F1590" s="194"/>
      <c r="G1590" s="194"/>
      <c r="H1590" s="194"/>
      <c r="I1590" s="194"/>
    </row>
    <row r="1591" spans="4:9" x14ac:dyDescent="0.2">
      <c r="D1591" s="194"/>
      <c r="E1591" s="194"/>
      <c r="F1591" s="194"/>
      <c r="G1591" s="194"/>
      <c r="H1591" s="194"/>
      <c r="I1591" s="194"/>
    </row>
    <row r="1592" spans="4:9" x14ac:dyDescent="0.2">
      <c r="D1592" s="194"/>
      <c r="E1592" s="194"/>
      <c r="F1592" s="194"/>
      <c r="G1592" s="194"/>
      <c r="H1592" s="194"/>
      <c r="I1592" s="194"/>
    </row>
    <row r="1593" spans="4:9" x14ac:dyDescent="0.2">
      <c r="D1593" s="194"/>
      <c r="E1593" s="194"/>
      <c r="F1593" s="194"/>
      <c r="G1593" s="194"/>
      <c r="H1593" s="194"/>
      <c r="I1593" s="194"/>
    </row>
    <row r="1594" spans="4:9" x14ac:dyDescent="0.2">
      <c r="D1594" s="194"/>
      <c r="E1594" s="194"/>
      <c r="F1594" s="194"/>
      <c r="G1594" s="194"/>
      <c r="H1594" s="194"/>
      <c r="I1594" s="194"/>
    </row>
    <row r="1595" spans="4:9" x14ac:dyDescent="0.2">
      <c r="D1595" s="194"/>
      <c r="E1595" s="194"/>
      <c r="F1595" s="194"/>
      <c r="G1595" s="194"/>
      <c r="H1595" s="194"/>
      <c r="I1595" s="194"/>
    </row>
    <row r="1596" spans="4:9" x14ac:dyDescent="0.2">
      <c r="D1596" s="194"/>
      <c r="E1596" s="194"/>
      <c r="F1596" s="194"/>
      <c r="G1596" s="194"/>
      <c r="H1596" s="194"/>
      <c r="I1596" s="194"/>
    </row>
    <row r="1597" spans="4:9" x14ac:dyDescent="0.2">
      <c r="D1597" s="194"/>
      <c r="E1597" s="194"/>
      <c r="F1597" s="194"/>
      <c r="G1597" s="194"/>
      <c r="H1597" s="194"/>
      <c r="I1597" s="194"/>
    </row>
    <row r="1598" spans="4:9" x14ac:dyDescent="0.2">
      <c r="D1598" s="194"/>
      <c r="E1598" s="194"/>
      <c r="F1598" s="194"/>
      <c r="G1598" s="194"/>
      <c r="H1598" s="194"/>
      <c r="I1598" s="194"/>
    </row>
    <row r="1599" spans="4:9" x14ac:dyDescent="0.2">
      <c r="D1599" s="194"/>
      <c r="E1599" s="194"/>
      <c r="F1599" s="194"/>
      <c r="G1599" s="194"/>
      <c r="H1599" s="194"/>
      <c r="I1599" s="194"/>
    </row>
    <row r="1600" spans="4:9" x14ac:dyDescent="0.2">
      <c r="D1600" s="194"/>
      <c r="E1600" s="194"/>
      <c r="F1600" s="194"/>
      <c r="G1600" s="194"/>
      <c r="H1600" s="194"/>
      <c r="I1600" s="194"/>
    </row>
    <row r="1601" spans="4:9" x14ac:dyDescent="0.2">
      <c r="D1601" s="194"/>
      <c r="E1601" s="194"/>
      <c r="F1601" s="194"/>
      <c r="G1601" s="194"/>
      <c r="H1601" s="194"/>
      <c r="I1601" s="194"/>
    </row>
    <row r="1602" spans="4:9" x14ac:dyDescent="0.2">
      <c r="D1602" s="194"/>
      <c r="E1602" s="194"/>
      <c r="F1602" s="194"/>
      <c r="G1602" s="194"/>
      <c r="H1602" s="194"/>
      <c r="I1602" s="194"/>
    </row>
    <row r="1603" spans="4:9" x14ac:dyDescent="0.2">
      <c r="D1603" s="194"/>
      <c r="E1603" s="194"/>
      <c r="F1603" s="194"/>
      <c r="G1603" s="194"/>
      <c r="H1603" s="194"/>
      <c r="I1603" s="194"/>
    </row>
    <row r="1604" spans="4:9" x14ac:dyDescent="0.2">
      <c r="D1604" s="194"/>
      <c r="E1604" s="194"/>
      <c r="F1604" s="194"/>
      <c r="G1604" s="194"/>
      <c r="H1604" s="194"/>
      <c r="I1604" s="194"/>
    </row>
    <row r="1605" spans="4:9" x14ac:dyDescent="0.2">
      <c r="D1605" s="194"/>
      <c r="E1605" s="194"/>
      <c r="F1605" s="194"/>
      <c r="G1605" s="194"/>
      <c r="H1605" s="194"/>
      <c r="I1605" s="194"/>
    </row>
    <row r="1606" spans="4:9" x14ac:dyDescent="0.2">
      <c r="D1606" s="194"/>
      <c r="E1606" s="194"/>
      <c r="F1606" s="194"/>
      <c r="G1606" s="194"/>
      <c r="H1606" s="194"/>
      <c r="I1606" s="194"/>
    </row>
    <row r="1607" spans="4:9" x14ac:dyDescent="0.2">
      <c r="D1607" s="194"/>
      <c r="E1607" s="194"/>
      <c r="F1607" s="194"/>
      <c r="G1607" s="194"/>
      <c r="H1607" s="194"/>
      <c r="I1607" s="194"/>
    </row>
    <row r="1608" spans="4:9" x14ac:dyDescent="0.2">
      <c r="D1608" s="194"/>
      <c r="E1608" s="194"/>
      <c r="F1608" s="194"/>
      <c r="G1608" s="194"/>
      <c r="H1608" s="194"/>
      <c r="I1608" s="194"/>
    </row>
    <row r="1609" spans="4:9" x14ac:dyDescent="0.2">
      <c r="D1609" s="194"/>
      <c r="E1609" s="194"/>
      <c r="F1609" s="194"/>
      <c r="G1609" s="194"/>
      <c r="H1609" s="194"/>
      <c r="I1609" s="194"/>
    </row>
    <row r="1610" spans="4:9" x14ac:dyDescent="0.2">
      <c r="D1610" s="194"/>
      <c r="E1610" s="194"/>
      <c r="F1610" s="194"/>
      <c r="G1610" s="194"/>
      <c r="H1610" s="194"/>
      <c r="I1610" s="194"/>
    </row>
    <row r="1611" spans="4:9" x14ac:dyDescent="0.2">
      <c r="D1611" s="194"/>
      <c r="E1611" s="194"/>
      <c r="F1611" s="194"/>
      <c r="G1611" s="194"/>
      <c r="H1611" s="194"/>
      <c r="I1611" s="194"/>
    </row>
    <row r="1612" spans="4:9" x14ac:dyDescent="0.2">
      <c r="D1612" s="194"/>
      <c r="E1612" s="194"/>
      <c r="F1612" s="194"/>
      <c r="G1612" s="194"/>
      <c r="H1612" s="194"/>
      <c r="I1612" s="194"/>
    </row>
    <row r="1613" spans="4:9" x14ac:dyDescent="0.2">
      <c r="D1613" s="194"/>
      <c r="E1613" s="194"/>
      <c r="F1613" s="194"/>
      <c r="G1613" s="194"/>
      <c r="H1613" s="194"/>
      <c r="I1613" s="194"/>
    </row>
    <row r="1614" spans="4:9" x14ac:dyDescent="0.2">
      <c r="D1614" s="194"/>
      <c r="E1614" s="194"/>
      <c r="F1614" s="194"/>
      <c r="G1614" s="194"/>
      <c r="H1614" s="194"/>
      <c r="I1614" s="194"/>
    </row>
    <row r="1615" spans="4:9" x14ac:dyDescent="0.2">
      <c r="D1615" s="194"/>
      <c r="E1615" s="194"/>
      <c r="F1615" s="194"/>
      <c r="G1615" s="194"/>
      <c r="H1615" s="194"/>
      <c r="I1615" s="194"/>
    </row>
    <row r="1616" spans="4:9" x14ac:dyDescent="0.2">
      <c r="D1616" s="194"/>
      <c r="E1616" s="194"/>
      <c r="F1616" s="194"/>
      <c r="G1616" s="194"/>
      <c r="H1616" s="194"/>
      <c r="I1616" s="194"/>
    </row>
    <row r="1617" spans="4:9" x14ac:dyDescent="0.2">
      <c r="D1617" s="194"/>
      <c r="E1617" s="194"/>
      <c r="F1617" s="194"/>
      <c r="G1617" s="194"/>
      <c r="H1617" s="194"/>
      <c r="I1617" s="194"/>
    </row>
    <row r="1618" spans="4:9" x14ac:dyDescent="0.2">
      <c r="D1618" s="194"/>
      <c r="E1618" s="194"/>
      <c r="F1618" s="194"/>
      <c r="G1618" s="194"/>
      <c r="H1618" s="194"/>
      <c r="I1618" s="194"/>
    </row>
    <row r="1619" spans="4:9" x14ac:dyDescent="0.2">
      <c r="D1619" s="194"/>
      <c r="E1619" s="194"/>
      <c r="F1619" s="194"/>
      <c r="G1619" s="194"/>
      <c r="H1619" s="194"/>
      <c r="I1619" s="194"/>
    </row>
    <row r="1620" spans="4:9" x14ac:dyDescent="0.2">
      <c r="D1620" s="194"/>
      <c r="E1620" s="194"/>
      <c r="F1620" s="194"/>
      <c r="G1620" s="194"/>
      <c r="H1620" s="194"/>
      <c r="I1620" s="194"/>
    </row>
    <row r="1621" spans="4:9" x14ac:dyDescent="0.2">
      <c r="D1621" s="194"/>
      <c r="E1621" s="194"/>
      <c r="F1621" s="194"/>
      <c r="G1621" s="194"/>
      <c r="H1621" s="194"/>
      <c r="I1621" s="194"/>
    </row>
    <row r="1622" spans="4:9" x14ac:dyDescent="0.2">
      <c r="D1622" s="194"/>
      <c r="E1622" s="194"/>
      <c r="F1622" s="194"/>
      <c r="G1622" s="194"/>
      <c r="H1622" s="194"/>
      <c r="I1622" s="194"/>
    </row>
    <row r="1623" spans="4:9" x14ac:dyDescent="0.2">
      <c r="D1623" s="194"/>
      <c r="E1623" s="194"/>
      <c r="F1623" s="194"/>
      <c r="G1623" s="194"/>
      <c r="H1623" s="194"/>
      <c r="I1623" s="194"/>
    </row>
    <row r="1624" spans="4:9" x14ac:dyDescent="0.2">
      <c r="D1624" s="194"/>
      <c r="E1624" s="194"/>
      <c r="F1624" s="194"/>
      <c r="G1624" s="194"/>
      <c r="H1624" s="194"/>
      <c r="I1624" s="194"/>
    </row>
    <row r="1625" spans="4:9" x14ac:dyDescent="0.2">
      <c r="D1625" s="194"/>
      <c r="E1625" s="194"/>
      <c r="F1625" s="194"/>
      <c r="G1625" s="194"/>
      <c r="H1625" s="194"/>
      <c r="I1625" s="194"/>
    </row>
    <row r="1626" spans="4:9" x14ac:dyDescent="0.2">
      <c r="D1626" s="194"/>
      <c r="E1626" s="194"/>
      <c r="F1626" s="194"/>
      <c r="G1626" s="194"/>
      <c r="H1626" s="194"/>
      <c r="I1626" s="194"/>
    </row>
    <row r="1627" spans="4:9" x14ac:dyDescent="0.2">
      <c r="D1627" s="194"/>
      <c r="E1627" s="194"/>
      <c r="F1627" s="194"/>
      <c r="G1627" s="194"/>
      <c r="H1627" s="194"/>
      <c r="I1627" s="194"/>
    </row>
    <row r="1628" spans="4:9" x14ac:dyDescent="0.2">
      <c r="D1628" s="194"/>
      <c r="E1628" s="194"/>
      <c r="F1628" s="194"/>
      <c r="G1628" s="194"/>
      <c r="H1628" s="194"/>
      <c r="I1628" s="194"/>
    </row>
    <row r="1629" spans="4:9" x14ac:dyDescent="0.2">
      <c r="D1629" s="194"/>
      <c r="E1629" s="194"/>
      <c r="F1629" s="194"/>
      <c r="G1629" s="194"/>
      <c r="H1629" s="194"/>
      <c r="I1629" s="194"/>
    </row>
    <row r="1630" spans="4:9" x14ac:dyDescent="0.2">
      <c r="D1630" s="194"/>
      <c r="E1630" s="194"/>
      <c r="F1630" s="194"/>
      <c r="G1630" s="194"/>
      <c r="H1630" s="194"/>
      <c r="I1630" s="194"/>
    </row>
    <row r="1631" spans="4:9" x14ac:dyDescent="0.2">
      <c r="D1631" s="194"/>
      <c r="E1631" s="194"/>
      <c r="F1631" s="194"/>
      <c r="G1631" s="194"/>
      <c r="H1631" s="194"/>
      <c r="I1631" s="194"/>
    </row>
    <row r="1632" spans="4:9" x14ac:dyDescent="0.2">
      <c r="D1632" s="194"/>
      <c r="E1632" s="194"/>
      <c r="F1632" s="194"/>
      <c r="G1632" s="194"/>
      <c r="H1632" s="194"/>
      <c r="I1632" s="194"/>
    </row>
    <row r="1633" spans="4:9" x14ac:dyDescent="0.2">
      <c r="D1633" s="194"/>
      <c r="E1633" s="194"/>
      <c r="F1633" s="194"/>
      <c r="G1633" s="194"/>
      <c r="H1633" s="194"/>
      <c r="I1633" s="194"/>
    </row>
    <row r="1634" spans="4:9" x14ac:dyDescent="0.2">
      <c r="D1634" s="194"/>
      <c r="E1634" s="194"/>
      <c r="F1634" s="194"/>
      <c r="G1634" s="194"/>
      <c r="H1634" s="194"/>
      <c r="I1634" s="194"/>
    </row>
    <row r="1635" spans="4:9" x14ac:dyDescent="0.2">
      <c r="D1635" s="194"/>
      <c r="E1635" s="194"/>
      <c r="F1635" s="194"/>
      <c r="G1635" s="194"/>
      <c r="H1635" s="194"/>
      <c r="I1635" s="194"/>
    </row>
    <row r="1636" spans="4:9" x14ac:dyDescent="0.2">
      <c r="D1636" s="194"/>
      <c r="E1636" s="194"/>
      <c r="F1636" s="194"/>
      <c r="G1636" s="194"/>
      <c r="H1636" s="194"/>
      <c r="I1636" s="194"/>
    </row>
    <row r="1637" spans="4:9" x14ac:dyDescent="0.2">
      <c r="D1637" s="194"/>
      <c r="E1637" s="194"/>
      <c r="F1637" s="194"/>
      <c r="G1637" s="194"/>
      <c r="H1637" s="194"/>
      <c r="I1637" s="194"/>
    </row>
    <row r="1638" spans="4:9" x14ac:dyDescent="0.2">
      <c r="D1638" s="194"/>
      <c r="E1638" s="194"/>
      <c r="F1638" s="194"/>
      <c r="G1638" s="194"/>
      <c r="H1638" s="194"/>
      <c r="I1638" s="194"/>
    </row>
    <row r="1639" spans="4:9" x14ac:dyDescent="0.2">
      <c r="D1639" s="194"/>
      <c r="E1639" s="194"/>
      <c r="F1639" s="194"/>
      <c r="G1639" s="194"/>
      <c r="H1639" s="194"/>
      <c r="I1639" s="194"/>
    </row>
    <row r="1640" spans="4:9" x14ac:dyDescent="0.2">
      <c r="D1640" s="194"/>
      <c r="E1640" s="194"/>
      <c r="F1640" s="194"/>
      <c r="G1640" s="194"/>
      <c r="H1640" s="194"/>
      <c r="I1640" s="194"/>
    </row>
    <row r="1641" spans="4:9" x14ac:dyDescent="0.2">
      <c r="D1641" s="194"/>
      <c r="E1641" s="194"/>
      <c r="F1641" s="194"/>
      <c r="G1641" s="194"/>
      <c r="H1641" s="194"/>
      <c r="I1641" s="194"/>
    </row>
    <row r="1642" spans="4:9" x14ac:dyDescent="0.2">
      <c r="D1642" s="194"/>
      <c r="E1642" s="194"/>
      <c r="F1642" s="194"/>
      <c r="G1642" s="194"/>
      <c r="H1642" s="194"/>
      <c r="I1642" s="194"/>
    </row>
    <row r="1643" spans="4:9" x14ac:dyDescent="0.2">
      <c r="D1643" s="194"/>
      <c r="E1643" s="194"/>
      <c r="F1643" s="194"/>
      <c r="G1643" s="194"/>
      <c r="H1643" s="194"/>
      <c r="I1643" s="194"/>
    </row>
    <row r="1644" spans="4:9" x14ac:dyDescent="0.2">
      <c r="D1644" s="194"/>
      <c r="E1644" s="194"/>
      <c r="F1644" s="194"/>
      <c r="G1644" s="194"/>
      <c r="H1644" s="194"/>
      <c r="I1644" s="194"/>
    </row>
    <row r="1645" spans="4:9" x14ac:dyDescent="0.2">
      <c r="D1645" s="194"/>
      <c r="E1645" s="194"/>
      <c r="F1645" s="194"/>
      <c r="G1645" s="194"/>
      <c r="H1645" s="194"/>
      <c r="I1645" s="194"/>
    </row>
    <row r="1646" spans="4:9" x14ac:dyDescent="0.2">
      <c r="D1646" s="194"/>
      <c r="E1646" s="194"/>
      <c r="F1646" s="194"/>
      <c r="G1646" s="194"/>
      <c r="H1646" s="194"/>
      <c r="I1646" s="194"/>
    </row>
    <row r="1647" spans="4:9" x14ac:dyDescent="0.2">
      <c r="D1647" s="194"/>
      <c r="E1647" s="194"/>
      <c r="F1647" s="194"/>
      <c r="G1647" s="194"/>
      <c r="H1647" s="194"/>
      <c r="I1647" s="194"/>
    </row>
    <row r="1648" spans="4:9" x14ac:dyDescent="0.2">
      <c r="D1648" s="194"/>
      <c r="E1648" s="194"/>
      <c r="F1648" s="194"/>
      <c r="G1648" s="194"/>
      <c r="H1648" s="194"/>
      <c r="I1648" s="194"/>
    </row>
    <row r="1649" spans="4:9" x14ac:dyDescent="0.2">
      <c r="D1649" s="194"/>
      <c r="E1649" s="194"/>
      <c r="F1649" s="194"/>
      <c r="G1649" s="194"/>
      <c r="H1649" s="194"/>
      <c r="I1649" s="194"/>
    </row>
    <row r="1650" spans="4:9" x14ac:dyDescent="0.2">
      <c r="D1650" s="194"/>
      <c r="E1650" s="194"/>
      <c r="F1650" s="194"/>
      <c r="G1650" s="194"/>
      <c r="H1650" s="194"/>
      <c r="I1650" s="194"/>
    </row>
    <row r="1651" spans="4:9" x14ac:dyDescent="0.2">
      <c r="D1651" s="194"/>
      <c r="E1651" s="194"/>
      <c r="F1651" s="194"/>
      <c r="G1651" s="194"/>
      <c r="H1651" s="194"/>
      <c r="I1651" s="194"/>
    </row>
    <row r="1652" spans="4:9" x14ac:dyDescent="0.2">
      <c r="D1652" s="194"/>
      <c r="E1652" s="194"/>
      <c r="F1652" s="194"/>
      <c r="G1652" s="194"/>
      <c r="H1652" s="194"/>
      <c r="I1652" s="194"/>
    </row>
    <row r="1653" spans="4:9" x14ac:dyDescent="0.2">
      <c r="D1653" s="194"/>
      <c r="E1653" s="194"/>
      <c r="F1653" s="194"/>
      <c r="G1653" s="194"/>
      <c r="H1653" s="194"/>
      <c r="I1653" s="194"/>
    </row>
    <row r="1654" spans="4:9" x14ac:dyDescent="0.2">
      <c r="D1654" s="194"/>
      <c r="E1654" s="194"/>
      <c r="F1654" s="194"/>
      <c r="G1654" s="194"/>
      <c r="H1654" s="194"/>
      <c r="I1654" s="194"/>
    </row>
    <row r="1655" spans="4:9" x14ac:dyDescent="0.2">
      <c r="D1655" s="194"/>
      <c r="E1655" s="194"/>
      <c r="F1655" s="194"/>
      <c r="G1655" s="194"/>
      <c r="H1655" s="194"/>
      <c r="I1655" s="194"/>
    </row>
    <row r="1656" spans="4:9" x14ac:dyDescent="0.2">
      <c r="D1656" s="194"/>
      <c r="E1656" s="194"/>
      <c r="F1656" s="194"/>
      <c r="G1656" s="194"/>
      <c r="H1656" s="194"/>
      <c r="I1656" s="194"/>
    </row>
    <row r="1657" spans="4:9" x14ac:dyDescent="0.2">
      <c r="D1657" s="194"/>
      <c r="E1657" s="194"/>
      <c r="F1657" s="194"/>
      <c r="G1657" s="194"/>
      <c r="H1657" s="194"/>
      <c r="I1657" s="194"/>
    </row>
    <row r="1658" spans="4:9" x14ac:dyDescent="0.2">
      <c r="D1658" s="194"/>
      <c r="E1658" s="194"/>
      <c r="F1658" s="194"/>
      <c r="G1658" s="194"/>
      <c r="H1658" s="194"/>
      <c r="I1658" s="194"/>
    </row>
    <row r="1659" spans="4:9" x14ac:dyDescent="0.2">
      <c r="D1659" s="194"/>
      <c r="E1659" s="194"/>
      <c r="F1659" s="194"/>
      <c r="G1659" s="194"/>
      <c r="H1659" s="194"/>
      <c r="I1659" s="194"/>
    </row>
    <row r="1660" spans="4:9" x14ac:dyDescent="0.2">
      <c r="D1660" s="194"/>
      <c r="E1660" s="194"/>
      <c r="F1660" s="194"/>
      <c r="G1660" s="194"/>
      <c r="H1660" s="194"/>
      <c r="I1660" s="194"/>
    </row>
    <row r="1661" spans="4:9" x14ac:dyDescent="0.2">
      <c r="D1661" s="194"/>
      <c r="E1661" s="194"/>
      <c r="F1661" s="194"/>
      <c r="G1661" s="194"/>
      <c r="H1661" s="194"/>
      <c r="I1661" s="194"/>
    </row>
    <row r="1662" spans="4:9" x14ac:dyDescent="0.2">
      <c r="D1662" s="194"/>
      <c r="E1662" s="194"/>
      <c r="F1662" s="194"/>
      <c r="G1662" s="194"/>
      <c r="H1662" s="194"/>
      <c r="I1662" s="194"/>
    </row>
    <row r="1663" spans="4:9" x14ac:dyDescent="0.2">
      <c r="D1663" s="194"/>
      <c r="E1663" s="194"/>
      <c r="F1663" s="194"/>
      <c r="G1663" s="194"/>
      <c r="H1663" s="194"/>
      <c r="I1663" s="194"/>
    </row>
    <row r="1664" spans="4:9" x14ac:dyDescent="0.2">
      <c r="D1664" s="194"/>
      <c r="E1664" s="194"/>
      <c r="F1664" s="194"/>
      <c r="G1664" s="194"/>
      <c r="H1664" s="194"/>
      <c r="I1664" s="194"/>
    </row>
    <row r="1665" spans="4:9" x14ac:dyDescent="0.2">
      <c r="D1665" s="194"/>
      <c r="E1665" s="194"/>
      <c r="F1665" s="194"/>
      <c r="G1665" s="194"/>
      <c r="H1665" s="194"/>
      <c r="I1665" s="194"/>
    </row>
    <row r="1666" spans="4:9" x14ac:dyDescent="0.2">
      <c r="D1666" s="194"/>
      <c r="E1666" s="194"/>
      <c r="F1666" s="194"/>
      <c r="G1666" s="194"/>
      <c r="H1666" s="194"/>
      <c r="I1666" s="194"/>
    </row>
    <row r="1667" spans="4:9" x14ac:dyDescent="0.2">
      <c r="D1667" s="194"/>
      <c r="E1667" s="194"/>
      <c r="F1667" s="194"/>
      <c r="G1667" s="194"/>
      <c r="H1667" s="194"/>
      <c r="I1667" s="194"/>
    </row>
    <row r="1668" spans="4:9" x14ac:dyDescent="0.2">
      <c r="D1668" s="194"/>
      <c r="E1668" s="194"/>
      <c r="F1668" s="194"/>
      <c r="G1668" s="194"/>
      <c r="H1668" s="194"/>
      <c r="I1668" s="194"/>
    </row>
    <row r="1669" spans="4:9" x14ac:dyDescent="0.2">
      <c r="D1669" s="194"/>
      <c r="E1669" s="194"/>
      <c r="F1669" s="194"/>
      <c r="G1669" s="194"/>
      <c r="H1669" s="194"/>
      <c r="I1669" s="194"/>
    </row>
    <row r="1670" spans="4:9" x14ac:dyDescent="0.2">
      <c r="D1670" s="194"/>
      <c r="E1670" s="194"/>
      <c r="F1670" s="194"/>
      <c r="G1670" s="194"/>
      <c r="H1670" s="194"/>
      <c r="I1670" s="194"/>
    </row>
    <row r="1671" spans="4:9" x14ac:dyDescent="0.2">
      <c r="D1671" s="194"/>
      <c r="E1671" s="194"/>
      <c r="F1671" s="194"/>
      <c r="G1671" s="194"/>
      <c r="H1671" s="194"/>
      <c r="I1671" s="194"/>
    </row>
    <row r="1672" spans="4:9" x14ac:dyDescent="0.2">
      <c r="D1672" s="194"/>
      <c r="E1672" s="194"/>
      <c r="F1672" s="194"/>
      <c r="G1672" s="194"/>
      <c r="H1672" s="194"/>
      <c r="I1672" s="194"/>
    </row>
    <row r="1673" spans="4:9" x14ac:dyDescent="0.2">
      <c r="D1673" s="194"/>
      <c r="E1673" s="194"/>
      <c r="F1673" s="194"/>
      <c r="G1673" s="194"/>
      <c r="H1673" s="194"/>
      <c r="I1673" s="194"/>
    </row>
    <row r="1674" spans="4:9" x14ac:dyDescent="0.2">
      <c r="D1674" s="194"/>
      <c r="E1674" s="194"/>
      <c r="F1674" s="194"/>
      <c r="G1674" s="194"/>
      <c r="H1674" s="194"/>
      <c r="I1674" s="194"/>
    </row>
    <row r="1675" spans="4:9" x14ac:dyDescent="0.2">
      <c r="D1675" s="194"/>
      <c r="E1675" s="194"/>
      <c r="F1675" s="194"/>
      <c r="G1675" s="194"/>
      <c r="H1675" s="194"/>
      <c r="I1675" s="194"/>
    </row>
    <row r="1676" spans="4:9" x14ac:dyDescent="0.2">
      <c r="D1676" s="194"/>
      <c r="E1676" s="194"/>
      <c r="F1676" s="194"/>
      <c r="G1676" s="194"/>
      <c r="H1676" s="194"/>
      <c r="I1676" s="194"/>
    </row>
    <row r="1677" spans="4:9" x14ac:dyDescent="0.2">
      <c r="D1677" s="194"/>
      <c r="E1677" s="194"/>
      <c r="F1677" s="194"/>
      <c r="G1677" s="194"/>
      <c r="H1677" s="194"/>
      <c r="I1677" s="194"/>
    </row>
    <row r="1678" spans="4:9" x14ac:dyDescent="0.2">
      <c r="D1678" s="194"/>
      <c r="E1678" s="194"/>
      <c r="F1678" s="194"/>
      <c r="G1678" s="194"/>
      <c r="H1678" s="194"/>
      <c r="I1678" s="194"/>
    </row>
    <row r="1679" spans="4:9" x14ac:dyDescent="0.2">
      <c r="D1679" s="194"/>
      <c r="E1679" s="194"/>
      <c r="F1679" s="194"/>
      <c r="G1679" s="194"/>
      <c r="H1679" s="194"/>
      <c r="I1679" s="194"/>
    </row>
    <row r="1680" spans="4:9" x14ac:dyDescent="0.2">
      <c r="D1680" s="194"/>
      <c r="E1680" s="194"/>
      <c r="F1680" s="194"/>
      <c r="G1680" s="194"/>
      <c r="H1680" s="194"/>
      <c r="I1680" s="194"/>
    </row>
    <row r="1681" spans="4:9" x14ac:dyDescent="0.2">
      <c r="D1681" s="194"/>
      <c r="E1681" s="194"/>
      <c r="F1681" s="194"/>
      <c r="G1681" s="194"/>
      <c r="H1681" s="194"/>
      <c r="I1681" s="194"/>
    </row>
    <row r="1682" spans="4:9" x14ac:dyDescent="0.2">
      <c r="D1682" s="194"/>
      <c r="E1682" s="194"/>
      <c r="F1682" s="194"/>
      <c r="G1682" s="194"/>
      <c r="H1682" s="194"/>
      <c r="I1682" s="194"/>
    </row>
    <row r="1683" spans="4:9" x14ac:dyDescent="0.2">
      <c r="D1683" s="194"/>
      <c r="E1683" s="194"/>
      <c r="F1683" s="194"/>
      <c r="G1683" s="194"/>
      <c r="H1683" s="194"/>
      <c r="I1683" s="194"/>
    </row>
    <row r="1684" spans="4:9" x14ac:dyDescent="0.2">
      <c r="D1684" s="194"/>
      <c r="E1684" s="194"/>
      <c r="F1684" s="194"/>
      <c r="G1684" s="194"/>
      <c r="H1684" s="194"/>
      <c r="I1684" s="194"/>
    </row>
    <row r="1685" spans="4:9" x14ac:dyDescent="0.2">
      <c r="D1685" s="194"/>
      <c r="E1685" s="194"/>
      <c r="F1685" s="194"/>
      <c r="G1685" s="194"/>
      <c r="H1685" s="194"/>
      <c r="I1685" s="194"/>
    </row>
    <row r="1686" spans="4:9" x14ac:dyDescent="0.2">
      <c r="D1686" s="194"/>
      <c r="E1686" s="194"/>
      <c r="F1686" s="194"/>
      <c r="G1686" s="194"/>
      <c r="H1686" s="194"/>
      <c r="I1686" s="194"/>
    </row>
    <row r="1687" spans="4:9" x14ac:dyDescent="0.2">
      <c r="D1687" s="194"/>
      <c r="E1687" s="194"/>
      <c r="F1687" s="194"/>
      <c r="G1687" s="194"/>
      <c r="H1687" s="194"/>
      <c r="I1687" s="194"/>
    </row>
    <row r="1688" spans="4:9" x14ac:dyDescent="0.2">
      <c r="D1688" s="194"/>
      <c r="E1688" s="194"/>
      <c r="F1688" s="194"/>
      <c r="G1688" s="194"/>
      <c r="H1688" s="194"/>
      <c r="I1688" s="194"/>
    </row>
    <row r="1689" spans="4:9" x14ac:dyDescent="0.2">
      <c r="D1689" s="194"/>
      <c r="E1689" s="194"/>
      <c r="F1689" s="194"/>
      <c r="G1689" s="194"/>
      <c r="H1689" s="194"/>
      <c r="I1689" s="194"/>
    </row>
    <row r="1690" spans="4:9" x14ac:dyDescent="0.2">
      <c r="D1690" s="194"/>
      <c r="E1690" s="194"/>
      <c r="F1690" s="194"/>
      <c r="G1690" s="194"/>
      <c r="H1690" s="194"/>
      <c r="I1690" s="194"/>
    </row>
    <row r="1691" spans="4:9" x14ac:dyDescent="0.2">
      <c r="D1691" s="194"/>
      <c r="E1691" s="194"/>
      <c r="F1691" s="194"/>
      <c r="G1691" s="194"/>
      <c r="H1691" s="194"/>
      <c r="I1691" s="194"/>
    </row>
    <row r="1692" spans="4:9" x14ac:dyDescent="0.2">
      <c r="D1692" s="194"/>
      <c r="E1692" s="194"/>
      <c r="F1692" s="194"/>
      <c r="G1692" s="194"/>
      <c r="H1692" s="194"/>
      <c r="I1692" s="194"/>
    </row>
    <row r="1693" spans="4:9" x14ac:dyDescent="0.2">
      <c r="D1693" s="194"/>
      <c r="E1693" s="194"/>
      <c r="F1693" s="194"/>
      <c r="G1693" s="194"/>
      <c r="H1693" s="194"/>
      <c r="I1693" s="194"/>
    </row>
    <row r="1694" spans="4:9" x14ac:dyDescent="0.2">
      <c r="D1694" s="194"/>
      <c r="E1694" s="194"/>
      <c r="F1694" s="194"/>
      <c r="G1694" s="194"/>
      <c r="H1694" s="194"/>
      <c r="I1694" s="194"/>
    </row>
    <row r="1695" spans="4:9" x14ac:dyDescent="0.2">
      <c r="D1695" s="194"/>
      <c r="E1695" s="194"/>
      <c r="F1695" s="194"/>
      <c r="G1695" s="194"/>
      <c r="H1695" s="194"/>
      <c r="I1695" s="194"/>
    </row>
    <row r="1696" spans="4:9" x14ac:dyDescent="0.2">
      <c r="D1696" s="194"/>
      <c r="E1696" s="194"/>
      <c r="F1696" s="194"/>
      <c r="G1696" s="194"/>
      <c r="H1696" s="194"/>
      <c r="I1696" s="194"/>
    </row>
    <row r="1697" spans="4:9" x14ac:dyDescent="0.2">
      <c r="D1697" s="194"/>
      <c r="E1697" s="194"/>
      <c r="F1697" s="194"/>
      <c r="G1697" s="194"/>
      <c r="H1697" s="194"/>
      <c r="I1697" s="194"/>
    </row>
    <row r="1698" spans="4:9" x14ac:dyDescent="0.2">
      <c r="D1698" s="194"/>
      <c r="E1698" s="194"/>
      <c r="F1698" s="194"/>
      <c r="G1698" s="194"/>
      <c r="H1698" s="194"/>
      <c r="I1698" s="194"/>
    </row>
    <row r="1699" spans="4:9" x14ac:dyDescent="0.2">
      <c r="D1699" s="194"/>
      <c r="E1699" s="194"/>
      <c r="F1699" s="194"/>
      <c r="G1699" s="194"/>
      <c r="H1699" s="194"/>
      <c r="I1699" s="194"/>
    </row>
    <row r="1700" spans="4:9" x14ac:dyDescent="0.2">
      <c r="D1700" s="194"/>
      <c r="E1700" s="194"/>
      <c r="F1700" s="194"/>
      <c r="G1700" s="194"/>
      <c r="H1700" s="194"/>
      <c r="I1700" s="194"/>
    </row>
    <row r="1701" spans="4:9" x14ac:dyDescent="0.2">
      <c r="D1701" s="194"/>
      <c r="E1701" s="194"/>
      <c r="F1701" s="194"/>
      <c r="G1701" s="194"/>
      <c r="H1701" s="194"/>
      <c r="I1701" s="194"/>
    </row>
    <row r="1702" spans="4:9" x14ac:dyDescent="0.2">
      <c r="D1702" s="194"/>
      <c r="E1702" s="194"/>
      <c r="F1702" s="194"/>
      <c r="G1702" s="194"/>
      <c r="H1702" s="194"/>
      <c r="I1702" s="194"/>
    </row>
    <row r="1703" spans="4:9" x14ac:dyDescent="0.2">
      <c r="D1703" s="194"/>
      <c r="E1703" s="194"/>
      <c r="F1703" s="194"/>
      <c r="G1703" s="194"/>
      <c r="H1703" s="194"/>
      <c r="I1703" s="194"/>
    </row>
    <row r="1704" spans="4:9" x14ac:dyDescent="0.2">
      <c r="D1704" s="194"/>
      <c r="E1704" s="194"/>
      <c r="F1704" s="194"/>
      <c r="G1704" s="194"/>
      <c r="H1704" s="194"/>
      <c r="I1704" s="194"/>
    </row>
    <row r="1705" spans="4:9" x14ac:dyDescent="0.2">
      <c r="D1705" s="194"/>
      <c r="E1705" s="194"/>
      <c r="F1705" s="194"/>
      <c r="G1705" s="194"/>
      <c r="H1705" s="194"/>
      <c r="I1705" s="194"/>
    </row>
    <row r="1706" spans="4:9" x14ac:dyDescent="0.2">
      <c r="D1706" s="194"/>
      <c r="E1706" s="194"/>
      <c r="F1706" s="194"/>
      <c r="G1706" s="194"/>
      <c r="H1706" s="194"/>
      <c r="I1706" s="194"/>
    </row>
    <row r="1707" spans="4:9" x14ac:dyDescent="0.2">
      <c r="D1707" s="194"/>
      <c r="E1707" s="194"/>
      <c r="F1707" s="194"/>
      <c r="G1707" s="194"/>
      <c r="H1707" s="194"/>
      <c r="I1707" s="194"/>
    </row>
    <row r="1708" spans="4:9" x14ac:dyDescent="0.2">
      <c r="D1708" s="194"/>
      <c r="E1708" s="194"/>
      <c r="F1708" s="194"/>
      <c r="G1708" s="194"/>
      <c r="H1708" s="194"/>
      <c r="I1708" s="194"/>
    </row>
    <row r="1709" spans="4:9" x14ac:dyDescent="0.2">
      <c r="D1709" s="194"/>
      <c r="E1709" s="194"/>
      <c r="F1709" s="194"/>
      <c r="G1709" s="194"/>
      <c r="H1709" s="194"/>
      <c r="I1709" s="194"/>
    </row>
    <row r="1710" spans="4:9" x14ac:dyDescent="0.2">
      <c r="D1710" s="194"/>
      <c r="E1710" s="194"/>
      <c r="F1710" s="194"/>
      <c r="G1710" s="194"/>
      <c r="H1710" s="194"/>
      <c r="I1710" s="194"/>
    </row>
    <row r="1711" spans="4:9" x14ac:dyDescent="0.2">
      <c r="D1711" s="194"/>
      <c r="E1711" s="194"/>
      <c r="F1711" s="194"/>
      <c r="G1711" s="194"/>
      <c r="H1711" s="194"/>
      <c r="I1711" s="194"/>
    </row>
    <row r="1712" spans="4:9" x14ac:dyDescent="0.2">
      <c r="D1712" s="194"/>
      <c r="E1712" s="194"/>
      <c r="F1712" s="194"/>
      <c r="G1712" s="194"/>
      <c r="H1712" s="194"/>
      <c r="I1712" s="194"/>
    </row>
    <row r="1713" spans="4:9" x14ac:dyDescent="0.2">
      <c r="D1713" s="194"/>
      <c r="E1713" s="194"/>
      <c r="F1713" s="194"/>
      <c r="G1713" s="194"/>
      <c r="H1713" s="194"/>
      <c r="I1713" s="194"/>
    </row>
    <row r="1714" spans="4:9" x14ac:dyDescent="0.2">
      <c r="D1714" s="194"/>
      <c r="E1714" s="194"/>
      <c r="F1714" s="194"/>
      <c r="G1714" s="194"/>
      <c r="H1714" s="194"/>
      <c r="I1714" s="194"/>
    </row>
    <row r="1715" spans="4:9" x14ac:dyDescent="0.2">
      <c r="D1715" s="194"/>
      <c r="E1715" s="194"/>
      <c r="F1715" s="194"/>
      <c r="G1715" s="194"/>
      <c r="H1715" s="194"/>
      <c r="I1715" s="194"/>
    </row>
    <row r="1716" spans="4:9" x14ac:dyDescent="0.2">
      <c r="D1716" s="194"/>
      <c r="E1716" s="194"/>
      <c r="F1716" s="194"/>
      <c r="G1716" s="194"/>
      <c r="H1716" s="194"/>
      <c r="I1716" s="194"/>
    </row>
    <row r="1717" spans="4:9" x14ac:dyDescent="0.2">
      <c r="D1717" s="194"/>
      <c r="E1717" s="194"/>
      <c r="F1717" s="194"/>
      <c r="G1717" s="194"/>
      <c r="H1717" s="194"/>
      <c r="I1717" s="194"/>
    </row>
    <row r="1718" spans="4:9" x14ac:dyDescent="0.2">
      <c r="D1718" s="194"/>
      <c r="E1718" s="194"/>
      <c r="F1718" s="194"/>
      <c r="G1718" s="194"/>
      <c r="H1718" s="194"/>
      <c r="I1718" s="194"/>
    </row>
    <row r="1719" spans="4:9" x14ac:dyDescent="0.2">
      <c r="D1719" s="194"/>
      <c r="E1719" s="194"/>
      <c r="F1719" s="194"/>
      <c r="G1719" s="194"/>
      <c r="H1719" s="194"/>
      <c r="I1719" s="194"/>
    </row>
    <row r="1720" spans="4:9" x14ac:dyDescent="0.2">
      <c r="D1720" s="194"/>
      <c r="E1720" s="194"/>
      <c r="F1720" s="194"/>
      <c r="G1720" s="194"/>
      <c r="H1720" s="194"/>
      <c r="I1720" s="194"/>
    </row>
    <row r="1721" spans="4:9" x14ac:dyDescent="0.2">
      <c r="D1721" s="194"/>
      <c r="E1721" s="194"/>
      <c r="F1721" s="194"/>
      <c r="G1721" s="194"/>
      <c r="H1721" s="194"/>
      <c r="I1721" s="194"/>
    </row>
    <row r="1722" spans="4:9" x14ac:dyDescent="0.2">
      <c r="D1722" s="194"/>
      <c r="E1722" s="194"/>
      <c r="F1722" s="194"/>
      <c r="G1722" s="194"/>
      <c r="H1722" s="194"/>
      <c r="I1722" s="194"/>
    </row>
    <row r="1723" spans="4:9" x14ac:dyDescent="0.2">
      <c r="D1723" s="194"/>
      <c r="E1723" s="194"/>
      <c r="F1723" s="194"/>
      <c r="G1723" s="194"/>
      <c r="H1723" s="194"/>
      <c r="I1723" s="194"/>
    </row>
    <row r="1724" spans="4:9" x14ac:dyDescent="0.2">
      <c r="D1724" s="194"/>
      <c r="E1724" s="194"/>
      <c r="F1724" s="194"/>
      <c r="G1724" s="194"/>
      <c r="H1724" s="194"/>
      <c r="I1724" s="194"/>
    </row>
    <row r="1725" spans="4:9" x14ac:dyDescent="0.2">
      <c r="D1725" s="194"/>
      <c r="E1725" s="194"/>
      <c r="F1725" s="194"/>
      <c r="G1725" s="194"/>
      <c r="H1725" s="194"/>
      <c r="I1725" s="194"/>
    </row>
    <row r="1726" spans="4:9" x14ac:dyDescent="0.2">
      <c r="D1726" s="194"/>
      <c r="E1726" s="194"/>
      <c r="F1726" s="194"/>
      <c r="G1726" s="194"/>
      <c r="H1726" s="194"/>
      <c r="I1726" s="194"/>
    </row>
    <row r="1727" spans="4:9" x14ac:dyDescent="0.2">
      <c r="D1727" s="194"/>
      <c r="E1727" s="194"/>
      <c r="F1727" s="194"/>
      <c r="G1727" s="194"/>
      <c r="H1727" s="194"/>
      <c r="I1727" s="194"/>
    </row>
    <row r="1728" spans="4:9" x14ac:dyDescent="0.2">
      <c r="D1728" s="194"/>
      <c r="E1728" s="194"/>
      <c r="F1728" s="194"/>
      <c r="G1728" s="194"/>
      <c r="H1728" s="194"/>
      <c r="I1728" s="194"/>
    </row>
    <row r="1729" spans="4:9" x14ac:dyDescent="0.2">
      <c r="D1729" s="194"/>
      <c r="E1729" s="194"/>
      <c r="F1729" s="194"/>
      <c r="G1729" s="194"/>
      <c r="H1729" s="194"/>
      <c r="I1729" s="194"/>
    </row>
    <row r="1730" spans="4:9" x14ac:dyDescent="0.2">
      <c r="D1730" s="194"/>
      <c r="E1730" s="194"/>
      <c r="F1730" s="194"/>
      <c r="G1730" s="194"/>
      <c r="H1730" s="194"/>
      <c r="I1730" s="194"/>
    </row>
    <row r="1731" spans="4:9" x14ac:dyDescent="0.2">
      <c r="D1731" s="194"/>
      <c r="E1731" s="194"/>
      <c r="F1731" s="194"/>
      <c r="G1731" s="194"/>
      <c r="H1731" s="194"/>
      <c r="I1731" s="194"/>
    </row>
    <row r="1732" spans="4:9" x14ac:dyDescent="0.2">
      <c r="D1732" s="194"/>
      <c r="E1732" s="194"/>
      <c r="F1732" s="194"/>
      <c r="G1732" s="194"/>
      <c r="H1732" s="194"/>
      <c r="I1732" s="194"/>
    </row>
    <row r="1733" spans="4:9" x14ac:dyDescent="0.2">
      <c r="D1733" s="194"/>
      <c r="E1733" s="194"/>
      <c r="F1733" s="194"/>
      <c r="G1733" s="194"/>
      <c r="H1733" s="194"/>
      <c r="I1733" s="194"/>
    </row>
    <row r="1734" spans="4:9" x14ac:dyDescent="0.2">
      <c r="D1734" s="194"/>
      <c r="E1734" s="194"/>
      <c r="F1734" s="194"/>
      <c r="G1734" s="194"/>
      <c r="H1734" s="194"/>
      <c r="I1734" s="194"/>
    </row>
    <row r="1735" spans="4:9" x14ac:dyDescent="0.2">
      <c r="D1735" s="194"/>
      <c r="E1735" s="194"/>
      <c r="F1735" s="194"/>
      <c r="G1735" s="194"/>
      <c r="H1735" s="194"/>
      <c r="I1735" s="194"/>
    </row>
    <row r="1736" spans="4:9" x14ac:dyDescent="0.2">
      <c r="D1736" s="194"/>
      <c r="E1736" s="194"/>
      <c r="F1736" s="194"/>
      <c r="G1736" s="194"/>
      <c r="H1736" s="194"/>
      <c r="I1736" s="194"/>
    </row>
    <row r="1737" spans="4:9" x14ac:dyDescent="0.2">
      <c r="D1737" s="194"/>
      <c r="E1737" s="194"/>
      <c r="F1737" s="194"/>
      <c r="G1737" s="194"/>
      <c r="H1737" s="194"/>
      <c r="I1737" s="194"/>
    </row>
    <row r="1738" spans="4:9" x14ac:dyDescent="0.2">
      <c r="D1738" s="194"/>
      <c r="E1738" s="194"/>
      <c r="F1738" s="194"/>
      <c r="G1738" s="194"/>
      <c r="H1738" s="194"/>
      <c r="I1738" s="194"/>
    </row>
    <row r="1739" spans="4:9" x14ac:dyDescent="0.2">
      <c r="D1739" s="194"/>
      <c r="E1739" s="194"/>
      <c r="F1739" s="194"/>
      <c r="G1739" s="194"/>
      <c r="H1739" s="194"/>
      <c r="I1739" s="194"/>
    </row>
    <row r="1740" spans="4:9" x14ac:dyDescent="0.2">
      <c r="D1740" s="194"/>
      <c r="E1740" s="194"/>
      <c r="F1740" s="194"/>
      <c r="G1740" s="194"/>
      <c r="H1740" s="194"/>
      <c r="I1740" s="194"/>
    </row>
    <row r="1741" spans="4:9" x14ac:dyDescent="0.2">
      <c r="D1741" s="194"/>
      <c r="E1741" s="194"/>
      <c r="F1741" s="194"/>
      <c r="G1741" s="194"/>
      <c r="H1741" s="194"/>
      <c r="I1741" s="194"/>
    </row>
    <row r="1742" spans="4:9" x14ac:dyDescent="0.2">
      <c r="D1742" s="194"/>
      <c r="E1742" s="194"/>
      <c r="F1742" s="194"/>
      <c r="G1742" s="194"/>
      <c r="H1742" s="194"/>
      <c r="I1742" s="194"/>
    </row>
    <row r="1743" spans="4:9" x14ac:dyDescent="0.2">
      <c r="D1743" s="194"/>
      <c r="E1743" s="194"/>
      <c r="F1743" s="194"/>
      <c r="G1743" s="194"/>
      <c r="H1743" s="194"/>
      <c r="I1743" s="194"/>
    </row>
    <row r="1744" spans="4:9" x14ac:dyDescent="0.2">
      <c r="D1744" s="194"/>
      <c r="E1744" s="194"/>
      <c r="F1744" s="194"/>
      <c r="G1744" s="194"/>
      <c r="H1744" s="194"/>
      <c r="I1744" s="194"/>
    </row>
    <row r="1745" spans="4:9" x14ac:dyDescent="0.2">
      <c r="D1745" s="194"/>
      <c r="E1745" s="194"/>
      <c r="F1745" s="194"/>
      <c r="G1745" s="194"/>
      <c r="H1745" s="194"/>
      <c r="I1745" s="194"/>
    </row>
    <row r="1746" spans="4:9" x14ac:dyDescent="0.2">
      <c r="D1746" s="194"/>
      <c r="E1746" s="194"/>
      <c r="F1746" s="194"/>
      <c r="G1746" s="194"/>
      <c r="H1746" s="194"/>
      <c r="I1746" s="194"/>
    </row>
    <row r="1747" spans="4:9" x14ac:dyDescent="0.2">
      <c r="D1747" s="194"/>
      <c r="E1747" s="194"/>
      <c r="F1747" s="194"/>
      <c r="G1747" s="194"/>
      <c r="H1747" s="194"/>
      <c r="I1747" s="194"/>
    </row>
    <row r="1748" spans="4:9" x14ac:dyDescent="0.2">
      <c r="D1748" s="194"/>
      <c r="E1748" s="194"/>
      <c r="F1748" s="194"/>
      <c r="G1748" s="194"/>
      <c r="H1748" s="194"/>
      <c r="I1748" s="194"/>
    </row>
    <row r="1749" spans="4:9" x14ac:dyDescent="0.2">
      <c r="D1749" s="194"/>
      <c r="E1749" s="194"/>
      <c r="F1749" s="194"/>
      <c r="G1749" s="194"/>
      <c r="H1749" s="194"/>
      <c r="I1749" s="194"/>
    </row>
    <row r="1750" spans="4:9" x14ac:dyDescent="0.2">
      <c r="D1750" s="194"/>
      <c r="E1750" s="194"/>
      <c r="F1750" s="194"/>
      <c r="G1750" s="194"/>
      <c r="H1750" s="194"/>
      <c r="I1750" s="194"/>
    </row>
    <row r="1751" spans="4:9" x14ac:dyDescent="0.2">
      <c r="D1751" s="194"/>
      <c r="E1751" s="194"/>
      <c r="F1751" s="194"/>
      <c r="G1751" s="194"/>
      <c r="H1751" s="194"/>
      <c r="I1751" s="194"/>
    </row>
    <row r="1752" spans="4:9" x14ac:dyDescent="0.2">
      <c r="D1752" s="194"/>
      <c r="E1752" s="194"/>
      <c r="F1752" s="194"/>
      <c r="G1752" s="194"/>
      <c r="H1752" s="194"/>
      <c r="I1752" s="194"/>
    </row>
    <row r="1753" spans="4:9" x14ac:dyDescent="0.2">
      <c r="D1753" s="194"/>
      <c r="E1753" s="194"/>
      <c r="F1753" s="194"/>
      <c r="G1753" s="194"/>
      <c r="H1753" s="194"/>
      <c r="I1753" s="194"/>
    </row>
    <row r="1754" spans="4:9" x14ac:dyDescent="0.2">
      <c r="D1754" s="194"/>
      <c r="E1754" s="194"/>
      <c r="F1754" s="194"/>
      <c r="G1754" s="194"/>
      <c r="H1754" s="194"/>
      <c r="I1754" s="194"/>
    </row>
    <row r="1755" spans="4:9" x14ac:dyDescent="0.2">
      <c r="D1755" s="194"/>
      <c r="E1755" s="194"/>
      <c r="F1755" s="194"/>
      <c r="G1755" s="194"/>
      <c r="H1755" s="194"/>
      <c r="I1755" s="194"/>
    </row>
    <row r="1756" spans="4:9" x14ac:dyDescent="0.2">
      <c r="D1756" s="194"/>
      <c r="E1756" s="194"/>
      <c r="F1756" s="194"/>
      <c r="G1756" s="194"/>
      <c r="H1756" s="194"/>
      <c r="I1756" s="194"/>
    </row>
    <row r="1757" spans="4:9" x14ac:dyDescent="0.2">
      <c r="D1757" s="194"/>
      <c r="E1757" s="194"/>
      <c r="F1757" s="194"/>
      <c r="G1757" s="194"/>
      <c r="H1757" s="194"/>
      <c r="I1757" s="194"/>
    </row>
    <row r="1758" spans="4:9" x14ac:dyDescent="0.2">
      <c r="D1758" s="194"/>
      <c r="E1758" s="194"/>
      <c r="F1758" s="194"/>
      <c r="G1758" s="194"/>
      <c r="H1758" s="194"/>
      <c r="I1758" s="194"/>
    </row>
    <row r="1759" spans="4:9" x14ac:dyDescent="0.2">
      <c r="D1759" s="194"/>
      <c r="E1759" s="194"/>
      <c r="F1759" s="194"/>
      <c r="G1759" s="194"/>
      <c r="H1759" s="194"/>
      <c r="I1759" s="194"/>
    </row>
    <row r="1760" spans="4:9" x14ac:dyDescent="0.2">
      <c r="D1760" s="194"/>
      <c r="E1760" s="194"/>
      <c r="F1760" s="194"/>
      <c r="G1760" s="194"/>
      <c r="H1760" s="194"/>
      <c r="I1760" s="194"/>
    </row>
    <row r="1761" spans="4:9" x14ac:dyDescent="0.2">
      <c r="D1761" s="194"/>
      <c r="E1761" s="194"/>
      <c r="F1761" s="194"/>
      <c r="G1761" s="194"/>
      <c r="H1761" s="194"/>
      <c r="I1761" s="194"/>
    </row>
    <row r="1762" spans="4:9" x14ac:dyDescent="0.2">
      <c r="D1762" s="194"/>
      <c r="E1762" s="194"/>
      <c r="F1762" s="194"/>
      <c r="G1762" s="194"/>
      <c r="H1762" s="194"/>
      <c r="I1762" s="194"/>
    </row>
    <row r="1763" spans="4:9" x14ac:dyDescent="0.2">
      <c r="D1763" s="194"/>
      <c r="E1763" s="194"/>
      <c r="F1763" s="194"/>
      <c r="G1763" s="194"/>
      <c r="H1763" s="194"/>
      <c r="I1763" s="194"/>
    </row>
    <row r="1764" spans="4:9" x14ac:dyDescent="0.2">
      <c r="D1764" s="194"/>
      <c r="E1764" s="194"/>
      <c r="F1764" s="194"/>
      <c r="G1764" s="194"/>
      <c r="H1764" s="194"/>
      <c r="I1764" s="194"/>
    </row>
    <row r="1765" spans="4:9" x14ac:dyDescent="0.2">
      <c r="D1765" s="194"/>
      <c r="E1765" s="194"/>
      <c r="F1765" s="194"/>
      <c r="G1765" s="194"/>
      <c r="H1765" s="194"/>
      <c r="I1765" s="194"/>
    </row>
    <row r="1766" spans="4:9" x14ac:dyDescent="0.2">
      <c r="D1766" s="194"/>
      <c r="E1766" s="194"/>
      <c r="F1766" s="194"/>
      <c r="G1766" s="194"/>
      <c r="H1766" s="194"/>
      <c r="I1766" s="194"/>
    </row>
    <row r="1767" spans="4:9" x14ac:dyDescent="0.2">
      <c r="D1767" s="194"/>
      <c r="E1767" s="194"/>
      <c r="F1767" s="194"/>
      <c r="G1767" s="194"/>
      <c r="H1767" s="194"/>
      <c r="I1767" s="194"/>
    </row>
    <row r="1768" spans="4:9" x14ac:dyDescent="0.2">
      <c r="D1768" s="194"/>
      <c r="E1768" s="194"/>
      <c r="F1768" s="194"/>
      <c r="G1768" s="194"/>
      <c r="H1768" s="194"/>
      <c r="I1768" s="194"/>
    </row>
    <row r="1769" spans="4:9" x14ac:dyDescent="0.2">
      <c r="D1769" s="194"/>
      <c r="E1769" s="194"/>
      <c r="F1769" s="194"/>
      <c r="G1769" s="194"/>
      <c r="H1769" s="194"/>
      <c r="I1769" s="194"/>
    </row>
    <row r="1770" spans="4:9" x14ac:dyDescent="0.2">
      <c r="D1770" s="194"/>
      <c r="E1770" s="194"/>
      <c r="F1770" s="194"/>
      <c r="G1770" s="194"/>
      <c r="H1770" s="194"/>
      <c r="I1770" s="194"/>
    </row>
    <row r="1771" spans="4:9" x14ac:dyDescent="0.2">
      <c r="D1771" s="194"/>
      <c r="E1771" s="194"/>
      <c r="F1771" s="194"/>
      <c r="G1771" s="194"/>
      <c r="H1771" s="194"/>
      <c r="I1771" s="194"/>
    </row>
    <row r="1772" spans="4:9" x14ac:dyDescent="0.2">
      <c r="D1772" s="194"/>
      <c r="E1772" s="194"/>
      <c r="F1772" s="194"/>
      <c r="G1772" s="194"/>
      <c r="H1772" s="194"/>
      <c r="I1772" s="194"/>
    </row>
    <row r="1773" spans="4:9" x14ac:dyDescent="0.2">
      <c r="D1773" s="194"/>
      <c r="E1773" s="194"/>
      <c r="F1773" s="194"/>
      <c r="G1773" s="194"/>
      <c r="H1773" s="194"/>
      <c r="I1773" s="194"/>
    </row>
    <row r="1774" spans="4:9" x14ac:dyDescent="0.2">
      <c r="D1774" s="194"/>
      <c r="E1774" s="194"/>
      <c r="F1774" s="194"/>
      <c r="G1774" s="194"/>
      <c r="H1774" s="194"/>
      <c r="I1774" s="194"/>
    </row>
    <row r="1775" spans="4:9" x14ac:dyDescent="0.2">
      <c r="D1775" s="194"/>
      <c r="E1775" s="194"/>
      <c r="F1775" s="194"/>
      <c r="G1775" s="194"/>
      <c r="H1775" s="194"/>
      <c r="I1775" s="194"/>
    </row>
    <row r="1776" spans="4:9" x14ac:dyDescent="0.2">
      <c r="D1776" s="194"/>
      <c r="E1776" s="194"/>
      <c r="F1776" s="194"/>
      <c r="G1776" s="194"/>
      <c r="H1776" s="194"/>
      <c r="I1776" s="194"/>
    </row>
    <row r="1777" spans="4:9" x14ac:dyDescent="0.2">
      <c r="D1777" s="194"/>
      <c r="E1777" s="194"/>
      <c r="F1777" s="194"/>
      <c r="G1777" s="194"/>
      <c r="H1777" s="194"/>
      <c r="I1777" s="194"/>
    </row>
    <row r="1778" spans="4:9" x14ac:dyDescent="0.2">
      <c r="D1778" s="194"/>
      <c r="E1778" s="194"/>
      <c r="F1778" s="194"/>
      <c r="G1778" s="194"/>
      <c r="H1778" s="194"/>
      <c r="I1778" s="194"/>
    </row>
    <row r="1779" spans="4:9" x14ac:dyDescent="0.2">
      <c r="D1779" s="194"/>
      <c r="E1779" s="194"/>
      <c r="F1779" s="194"/>
      <c r="G1779" s="194"/>
      <c r="H1779" s="194"/>
      <c r="I1779" s="194"/>
    </row>
    <row r="1780" spans="4:9" x14ac:dyDescent="0.2">
      <c r="D1780" s="194"/>
      <c r="E1780" s="194"/>
      <c r="F1780" s="194"/>
      <c r="G1780" s="194"/>
      <c r="H1780" s="194"/>
      <c r="I1780" s="194"/>
    </row>
  </sheetData>
  <mergeCells count="11">
    <mergeCell ref="D8:D12"/>
    <mergeCell ref="I8:I12"/>
    <mergeCell ref="E8:E12"/>
    <mergeCell ref="F8:F12"/>
    <mergeCell ref="G8:G12"/>
    <mergeCell ref="H8:H12"/>
    <mergeCell ref="A5:I5"/>
    <mergeCell ref="A6:I6"/>
    <mergeCell ref="A8:A12"/>
    <mergeCell ref="B8:B12"/>
    <mergeCell ref="C8:C12"/>
  </mergeCells>
  <phoneticPr fontId="2" type="noConversion"/>
  <hyperlinks>
    <hyperlink ref="A1" location="ICINDEKILER!A1" display="İçindekiler"/>
    <hyperlink ref="A2" location="CONTENTS!A1" display="Contents"/>
  </hyperlinks>
  <pageMargins left="0.74803149606299213" right="0.51" top="0.86" bottom="1.7322834645669292" header="0.27559055118110237" footer="0.51181102362204722"/>
  <pageSetup paperSize="9" scale="80" orientation="portrait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M1718"/>
  <sheetViews>
    <sheetView showGridLines="0" workbookViewId="0">
      <selection activeCell="C8" sqref="C8"/>
    </sheetView>
  </sheetViews>
  <sheetFormatPr defaultRowHeight="12.75" x14ac:dyDescent="0.2"/>
  <cols>
    <col min="1" max="1" width="24.140625" style="2" customWidth="1"/>
    <col min="2" max="2" width="9.140625" style="2"/>
    <col min="3" max="3" width="11" style="2" bestFit="1" customWidth="1"/>
    <col min="4" max="4" width="9.85546875" style="2" bestFit="1" customWidth="1"/>
    <col min="5" max="5" width="6.5703125" style="2" bestFit="1" customWidth="1"/>
    <col min="6" max="6" width="9" style="2" bestFit="1" customWidth="1"/>
    <col min="7" max="7" width="11.85546875" style="2" customWidth="1"/>
    <col min="8" max="8" width="11.140625" style="2" customWidth="1"/>
    <col min="9" max="9" width="12.42578125" style="2" bestFit="1" customWidth="1"/>
    <col min="10" max="10" width="8.85546875" style="2" bestFit="1" customWidth="1"/>
    <col min="11" max="11" width="12.28515625" style="2" bestFit="1" customWidth="1"/>
    <col min="12" max="12" width="10.28515625" style="2" bestFit="1" customWidth="1"/>
    <col min="13" max="16384" width="9.140625" style="2"/>
  </cols>
  <sheetData>
    <row r="1" spans="1:13" x14ac:dyDescent="0.2">
      <c r="A1" s="334" t="s">
        <v>1595</v>
      </c>
    </row>
    <row r="2" spans="1:13" x14ac:dyDescent="0.2">
      <c r="A2" s="334" t="s">
        <v>300</v>
      </c>
    </row>
    <row r="3" spans="1:13" x14ac:dyDescent="0.2">
      <c r="A3" s="132" t="s">
        <v>241</v>
      </c>
      <c r="L3" s="140" t="s">
        <v>242</v>
      </c>
    </row>
    <row r="5" spans="1:13" ht="14.25" x14ac:dyDescent="0.2">
      <c r="A5" s="831" t="s">
        <v>110</v>
      </c>
      <c r="B5" s="831"/>
      <c r="C5" s="831"/>
      <c r="D5" s="831"/>
      <c r="E5" s="831"/>
      <c r="F5" s="831"/>
      <c r="G5" s="831"/>
      <c r="H5" s="831"/>
      <c r="I5" s="831"/>
      <c r="J5" s="831"/>
      <c r="K5" s="831"/>
      <c r="L5" s="831"/>
      <c r="M5" s="252"/>
    </row>
    <row r="6" spans="1:13" x14ac:dyDescent="0.2">
      <c r="A6" s="832" t="s">
        <v>293</v>
      </c>
      <c r="B6" s="832"/>
      <c r="C6" s="832"/>
      <c r="D6" s="832"/>
      <c r="E6" s="832"/>
      <c r="F6" s="832"/>
      <c r="G6" s="832"/>
      <c r="H6" s="832"/>
      <c r="I6" s="832"/>
      <c r="J6" s="832"/>
      <c r="K6" s="832"/>
      <c r="L6" s="832"/>
      <c r="M6" s="253"/>
    </row>
    <row r="7" spans="1:13" ht="12" customHeight="1" thickBot="1" x14ac:dyDescent="0.25">
      <c r="L7" s="14" t="s">
        <v>1896</v>
      </c>
    </row>
    <row r="8" spans="1:13" ht="21" customHeight="1" x14ac:dyDescent="0.2">
      <c r="A8" s="828" t="s">
        <v>762</v>
      </c>
      <c r="B8" s="701" t="s">
        <v>3276</v>
      </c>
      <c r="C8" s="701" t="s">
        <v>2859</v>
      </c>
      <c r="D8" s="701" t="s">
        <v>1301</v>
      </c>
      <c r="E8" s="701" t="s">
        <v>3275</v>
      </c>
      <c r="F8" s="701" t="s">
        <v>3274</v>
      </c>
      <c r="G8" s="701" t="s">
        <v>1302</v>
      </c>
      <c r="H8" s="701" t="s">
        <v>1335</v>
      </c>
      <c r="I8" s="712" t="s">
        <v>3042</v>
      </c>
      <c r="J8" s="701" t="s">
        <v>3043</v>
      </c>
      <c r="K8" s="701" t="s">
        <v>3044</v>
      </c>
      <c r="L8" s="701" t="s">
        <v>1653</v>
      </c>
    </row>
    <row r="9" spans="1:13" ht="21" customHeight="1" x14ac:dyDescent="0.2">
      <c r="A9" s="829"/>
      <c r="B9" s="704"/>
      <c r="C9" s="704"/>
      <c r="D9" s="704"/>
      <c r="E9" s="704"/>
      <c r="F9" s="704"/>
      <c r="G9" s="704"/>
      <c r="H9" s="704"/>
      <c r="I9" s="702"/>
      <c r="J9" s="704"/>
      <c r="K9" s="704"/>
      <c r="L9" s="704"/>
    </row>
    <row r="10" spans="1:13" ht="24" customHeight="1" x14ac:dyDescent="0.2">
      <c r="A10" s="829"/>
      <c r="B10" s="704"/>
      <c r="C10" s="704"/>
      <c r="D10" s="704"/>
      <c r="E10" s="704"/>
      <c r="F10" s="704"/>
      <c r="G10" s="704"/>
      <c r="H10" s="704"/>
      <c r="I10" s="702"/>
      <c r="J10" s="704"/>
      <c r="K10" s="704"/>
      <c r="L10" s="704"/>
    </row>
    <row r="11" spans="1:13" ht="27" customHeight="1" x14ac:dyDescent="0.2">
      <c r="A11" s="829"/>
      <c r="B11" s="704"/>
      <c r="C11" s="704"/>
      <c r="D11" s="704"/>
      <c r="E11" s="704"/>
      <c r="F11" s="704"/>
      <c r="G11" s="704"/>
      <c r="H11" s="704"/>
      <c r="I11" s="702"/>
      <c r="J11" s="704"/>
      <c r="K11" s="704"/>
      <c r="L11" s="704"/>
    </row>
    <row r="12" spans="1:13" ht="13.5" thickBot="1" x14ac:dyDescent="0.25">
      <c r="A12" s="830"/>
      <c r="B12" s="705"/>
      <c r="C12" s="705"/>
      <c r="D12" s="705"/>
      <c r="E12" s="705"/>
      <c r="F12" s="705"/>
      <c r="G12" s="705"/>
      <c r="H12" s="705"/>
      <c r="I12" s="703"/>
      <c r="J12" s="705"/>
      <c r="K12" s="705"/>
      <c r="L12" s="705"/>
    </row>
    <row r="13" spans="1:13" x14ac:dyDescent="0.2">
      <c r="A13" s="180"/>
      <c r="B13" s="242"/>
      <c r="C13" s="82"/>
      <c r="D13" s="82"/>
      <c r="E13" s="82"/>
      <c r="F13" s="82"/>
      <c r="G13" s="82"/>
      <c r="H13" s="82"/>
      <c r="I13" s="236"/>
      <c r="J13" s="236"/>
      <c r="K13" s="236"/>
      <c r="L13" s="236"/>
    </row>
    <row r="14" spans="1:13" x14ac:dyDescent="0.2">
      <c r="A14" s="52" t="s">
        <v>2616</v>
      </c>
      <c r="B14" s="241"/>
      <c r="C14" s="53"/>
      <c r="D14" s="53"/>
      <c r="E14" s="53"/>
      <c r="F14" s="53"/>
      <c r="G14" s="53"/>
      <c r="H14" s="53"/>
      <c r="I14" s="237"/>
      <c r="J14" s="237"/>
      <c r="K14" s="237"/>
      <c r="L14" s="237"/>
    </row>
    <row r="15" spans="1:13" x14ac:dyDescent="0.2">
      <c r="A15" s="52" t="s">
        <v>306</v>
      </c>
      <c r="B15" s="241" t="s">
        <v>1654</v>
      </c>
      <c r="C15" s="53">
        <v>4840.5227199999999</v>
      </c>
      <c r="D15" s="53">
        <v>3701.5162999999998</v>
      </c>
      <c r="E15" s="53">
        <v>514.85713999999996</v>
      </c>
      <c r="F15" s="53">
        <v>463.37099999999998</v>
      </c>
      <c r="G15" s="53">
        <v>2E-3</v>
      </c>
      <c r="H15" s="53">
        <v>2E-3</v>
      </c>
      <c r="I15" s="237">
        <v>11.76</v>
      </c>
      <c r="J15" s="237">
        <v>0</v>
      </c>
      <c r="K15" s="237">
        <v>0</v>
      </c>
      <c r="L15" s="237">
        <v>12.52</v>
      </c>
    </row>
    <row r="16" spans="1:13" x14ac:dyDescent="0.2">
      <c r="A16" s="52"/>
      <c r="B16" s="241"/>
      <c r="C16" s="53"/>
      <c r="D16" s="53"/>
      <c r="E16" s="53"/>
      <c r="F16" s="53"/>
      <c r="G16" s="53"/>
      <c r="H16" s="53"/>
      <c r="I16" s="237"/>
      <c r="J16" s="237"/>
      <c r="K16" s="237"/>
      <c r="L16" s="237"/>
    </row>
    <row r="17" spans="1:12" x14ac:dyDescent="0.2">
      <c r="A17" s="52" t="s">
        <v>1882</v>
      </c>
      <c r="B17" s="241"/>
      <c r="C17" s="53"/>
      <c r="D17" s="53"/>
      <c r="E17" s="53"/>
      <c r="F17" s="53"/>
      <c r="G17" s="53"/>
      <c r="H17" s="53"/>
      <c r="I17" s="237"/>
      <c r="J17" s="237"/>
      <c r="K17" s="237"/>
      <c r="L17" s="237"/>
    </row>
    <row r="18" spans="1:12" x14ac:dyDescent="0.2">
      <c r="A18" s="52" t="s">
        <v>307</v>
      </c>
      <c r="B18" s="241" t="s">
        <v>308</v>
      </c>
      <c r="C18" s="53">
        <v>13199.389486122995</v>
      </c>
      <c r="D18" s="53">
        <v>14459.904457983635</v>
      </c>
      <c r="E18" s="53">
        <v>0</v>
      </c>
      <c r="F18" s="53">
        <v>2210.1829254234599</v>
      </c>
      <c r="G18" s="53">
        <v>0.31325399999999998</v>
      </c>
      <c r="H18" s="53">
        <v>0.36509599999999998</v>
      </c>
      <c r="I18" s="237">
        <v>16.489999999999998</v>
      </c>
      <c r="J18" s="237">
        <v>44.79</v>
      </c>
      <c r="K18" s="237">
        <v>10.55</v>
      </c>
      <c r="L18" s="237">
        <v>90</v>
      </c>
    </row>
    <row r="19" spans="1:12" x14ac:dyDescent="0.2">
      <c r="A19" s="52" t="s">
        <v>309</v>
      </c>
      <c r="B19" s="241" t="s">
        <v>1655</v>
      </c>
      <c r="C19" s="53">
        <v>17377.307723428166</v>
      </c>
      <c r="D19" s="53">
        <v>18604.333073189013</v>
      </c>
      <c r="E19" s="53">
        <v>0</v>
      </c>
      <c r="F19" s="53">
        <v>-1870.6560549661331</v>
      </c>
      <c r="G19" s="53">
        <v>0.157106</v>
      </c>
      <c r="H19" s="53">
        <v>0.14283399999999999</v>
      </c>
      <c r="I19" s="237">
        <v>9.8699999999999992</v>
      </c>
      <c r="J19" s="237">
        <v>31.29</v>
      </c>
      <c r="K19" s="237">
        <v>4.76</v>
      </c>
      <c r="L19" s="237">
        <v>90</v>
      </c>
    </row>
    <row r="20" spans="1:12" x14ac:dyDescent="0.2">
      <c r="A20" s="52" t="s">
        <v>310</v>
      </c>
      <c r="B20" s="241" t="s">
        <v>311</v>
      </c>
      <c r="C20" s="53">
        <v>420.89453119487661</v>
      </c>
      <c r="D20" s="53">
        <v>706.19222766245025</v>
      </c>
      <c r="E20" s="53">
        <v>0</v>
      </c>
      <c r="F20" s="53">
        <v>-12.890977162563301</v>
      </c>
      <c r="G20" s="53">
        <v>0.145454</v>
      </c>
      <c r="H20" s="53">
        <v>0.14202500000000001</v>
      </c>
      <c r="I20" s="237">
        <v>5.74</v>
      </c>
      <c r="J20" s="237">
        <v>27.27</v>
      </c>
      <c r="K20" s="237">
        <v>4.1500000000000004</v>
      </c>
      <c r="L20" s="237">
        <v>90</v>
      </c>
    </row>
    <row r="21" spans="1:12" x14ac:dyDescent="0.2">
      <c r="A21" s="52"/>
      <c r="B21" s="241"/>
      <c r="C21" s="53"/>
      <c r="D21" s="53"/>
      <c r="E21" s="53"/>
      <c r="F21" s="53"/>
      <c r="G21" s="53"/>
      <c r="H21" s="53"/>
      <c r="I21" s="237"/>
      <c r="J21" s="237"/>
      <c r="K21" s="237"/>
      <c r="L21" s="237"/>
    </row>
    <row r="22" spans="1:12" x14ac:dyDescent="0.2">
      <c r="A22" s="52" t="s">
        <v>1883</v>
      </c>
      <c r="B22" s="241"/>
      <c r="C22" s="53"/>
      <c r="D22" s="53"/>
      <c r="E22" s="53"/>
      <c r="F22" s="53"/>
      <c r="G22" s="53"/>
      <c r="H22" s="53"/>
      <c r="I22" s="237"/>
      <c r="J22" s="237"/>
      <c r="K22" s="237"/>
      <c r="L22" s="237"/>
    </row>
    <row r="23" spans="1:12" x14ac:dyDescent="0.2">
      <c r="A23" s="52" t="s">
        <v>2555</v>
      </c>
      <c r="B23" s="241" t="s">
        <v>1654</v>
      </c>
      <c r="C23" s="53">
        <v>108946.48853</v>
      </c>
      <c r="D23" s="53">
        <v>128300.9798</v>
      </c>
      <c r="E23" s="53">
        <v>18554.548699999999</v>
      </c>
      <c r="F23" s="53">
        <v>16699.093830000002</v>
      </c>
      <c r="G23" s="53">
        <v>80.738</v>
      </c>
      <c r="H23" s="53">
        <v>93.206999999999994</v>
      </c>
      <c r="I23" s="237">
        <v>15.44</v>
      </c>
      <c r="J23" s="237">
        <v>7.46</v>
      </c>
      <c r="K23" s="237">
        <v>0.94</v>
      </c>
      <c r="L23" s="237">
        <v>90</v>
      </c>
    </row>
    <row r="24" spans="1:12" x14ac:dyDescent="0.2">
      <c r="A24" s="251" t="s">
        <v>2555</v>
      </c>
      <c r="B24" s="241" t="s">
        <v>1655</v>
      </c>
      <c r="C24" s="53">
        <v>32072.210420000003</v>
      </c>
      <c r="D24" s="53">
        <v>29807.948899999999</v>
      </c>
      <c r="E24" s="53">
        <v>1786.76394</v>
      </c>
      <c r="F24" s="53">
        <v>1608.08754</v>
      </c>
      <c r="G24" s="53">
        <v>22.07</v>
      </c>
      <c r="H24" s="53">
        <v>19.39</v>
      </c>
      <c r="I24" s="237">
        <v>6.03</v>
      </c>
      <c r="J24" s="237">
        <v>0.28000000000000003</v>
      </c>
      <c r="K24" s="237">
        <v>0.11</v>
      </c>
      <c r="L24" s="237">
        <v>90</v>
      </c>
    </row>
    <row r="25" spans="1:12" x14ac:dyDescent="0.2">
      <c r="A25" s="251" t="s">
        <v>2556</v>
      </c>
      <c r="B25" s="241" t="s">
        <v>1654</v>
      </c>
      <c r="C25" s="53">
        <v>0</v>
      </c>
      <c r="D25" s="53">
        <v>97.257729999999995</v>
      </c>
      <c r="E25" s="53">
        <v>0.23072000000000001</v>
      </c>
      <c r="F25" s="53">
        <v>0.19612000000000002</v>
      </c>
      <c r="G25" s="53">
        <v>0</v>
      </c>
      <c r="H25" s="53">
        <v>10.183999999999999</v>
      </c>
      <c r="I25" s="237">
        <v>1.84</v>
      </c>
      <c r="J25" s="237">
        <v>0</v>
      </c>
      <c r="K25" s="237">
        <v>0</v>
      </c>
      <c r="L25" s="237">
        <v>85</v>
      </c>
    </row>
    <row r="26" spans="1:12" x14ac:dyDescent="0.2">
      <c r="A26" s="251"/>
      <c r="B26" s="241"/>
      <c r="C26" s="53"/>
      <c r="D26" s="53"/>
      <c r="E26" s="53"/>
      <c r="F26" s="53"/>
      <c r="G26" s="53"/>
      <c r="H26" s="53"/>
      <c r="I26" s="237"/>
      <c r="J26" s="237"/>
      <c r="K26" s="237"/>
      <c r="L26" s="237"/>
    </row>
    <row r="27" spans="1:12" x14ac:dyDescent="0.2">
      <c r="A27" s="251" t="s">
        <v>1884</v>
      </c>
      <c r="B27" s="241"/>
      <c r="C27" s="53"/>
      <c r="D27" s="53"/>
      <c r="E27" s="53"/>
      <c r="F27" s="53"/>
      <c r="G27" s="53"/>
      <c r="H27" s="53"/>
      <c r="I27" s="237"/>
      <c r="J27" s="237"/>
      <c r="K27" s="237"/>
      <c r="L27" s="237"/>
    </row>
    <row r="28" spans="1:12" x14ac:dyDescent="0.2">
      <c r="A28" s="251" t="s">
        <v>2676</v>
      </c>
      <c r="B28" s="241" t="s">
        <v>1654</v>
      </c>
      <c r="C28" s="53">
        <v>1172369.9635399999</v>
      </c>
      <c r="D28" s="53">
        <v>1253469.91206</v>
      </c>
      <c r="E28" s="53">
        <v>228685.00823000001</v>
      </c>
      <c r="F28" s="53">
        <v>228168.74311000001</v>
      </c>
      <c r="G28" s="53">
        <v>1.1618839999999999</v>
      </c>
      <c r="H28" s="53">
        <v>1.389578</v>
      </c>
      <c r="I28" s="237">
        <v>19.596964929373328</v>
      </c>
      <c r="J28" s="237">
        <v>0</v>
      </c>
      <c r="K28" s="237">
        <v>0</v>
      </c>
      <c r="L28" s="237">
        <v>95</v>
      </c>
    </row>
    <row r="29" spans="1:12" x14ac:dyDescent="0.2">
      <c r="A29" s="251" t="s">
        <v>2677</v>
      </c>
      <c r="B29" s="241" t="s">
        <v>1655</v>
      </c>
      <c r="C29" s="53">
        <v>75317.779038823996</v>
      </c>
      <c r="D29" s="53">
        <v>80213.180326410991</v>
      </c>
      <c r="E29" s="53">
        <v>6124.8370307940013</v>
      </c>
      <c r="F29" s="53">
        <v>6112.1338458930013</v>
      </c>
      <c r="G29" s="53">
        <v>1.0873660000000001</v>
      </c>
      <c r="H29" s="53">
        <v>1.1798010000000001</v>
      </c>
      <c r="I29" s="237">
        <v>8.5008175720042711</v>
      </c>
      <c r="J29" s="237">
        <v>0</v>
      </c>
      <c r="K29" s="237">
        <v>0</v>
      </c>
      <c r="L29" s="237">
        <v>95</v>
      </c>
    </row>
    <row r="30" spans="1:12" x14ac:dyDescent="0.2">
      <c r="A30" s="52" t="s">
        <v>2678</v>
      </c>
      <c r="B30" s="241" t="s">
        <v>1655</v>
      </c>
      <c r="C30" s="53">
        <v>5442.6533759919994</v>
      </c>
      <c r="D30" s="53">
        <v>5444.2330669109997</v>
      </c>
      <c r="E30" s="53">
        <v>405.09108078100007</v>
      </c>
      <c r="F30" s="53">
        <v>404.61827081600006</v>
      </c>
      <c r="G30" s="53">
        <v>1.100838</v>
      </c>
      <c r="H30" s="53">
        <v>1.188245</v>
      </c>
      <c r="I30" s="237">
        <v>7.9400420406999128</v>
      </c>
      <c r="J30" s="237">
        <v>0</v>
      </c>
      <c r="K30" s="237">
        <v>0</v>
      </c>
      <c r="L30" s="237">
        <v>95</v>
      </c>
    </row>
    <row r="31" spans="1:12" x14ac:dyDescent="0.2">
      <c r="A31" s="52" t="s">
        <v>2679</v>
      </c>
      <c r="B31" s="241" t="s">
        <v>2680</v>
      </c>
      <c r="C31" s="53">
        <v>31124.125810819998</v>
      </c>
      <c r="D31" s="53">
        <v>35566.367552599993</v>
      </c>
      <c r="E31" s="53">
        <v>2081.017073646</v>
      </c>
      <c r="F31" s="53">
        <v>2076.2762624299999</v>
      </c>
      <c r="G31" s="53">
        <v>1.0649470000000001</v>
      </c>
      <c r="H31" s="53">
        <v>1.131939</v>
      </c>
      <c r="I31" s="237">
        <v>6.2906416939058962</v>
      </c>
      <c r="J31" s="237">
        <v>0</v>
      </c>
      <c r="K31" s="237">
        <v>0</v>
      </c>
      <c r="L31" s="237">
        <v>95</v>
      </c>
    </row>
    <row r="32" spans="1:12" x14ac:dyDescent="0.2">
      <c r="A32" s="52" t="s">
        <v>2681</v>
      </c>
      <c r="B32" s="241" t="s">
        <v>2682</v>
      </c>
      <c r="C32" s="53">
        <v>2729.2028868570001</v>
      </c>
      <c r="D32" s="53">
        <v>2810.1618231540001</v>
      </c>
      <c r="E32" s="53">
        <v>199.04894038799998</v>
      </c>
      <c r="F32" s="53">
        <v>198.789486243</v>
      </c>
      <c r="G32" s="53">
        <v>1.080992</v>
      </c>
      <c r="H32" s="53">
        <v>1.165092</v>
      </c>
      <c r="I32" s="237">
        <v>7.7798910630235918</v>
      </c>
      <c r="J32" s="237">
        <v>0</v>
      </c>
      <c r="K32" s="237">
        <v>0</v>
      </c>
      <c r="L32" s="237">
        <v>95</v>
      </c>
    </row>
    <row r="33" spans="1:12" x14ac:dyDescent="0.2">
      <c r="A33" s="52"/>
      <c r="B33" s="241"/>
      <c r="C33" s="53"/>
      <c r="D33" s="53"/>
      <c r="E33" s="53"/>
      <c r="F33" s="53"/>
      <c r="G33" s="53"/>
      <c r="H33" s="53"/>
      <c r="I33" s="237"/>
      <c r="J33" s="237"/>
      <c r="K33" s="237"/>
      <c r="L33" s="237"/>
    </row>
    <row r="34" spans="1:12" x14ac:dyDescent="0.2">
      <c r="A34" s="52" t="s">
        <v>2619</v>
      </c>
      <c r="B34" s="241"/>
      <c r="C34" s="53"/>
      <c r="D34" s="53"/>
      <c r="E34" s="53"/>
      <c r="F34" s="53"/>
      <c r="G34" s="53"/>
      <c r="H34" s="53"/>
      <c r="I34" s="237"/>
      <c r="J34" s="237"/>
      <c r="K34" s="237"/>
      <c r="L34" s="237"/>
    </row>
    <row r="35" spans="1:12" x14ac:dyDescent="0.2">
      <c r="A35" s="52" t="s">
        <v>2683</v>
      </c>
      <c r="B35" s="241" t="s">
        <v>1654</v>
      </c>
      <c r="C35" s="53">
        <v>198700.74534455099</v>
      </c>
      <c r="D35" s="53">
        <v>199987.13407664103</v>
      </c>
      <c r="E35" s="53">
        <v>31875.728540000007</v>
      </c>
      <c r="F35" s="53">
        <v>31875.728540000007</v>
      </c>
      <c r="G35" s="53">
        <v>1.5023409999999999</v>
      </c>
      <c r="H35" s="53">
        <v>1.7606582</v>
      </c>
      <c r="I35" s="237">
        <v>17.194312076951903</v>
      </c>
      <c r="J35" s="237">
        <v>1.1999999999999999E-3</v>
      </c>
      <c r="K35" s="237">
        <v>3.008E-5</v>
      </c>
      <c r="L35" s="237">
        <v>90</v>
      </c>
    </row>
    <row r="36" spans="1:12" x14ac:dyDescent="0.2">
      <c r="A36" s="52" t="s">
        <v>2684</v>
      </c>
      <c r="B36" s="241" t="s">
        <v>1655</v>
      </c>
      <c r="C36" s="53">
        <v>171619.70591871758</v>
      </c>
      <c r="D36" s="53">
        <v>149954</v>
      </c>
      <c r="E36" s="53">
        <v>-17816.777629999975</v>
      </c>
      <c r="F36" s="53">
        <v>-17816.777629999975</v>
      </c>
      <c r="G36" s="53">
        <v>2.6983799999999998</v>
      </c>
      <c r="H36" s="53">
        <v>2.9196200000000001</v>
      </c>
      <c r="I36" s="237">
        <v>8.1989934701561786</v>
      </c>
      <c r="J36" s="237">
        <v>1.9852499999999999E-2</v>
      </c>
      <c r="K36" s="237">
        <v>6.9878099999999997E-3</v>
      </c>
      <c r="L36" s="237">
        <v>90</v>
      </c>
    </row>
    <row r="37" spans="1:12" x14ac:dyDescent="0.2">
      <c r="A37" s="52" t="s">
        <v>2683</v>
      </c>
      <c r="B37" s="241" t="s">
        <v>1654</v>
      </c>
      <c r="C37" s="53">
        <v>18365.518</v>
      </c>
      <c r="D37" s="53">
        <v>21478.303</v>
      </c>
      <c r="E37" s="53">
        <v>2627.4119999999998</v>
      </c>
      <c r="F37" s="53">
        <v>2627.4119999999998</v>
      </c>
      <c r="G37" s="53">
        <v>10000</v>
      </c>
      <c r="H37" s="53">
        <v>11754.1093</v>
      </c>
      <c r="I37" s="237">
        <v>17.54</v>
      </c>
      <c r="J37" s="237">
        <v>8.7536473530637759E-3</v>
      </c>
      <c r="K37" s="237">
        <v>4.1667585804836512E-3</v>
      </c>
      <c r="L37" s="237">
        <v>95</v>
      </c>
    </row>
    <row r="38" spans="1:12" x14ac:dyDescent="0.2">
      <c r="A38" s="52" t="s">
        <v>2684</v>
      </c>
      <c r="B38" s="241" t="s">
        <v>1655</v>
      </c>
      <c r="C38" s="53">
        <v>19900.936000000002</v>
      </c>
      <c r="D38" s="53">
        <v>18169.483</v>
      </c>
      <c r="E38" s="53">
        <v>1265.692</v>
      </c>
      <c r="F38" s="53">
        <v>1265.692</v>
      </c>
      <c r="G38" s="53">
        <v>10000</v>
      </c>
      <c r="H38" s="53">
        <v>10709.617099999999</v>
      </c>
      <c r="I38" s="237">
        <v>7.1</v>
      </c>
      <c r="J38" s="237">
        <v>1.3418316001341832E-3</v>
      </c>
      <c r="K38" s="237">
        <v>3.2760475056596762E-4</v>
      </c>
      <c r="L38" s="237">
        <v>95</v>
      </c>
    </row>
    <row r="39" spans="1:12" x14ac:dyDescent="0.2">
      <c r="A39" s="52" t="s">
        <v>2685</v>
      </c>
      <c r="B39" s="241" t="s">
        <v>2680</v>
      </c>
      <c r="C39" s="53">
        <v>3240.424</v>
      </c>
      <c r="D39" s="53">
        <v>2372.5100000000002</v>
      </c>
      <c r="E39" s="53">
        <v>120.724</v>
      </c>
      <c r="F39" s="53">
        <v>120.724</v>
      </c>
      <c r="G39" s="53">
        <v>10000</v>
      </c>
      <c r="H39" s="53">
        <v>10463.0929</v>
      </c>
      <c r="I39" s="237">
        <v>4.63</v>
      </c>
      <c r="J39" s="237">
        <v>7.1556350626118068E-3</v>
      </c>
      <c r="K39" s="237">
        <v>4.7012576474870634E-3</v>
      </c>
      <c r="L39" s="237">
        <v>95</v>
      </c>
    </row>
    <row r="40" spans="1:12" x14ac:dyDescent="0.2">
      <c r="A40" s="241"/>
      <c r="B40" s="241"/>
      <c r="C40" s="53"/>
      <c r="D40" s="53"/>
      <c r="E40" s="53"/>
      <c r="F40" s="53"/>
      <c r="G40" s="53"/>
      <c r="H40" s="53"/>
      <c r="I40" s="237"/>
      <c r="J40" s="237"/>
      <c r="K40" s="237"/>
      <c r="L40" s="237"/>
    </row>
    <row r="41" spans="1:12" x14ac:dyDescent="0.2">
      <c r="A41" s="241" t="s">
        <v>1610</v>
      </c>
      <c r="B41" s="241"/>
      <c r="C41" s="53"/>
      <c r="D41" s="53"/>
      <c r="E41" s="53"/>
      <c r="F41" s="53"/>
      <c r="G41" s="53"/>
      <c r="H41" s="53"/>
      <c r="I41" s="237"/>
      <c r="J41" s="237"/>
      <c r="K41" s="237"/>
      <c r="L41" s="237"/>
    </row>
    <row r="42" spans="1:12" x14ac:dyDescent="0.2">
      <c r="A42" s="241" t="s">
        <v>2686</v>
      </c>
      <c r="B42" s="241" t="s">
        <v>2687</v>
      </c>
      <c r="C42" s="53">
        <v>167.53716999999997</v>
      </c>
      <c r="D42" s="53">
        <v>0</v>
      </c>
      <c r="E42" s="53">
        <v>0</v>
      </c>
      <c r="F42" s="53">
        <v>0</v>
      </c>
      <c r="G42" s="53">
        <v>26.471524576</v>
      </c>
      <c r="H42" s="53">
        <v>31.530383</v>
      </c>
      <c r="I42" s="237">
        <v>19.1105669394899</v>
      </c>
      <c r="J42" s="237">
        <v>0</v>
      </c>
      <c r="K42" s="237">
        <v>0</v>
      </c>
      <c r="L42" s="237">
        <v>90</v>
      </c>
    </row>
    <row r="43" spans="1:12" x14ac:dyDescent="0.2">
      <c r="A43" s="52" t="s">
        <v>309</v>
      </c>
      <c r="B43" s="241" t="s">
        <v>1655</v>
      </c>
      <c r="C43" s="53">
        <v>0</v>
      </c>
      <c r="D43" s="53">
        <v>0</v>
      </c>
      <c r="E43" s="53">
        <v>0</v>
      </c>
      <c r="F43" s="53">
        <v>0</v>
      </c>
      <c r="G43" s="53">
        <v>1410.354182</v>
      </c>
      <c r="H43" s="53">
        <v>1505.439316</v>
      </c>
      <c r="I43" s="237">
        <v>6.7419329990684513</v>
      </c>
      <c r="J43" s="237">
        <v>29.32</v>
      </c>
      <c r="K43" s="237">
        <v>9.07</v>
      </c>
      <c r="L43" s="237">
        <v>90</v>
      </c>
    </row>
    <row r="44" spans="1:12" x14ac:dyDescent="0.2">
      <c r="A44" s="52" t="s">
        <v>2688</v>
      </c>
      <c r="B44" s="241" t="s">
        <v>1656</v>
      </c>
      <c r="C44" s="53">
        <v>0</v>
      </c>
      <c r="D44" s="53">
        <v>0</v>
      </c>
      <c r="E44" s="53">
        <v>0</v>
      </c>
      <c r="F44" s="53">
        <v>0</v>
      </c>
      <c r="G44" s="53">
        <v>1260.5084079999999</v>
      </c>
      <c r="H44" s="53">
        <v>1330.1460400000001</v>
      </c>
      <c r="I44" s="237">
        <v>5.5245670364461521</v>
      </c>
      <c r="J44" s="237">
        <v>29.32</v>
      </c>
      <c r="K44" s="237">
        <v>9.07</v>
      </c>
      <c r="L44" s="237">
        <v>90</v>
      </c>
    </row>
    <row r="45" spans="1:12" x14ac:dyDescent="0.2">
      <c r="A45" s="52"/>
      <c r="B45" s="241"/>
      <c r="C45" s="53"/>
      <c r="D45" s="53"/>
      <c r="E45" s="53"/>
      <c r="F45" s="53"/>
      <c r="G45" s="53"/>
      <c r="H45" s="53"/>
      <c r="I45" s="237"/>
      <c r="J45" s="237"/>
      <c r="K45" s="237"/>
      <c r="L45" s="237"/>
    </row>
    <row r="46" spans="1:12" x14ac:dyDescent="0.2">
      <c r="A46" s="52" t="s">
        <v>1887</v>
      </c>
      <c r="B46" s="241"/>
      <c r="C46" s="53"/>
      <c r="D46" s="53"/>
      <c r="E46" s="53"/>
      <c r="F46" s="53"/>
      <c r="G46" s="53"/>
      <c r="H46" s="53"/>
      <c r="I46" s="237"/>
      <c r="J46" s="237"/>
      <c r="K46" s="237"/>
      <c r="L46" s="237"/>
    </row>
    <row r="47" spans="1:12" x14ac:dyDescent="0.2">
      <c r="A47" s="52" t="s">
        <v>2689</v>
      </c>
      <c r="B47" s="241" t="s">
        <v>1654</v>
      </c>
      <c r="C47" s="53">
        <v>351.6875</v>
      </c>
      <c r="D47" s="53">
        <v>343.77729999999997</v>
      </c>
      <c r="E47" s="53">
        <v>53.794309999999996</v>
      </c>
      <c r="F47" s="53">
        <v>53.794309999999996</v>
      </c>
      <c r="G47" s="53">
        <v>1.7974190000000001</v>
      </c>
      <c r="H47" s="53">
        <v>2.110449</v>
      </c>
      <c r="I47" s="237">
        <v>17.415500000000002</v>
      </c>
      <c r="J47" s="237">
        <v>0</v>
      </c>
      <c r="K47" s="237">
        <v>0</v>
      </c>
      <c r="L47" s="237">
        <v>95</v>
      </c>
    </row>
    <row r="48" spans="1:12" x14ac:dyDescent="0.2">
      <c r="A48" s="52"/>
      <c r="B48" s="241"/>
      <c r="C48" s="53"/>
      <c r="D48" s="53"/>
      <c r="E48" s="53"/>
      <c r="F48" s="53"/>
      <c r="G48" s="53"/>
      <c r="H48" s="53"/>
      <c r="I48" s="237"/>
      <c r="J48" s="237"/>
      <c r="K48" s="237"/>
      <c r="L48" s="237"/>
    </row>
    <row r="49" spans="1:12" x14ac:dyDescent="0.2">
      <c r="A49" s="52" t="s">
        <v>1888</v>
      </c>
      <c r="B49" s="241"/>
      <c r="C49" s="53"/>
      <c r="D49" s="53"/>
      <c r="E49" s="53"/>
      <c r="F49" s="53"/>
      <c r="G49" s="53"/>
      <c r="H49" s="53"/>
      <c r="I49" s="237"/>
      <c r="J49" s="237"/>
      <c r="K49" s="237"/>
      <c r="L49" s="237"/>
    </row>
    <row r="50" spans="1:12" x14ac:dyDescent="0.2">
      <c r="A50" s="52" t="s">
        <v>2690</v>
      </c>
      <c r="B50" s="241" t="s">
        <v>1654</v>
      </c>
      <c r="C50" s="53">
        <v>4058.1488199999999</v>
      </c>
      <c r="D50" s="53">
        <v>5098.9216200000001</v>
      </c>
      <c r="E50" s="53">
        <v>777.53300000000002</v>
      </c>
      <c r="F50" s="53">
        <v>777.53300000000002</v>
      </c>
      <c r="G50" s="53">
        <v>5.5147000000000004</v>
      </c>
      <c r="H50" s="53">
        <v>6.5683999999999996</v>
      </c>
      <c r="I50" s="237">
        <v>19.11</v>
      </c>
      <c r="J50" s="237">
        <v>24</v>
      </c>
      <c r="K50" s="237">
        <v>2.7</v>
      </c>
      <c r="L50" s="237">
        <v>90</v>
      </c>
    </row>
    <row r="51" spans="1:12" x14ac:dyDescent="0.2">
      <c r="A51" s="52" t="s">
        <v>2691</v>
      </c>
      <c r="B51" s="241" t="s">
        <v>1655</v>
      </c>
      <c r="C51" s="53">
        <v>19643.807205105004</v>
      </c>
      <c r="D51" s="53">
        <v>16726.716690452999</v>
      </c>
      <c r="E51" s="53">
        <v>1019.909</v>
      </c>
      <c r="F51" s="53">
        <v>1018.909</v>
      </c>
      <c r="G51" s="53">
        <v>3.1903000000000001</v>
      </c>
      <c r="H51" s="53">
        <v>3.3965000000000001</v>
      </c>
      <c r="I51" s="237">
        <v>6.46</v>
      </c>
      <c r="J51" s="237">
        <v>0.37</v>
      </c>
      <c r="K51" s="237">
        <v>0.04</v>
      </c>
      <c r="L51" s="237">
        <v>90</v>
      </c>
    </row>
    <row r="52" spans="1:12" x14ac:dyDescent="0.2">
      <c r="A52" s="52" t="s">
        <v>2692</v>
      </c>
      <c r="B52" s="241" t="s">
        <v>1656</v>
      </c>
      <c r="C52" s="53">
        <v>4115.9074378080004</v>
      </c>
      <c r="D52" s="53">
        <v>4258.8155127999999</v>
      </c>
      <c r="E52" s="53">
        <v>191.393</v>
      </c>
      <c r="F52" s="53">
        <v>191.393</v>
      </c>
      <c r="G52" s="53">
        <v>1.6192</v>
      </c>
      <c r="H52" s="53">
        <v>1.7</v>
      </c>
      <c r="I52" s="237">
        <v>4.99</v>
      </c>
      <c r="J52" s="237">
        <v>0.63</v>
      </c>
      <c r="K52" s="237">
        <v>0.17</v>
      </c>
      <c r="L52" s="237">
        <v>90</v>
      </c>
    </row>
    <row r="53" spans="1:12" x14ac:dyDescent="0.2">
      <c r="A53" s="52"/>
      <c r="B53" s="241"/>
      <c r="C53" s="53"/>
      <c r="D53" s="53"/>
      <c r="E53" s="53"/>
      <c r="F53" s="53"/>
      <c r="G53" s="53"/>
      <c r="H53" s="53"/>
      <c r="I53" s="237"/>
      <c r="J53" s="237"/>
      <c r="K53" s="237"/>
      <c r="L53" s="237"/>
    </row>
    <row r="54" spans="1:12" x14ac:dyDescent="0.2">
      <c r="A54" s="52" t="s">
        <v>2620</v>
      </c>
      <c r="B54" s="241"/>
      <c r="C54" s="53"/>
      <c r="D54" s="53"/>
      <c r="E54" s="53"/>
      <c r="F54" s="53"/>
      <c r="G54" s="53"/>
      <c r="H54" s="53"/>
      <c r="I54" s="237"/>
      <c r="J54" s="237"/>
      <c r="K54" s="237"/>
      <c r="L54" s="237"/>
    </row>
    <row r="55" spans="1:12" x14ac:dyDescent="0.2">
      <c r="A55" s="241" t="s">
        <v>2693</v>
      </c>
      <c r="B55" s="241" t="s">
        <v>1654</v>
      </c>
      <c r="C55" s="53">
        <v>7087.91939</v>
      </c>
      <c r="D55" s="53">
        <v>9168.8009206915904</v>
      </c>
      <c r="E55" s="53">
        <v>1403.0678799999998</v>
      </c>
      <c r="F55" s="53">
        <v>1262.761092</v>
      </c>
      <c r="G55" s="53">
        <v>1.96519</v>
      </c>
      <c r="H55" s="53">
        <v>2.2909999999999999</v>
      </c>
      <c r="I55" s="237">
        <v>16.57905851342618</v>
      </c>
      <c r="J55" s="237">
        <v>0</v>
      </c>
      <c r="K55" s="237">
        <v>0</v>
      </c>
      <c r="L55" s="237">
        <v>90</v>
      </c>
    </row>
    <row r="56" spans="1:12" x14ac:dyDescent="0.2">
      <c r="A56" s="241" t="s">
        <v>2694</v>
      </c>
      <c r="B56" s="241" t="s">
        <v>1654</v>
      </c>
      <c r="C56" s="53">
        <v>7087.91939</v>
      </c>
      <c r="D56" s="53">
        <v>9168.8009206915904</v>
      </c>
      <c r="E56" s="53">
        <v>1403.0678799999998</v>
      </c>
      <c r="F56" s="53">
        <v>1262.761092</v>
      </c>
      <c r="G56" s="53">
        <v>2.1701359999999998</v>
      </c>
      <c r="H56" s="53">
        <v>2.5430000000000001</v>
      </c>
      <c r="I56" s="237">
        <v>17.181595992140601</v>
      </c>
      <c r="J56" s="237">
        <v>0</v>
      </c>
      <c r="K56" s="237">
        <v>0</v>
      </c>
      <c r="L56" s="237">
        <v>93</v>
      </c>
    </row>
    <row r="57" spans="1:12" x14ac:dyDescent="0.2">
      <c r="A57" s="52" t="s">
        <v>2695</v>
      </c>
      <c r="B57" s="241" t="s">
        <v>1655</v>
      </c>
      <c r="C57" s="53">
        <v>324.8159</v>
      </c>
      <c r="D57" s="53">
        <v>400.00880292611646</v>
      </c>
      <c r="E57" s="53">
        <v>22.020319021000002</v>
      </c>
      <c r="F57" s="53">
        <v>19.818287118900002</v>
      </c>
      <c r="G57" s="53">
        <v>181.56299999999999</v>
      </c>
      <c r="H57" s="53">
        <v>190.88</v>
      </c>
      <c r="I57" s="237">
        <v>5.131552133419258</v>
      </c>
      <c r="J57" s="237">
        <v>0</v>
      </c>
      <c r="K57" s="237">
        <v>0</v>
      </c>
      <c r="L57" s="237">
        <v>90</v>
      </c>
    </row>
    <row r="58" spans="1:12" x14ac:dyDescent="0.2">
      <c r="A58" s="52" t="s">
        <v>2696</v>
      </c>
      <c r="B58" s="241" t="s">
        <v>1655</v>
      </c>
      <c r="C58" s="53">
        <v>324.8159</v>
      </c>
      <c r="D58" s="53">
        <v>400.00880292611646</v>
      </c>
      <c r="E58" s="53">
        <v>22.020319021000002</v>
      </c>
      <c r="F58" s="53">
        <v>19.818287118900002</v>
      </c>
      <c r="G58" s="53">
        <v>185.19900000000001</v>
      </c>
      <c r="H58" s="53">
        <v>195.02799999999999</v>
      </c>
      <c r="I58" s="237">
        <v>5.3072640780997622</v>
      </c>
      <c r="J58" s="237">
        <v>0</v>
      </c>
      <c r="K58" s="237">
        <v>0</v>
      </c>
      <c r="L58" s="237">
        <v>93</v>
      </c>
    </row>
    <row r="59" spans="1:12" x14ac:dyDescent="0.2">
      <c r="A59" s="52" t="s">
        <v>2697</v>
      </c>
      <c r="B59" s="241" t="s">
        <v>311</v>
      </c>
      <c r="C59" s="53">
        <v>6.8230399999999998</v>
      </c>
      <c r="D59" s="53">
        <v>19.453144256872228</v>
      </c>
      <c r="E59" s="53">
        <v>0.77135150600000002</v>
      </c>
      <c r="F59" s="53">
        <v>0.69421635540000004</v>
      </c>
      <c r="G59" s="53">
        <v>107.657</v>
      </c>
      <c r="H59" s="53">
        <v>111.86199999999999</v>
      </c>
      <c r="I59" s="237">
        <v>3.9059234420427824</v>
      </c>
      <c r="J59" s="237">
        <v>0</v>
      </c>
      <c r="K59" s="237">
        <v>0</v>
      </c>
      <c r="L59" s="237">
        <v>90</v>
      </c>
    </row>
    <row r="60" spans="1:12" x14ac:dyDescent="0.2">
      <c r="A60" s="52"/>
      <c r="B60" s="241"/>
      <c r="C60" s="53"/>
      <c r="D60" s="53"/>
      <c r="E60" s="53"/>
      <c r="F60" s="53"/>
      <c r="G60" s="53"/>
      <c r="H60" s="53"/>
      <c r="I60" s="237"/>
      <c r="J60" s="237"/>
      <c r="K60" s="237"/>
      <c r="L60" s="237"/>
    </row>
    <row r="61" spans="1:12" x14ac:dyDescent="0.2">
      <c r="A61" s="52" t="s">
        <v>1611</v>
      </c>
      <c r="B61" s="241"/>
      <c r="C61" s="53"/>
      <c r="D61" s="53"/>
      <c r="E61" s="53"/>
      <c r="F61" s="53"/>
      <c r="G61" s="53"/>
      <c r="H61" s="53"/>
      <c r="I61" s="237"/>
      <c r="J61" s="237"/>
      <c r="K61" s="237"/>
      <c r="L61" s="237"/>
    </row>
    <row r="62" spans="1:12" x14ac:dyDescent="0.2">
      <c r="A62" s="52" t="s">
        <v>2680</v>
      </c>
      <c r="B62" s="241" t="s">
        <v>311</v>
      </c>
      <c r="C62" s="53">
        <v>15285.110387041745</v>
      </c>
      <c r="D62" s="53">
        <v>16667.880604907732</v>
      </c>
      <c r="E62" s="53">
        <v>829.32061498609585</v>
      </c>
      <c r="F62" s="53">
        <v>746.38855348748621</v>
      </c>
      <c r="G62" s="53">
        <v>9.86</v>
      </c>
      <c r="H62" s="53">
        <v>10.29</v>
      </c>
      <c r="I62" s="237">
        <v>4.3610547667342736</v>
      </c>
      <c r="J62" s="237">
        <v>17</v>
      </c>
      <c r="K62" s="237">
        <v>7</v>
      </c>
      <c r="L62" s="237">
        <v>90</v>
      </c>
    </row>
    <row r="63" spans="1:12" x14ac:dyDescent="0.2">
      <c r="A63" s="52" t="s">
        <v>1655</v>
      </c>
      <c r="B63" s="241" t="s">
        <v>1655</v>
      </c>
      <c r="C63" s="53">
        <v>36928.972478685821</v>
      </c>
      <c r="D63" s="53">
        <v>30753.697742566816</v>
      </c>
      <c r="E63" s="53">
        <v>1867.6909493315995</v>
      </c>
      <c r="F63" s="53">
        <v>1680.9218543984396</v>
      </c>
      <c r="G63" s="53">
        <v>20.81</v>
      </c>
      <c r="H63" s="53">
        <v>21.94</v>
      </c>
      <c r="I63" s="237">
        <v>5.4300816914944816</v>
      </c>
      <c r="J63" s="237">
        <v>15.5</v>
      </c>
      <c r="K63" s="237">
        <v>8.5</v>
      </c>
      <c r="L63" s="237">
        <v>90</v>
      </c>
    </row>
    <row r="64" spans="1:12" x14ac:dyDescent="0.2">
      <c r="A64" s="52" t="s">
        <v>1654</v>
      </c>
      <c r="B64" s="241" t="s">
        <v>1654</v>
      </c>
      <c r="C64" s="53">
        <v>6461.2019147500087</v>
      </c>
      <c r="D64" s="53">
        <v>13140.96005899587</v>
      </c>
      <c r="E64" s="53">
        <v>8.1189970286365476</v>
      </c>
      <c r="F64" s="53">
        <v>7.3070973257728919</v>
      </c>
      <c r="G64" s="53">
        <v>2.0492E-2</v>
      </c>
      <c r="H64" s="53">
        <v>2.3223000000000001E-2</v>
      </c>
      <c r="I64" s="237">
        <v>13.32715205934023</v>
      </c>
      <c r="J64" s="237">
        <v>0</v>
      </c>
      <c r="K64" s="237">
        <v>0</v>
      </c>
      <c r="L64" s="237">
        <v>90</v>
      </c>
    </row>
    <row r="65" spans="1:12" x14ac:dyDescent="0.2">
      <c r="A65" s="52" t="s">
        <v>1657</v>
      </c>
      <c r="B65" s="241" t="s">
        <v>1657</v>
      </c>
      <c r="C65" s="53">
        <v>243.04105358386593</v>
      </c>
      <c r="D65" s="53">
        <v>195.05310784671366</v>
      </c>
      <c r="E65" s="53">
        <v>1557.1655846464769</v>
      </c>
      <c r="F65" s="53">
        <v>1401.4490261818291</v>
      </c>
      <c r="G65" s="53">
        <v>15.68</v>
      </c>
      <c r="H65" s="53">
        <v>16.29</v>
      </c>
      <c r="I65" s="237">
        <v>3.8903061224489832</v>
      </c>
      <c r="J65" s="237">
        <v>23</v>
      </c>
      <c r="K65" s="237">
        <v>10</v>
      </c>
      <c r="L65" s="237">
        <v>90</v>
      </c>
    </row>
    <row r="66" spans="1:12" x14ac:dyDescent="0.2">
      <c r="A66" s="52"/>
      <c r="B66" s="241"/>
      <c r="C66" s="53"/>
      <c r="D66" s="53"/>
      <c r="E66" s="53"/>
      <c r="F66" s="53"/>
      <c r="G66" s="53"/>
      <c r="H66" s="53"/>
      <c r="I66" s="237"/>
      <c r="J66" s="237"/>
      <c r="K66" s="237"/>
      <c r="L66" s="237"/>
    </row>
    <row r="67" spans="1:12" x14ac:dyDescent="0.2">
      <c r="A67" s="52" t="s">
        <v>2622</v>
      </c>
      <c r="B67" s="241"/>
      <c r="C67" s="53"/>
      <c r="D67" s="53"/>
      <c r="E67" s="53"/>
      <c r="F67" s="53"/>
      <c r="G67" s="53"/>
      <c r="H67" s="53"/>
      <c r="I67" s="237"/>
      <c r="J67" s="237"/>
      <c r="K67" s="237"/>
      <c r="L67" s="237"/>
    </row>
    <row r="68" spans="1:12" x14ac:dyDescent="0.2">
      <c r="A68" s="52" t="s">
        <v>2698</v>
      </c>
      <c r="B68" s="241" t="s">
        <v>1654</v>
      </c>
      <c r="C68" s="53">
        <v>191.71482999999998</v>
      </c>
      <c r="D68" s="53">
        <v>142.79713000000001</v>
      </c>
      <c r="E68" s="53">
        <v>-2.6467544618202572</v>
      </c>
      <c r="F68" s="53">
        <v>-2.9504544618202573</v>
      </c>
      <c r="G68" s="53">
        <v>2.1132689999999998</v>
      </c>
      <c r="H68" s="53">
        <v>2.0363169999999999</v>
      </c>
      <c r="I68" s="237">
        <v>4.2</v>
      </c>
      <c r="J68" s="237">
        <v>0</v>
      </c>
      <c r="K68" s="237">
        <v>0</v>
      </c>
      <c r="L68" s="237">
        <v>90</v>
      </c>
    </row>
    <row r="69" spans="1:12" x14ac:dyDescent="0.2">
      <c r="A69" s="52" t="s">
        <v>2699</v>
      </c>
      <c r="B69" s="241" t="s">
        <v>1654</v>
      </c>
      <c r="C69" s="53">
        <v>594.50979000000007</v>
      </c>
      <c r="D69" s="53">
        <v>424.14359000000002</v>
      </c>
      <c r="E69" s="53">
        <v>-59.225386234242869</v>
      </c>
      <c r="F69" s="53">
        <v>-60.951196234242865</v>
      </c>
      <c r="G69" s="53">
        <v>3.6839659999999999</v>
      </c>
      <c r="H69" s="53">
        <v>4.4092840000000004</v>
      </c>
      <c r="I69" s="237">
        <v>18.600000000000001</v>
      </c>
      <c r="J69" s="237">
        <v>0</v>
      </c>
      <c r="K69" s="237">
        <v>0</v>
      </c>
      <c r="L69" s="237">
        <v>90</v>
      </c>
    </row>
    <row r="70" spans="1:12" x14ac:dyDescent="0.2">
      <c r="A70" s="52" t="s">
        <v>2700</v>
      </c>
      <c r="B70" s="241" t="s">
        <v>1654</v>
      </c>
      <c r="C70" s="53">
        <v>1877.18193</v>
      </c>
      <c r="D70" s="53">
        <v>1455.25523</v>
      </c>
      <c r="E70" s="53">
        <v>351.28928717274852</v>
      </c>
      <c r="F70" s="53">
        <v>334.80583717274851</v>
      </c>
      <c r="G70" s="53">
        <v>1.384504</v>
      </c>
      <c r="H70" s="53">
        <v>1.2122390000000001</v>
      </c>
      <c r="I70" s="237">
        <v>5.5</v>
      </c>
      <c r="J70" s="237">
        <v>0</v>
      </c>
      <c r="K70" s="237">
        <v>0</v>
      </c>
      <c r="L70" s="237">
        <v>90</v>
      </c>
    </row>
    <row r="71" spans="1:12" x14ac:dyDescent="0.2">
      <c r="A71" s="52" t="s">
        <v>2701</v>
      </c>
      <c r="B71" s="241" t="s">
        <v>2680</v>
      </c>
      <c r="C71" s="53">
        <v>9.9382687342730041</v>
      </c>
      <c r="D71" s="53">
        <v>0</v>
      </c>
      <c r="E71" s="53">
        <v>0</v>
      </c>
      <c r="F71" s="53">
        <v>-4.7399999999999951E-3</v>
      </c>
      <c r="G71" s="53">
        <v>1.162595</v>
      </c>
      <c r="H71" s="53">
        <v>1.239976</v>
      </c>
      <c r="I71" s="237">
        <v>6</v>
      </c>
      <c r="J71" s="237">
        <v>25</v>
      </c>
      <c r="K71" s="237">
        <v>11</v>
      </c>
      <c r="L71" s="237">
        <v>90</v>
      </c>
    </row>
    <row r="72" spans="1:12" x14ac:dyDescent="0.2">
      <c r="A72" s="52" t="s">
        <v>2702</v>
      </c>
      <c r="B72" s="241" t="s">
        <v>1655</v>
      </c>
      <c r="C72" s="53">
        <v>839.99834610694677</v>
      </c>
      <c r="D72" s="53">
        <v>609.21893276392063</v>
      </c>
      <c r="E72" s="53">
        <v>129.04546538930822</v>
      </c>
      <c r="F72" s="53">
        <v>121.53642538930823</v>
      </c>
      <c r="G72" s="53">
        <v>1.1466540000000001</v>
      </c>
      <c r="H72" s="53">
        <v>1.216156</v>
      </c>
      <c r="I72" s="237">
        <v>5.5</v>
      </c>
      <c r="J72" s="237">
        <v>38</v>
      </c>
      <c r="K72" s="237">
        <v>21</v>
      </c>
      <c r="L72" s="237">
        <v>90</v>
      </c>
    </row>
    <row r="73" spans="1:12" x14ac:dyDescent="0.2">
      <c r="A73" s="52" t="s">
        <v>2703</v>
      </c>
      <c r="B73" s="241" t="s">
        <v>1654</v>
      </c>
      <c r="C73" s="53">
        <v>56.921248349345262</v>
      </c>
      <c r="D73" s="53">
        <v>21.883215186497964</v>
      </c>
      <c r="E73" s="53">
        <v>-3.0351226561469713</v>
      </c>
      <c r="F73" s="53">
        <v>-3.1636826561469711</v>
      </c>
      <c r="G73" s="53">
        <v>1.399027</v>
      </c>
      <c r="H73" s="53">
        <v>1.6750620000000001</v>
      </c>
      <c r="I73" s="237">
        <v>17.8</v>
      </c>
      <c r="J73" s="237">
        <v>36</v>
      </c>
      <c r="K73" s="237">
        <v>15</v>
      </c>
      <c r="L73" s="237">
        <v>90</v>
      </c>
    </row>
    <row r="74" spans="1:12" x14ac:dyDescent="0.2">
      <c r="A74" s="52" t="s">
        <v>1658</v>
      </c>
      <c r="B74" s="241" t="s">
        <v>1654</v>
      </c>
      <c r="C74" s="53">
        <v>4495.7941112657272</v>
      </c>
      <c r="D74" s="53">
        <v>3936.0693300000003</v>
      </c>
      <c r="E74" s="53">
        <v>-154.04310553817976</v>
      </c>
      <c r="F74" s="53">
        <v>-154.07441553817975</v>
      </c>
      <c r="G74" s="53">
        <v>2.8860260000000002</v>
      </c>
      <c r="H74" s="53">
        <v>2.7809339999999998</v>
      </c>
      <c r="I74" s="237">
        <v>4.2</v>
      </c>
      <c r="J74" s="237">
        <v>0</v>
      </c>
      <c r="K74" s="237">
        <v>0</v>
      </c>
      <c r="L74" s="237">
        <v>90</v>
      </c>
    </row>
    <row r="75" spans="1:12" x14ac:dyDescent="0.2">
      <c r="A75" s="52" t="s">
        <v>1659</v>
      </c>
      <c r="B75" s="241" t="s">
        <v>1654</v>
      </c>
      <c r="C75" s="53">
        <v>250.3417838930531</v>
      </c>
      <c r="D75" s="53">
        <v>260.17667723607934</v>
      </c>
      <c r="E75" s="53">
        <v>55.110927437943303</v>
      </c>
      <c r="F75" s="53">
        <v>52.964087437943306</v>
      </c>
      <c r="G75" s="53">
        <v>5.0310769999999998</v>
      </c>
      <c r="H75" s="53">
        <v>6.0216209999999997</v>
      </c>
      <c r="I75" s="237">
        <v>18.600000000000001</v>
      </c>
      <c r="J75" s="237">
        <v>0</v>
      </c>
      <c r="K75" s="237">
        <v>0</v>
      </c>
      <c r="L75" s="237">
        <v>90</v>
      </c>
    </row>
    <row r="76" spans="1:12" x14ac:dyDescent="0.2">
      <c r="A76" s="52" t="s">
        <v>2704</v>
      </c>
      <c r="B76" s="241" t="s">
        <v>1654</v>
      </c>
      <c r="C76" s="53">
        <v>19902.204061650653</v>
      </c>
      <c r="D76" s="53">
        <v>17103.638884813503</v>
      </c>
      <c r="E76" s="53">
        <v>-2372.2127411096094</v>
      </c>
      <c r="F76" s="53">
        <v>-2393.8058511096096</v>
      </c>
      <c r="G76" s="53">
        <v>1.890774</v>
      </c>
      <c r="H76" s="53">
        <v>1.6555169999999999</v>
      </c>
      <c r="I76" s="237">
        <v>5.5</v>
      </c>
      <c r="J76" s="237">
        <v>0</v>
      </c>
      <c r="K76" s="237">
        <v>0</v>
      </c>
      <c r="L76" s="237">
        <v>90</v>
      </c>
    </row>
    <row r="77" spans="1:12" x14ac:dyDescent="0.2">
      <c r="A77" s="52"/>
      <c r="B77" s="241"/>
      <c r="C77" s="53"/>
      <c r="D77" s="53"/>
      <c r="E77" s="53"/>
      <c r="F77" s="53"/>
      <c r="G77" s="53"/>
      <c r="H77" s="53"/>
      <c r="I77" s="237"/>
      <c r="J77" s="237"/>
      <c r="K77" s="237"/>
      <c r="L77" s="237"/>
    </row>
    <row r="78" spans="1:12" x14ac:dyDescent="0.2">
      <c r="A78" s="52" t="s">
        <v>2623</v>
      </c>
      <c r="B78" s="241"/>
      <c r="C78" s="53"/>
      <c r="D78" s="53"/>
      <c r="E78" s="53"/>
      <c r="F78" s="53"/>
      <c r="G78" s="53"/>
      <c r="H78" s="53"/>
      <c r="I78" s="237"/>
      <c r="J78" s="237"/>
      <c r="K78" s="237"/>
      <c r="L78" s="237"/>
    </row>
    <row r="79" spans="1:12" x14ac:dyDescent="0.2">
      <c r="A79" s="52">
        <v>1002</v>
      </c>
      <c r="B79" s="241" t="s">
        <v>1655</v>
      </c>
      <c r="C79" s="53">
        <v>22539.907609319624</v>
      </c>
      <c r="D79" s="53">
        <v>22315.097019801789</v>
      </c>
      <c r="E79" s="53">
        <v>1652.4218999999998</v>
      </c>
      <c r="F79" s="53">
        <v>1652.4218999999998</v>
      </c>
      <c r="G79" s="53">
        <v>2133.9732000000004</v>
      </c>
      <c r="H79" s="53">
        <v>2309.4921999999997</v>
      </c>
      <c r="I79" s="237">
        <v>8.2200000000000006</v>
      </c>
      <c r="J79" s="237">
        <v>0.72</v>
      </c>
      <c r="K79" s="237">
        <v>0.15</v>
      </c>
      <c r="L79" s="237">
        <v>95</v>
      </c>
    </row>
    <row r="80" spans="1:12" x14ac:dyDescent="0.2">
      <c r="A80" s="52">
        <v>4002</v>
      </c>
      <c r="B80" s="241" t="s">
        <v>2680</v>
      </c>
      <c r="C80" s="53">
        <v>3889.8565105639736</v>
      </c>
      <c r="D80" s="53">
        <v>3864.4092386217289</v>
      </c>
      <c r="E80" s="53">
        <v>205.51403999999999</v>
      </c>
      <c r="F80" s="53">
        <v>205.51403999999999</v>
      </c>
      <c r="G80" s="53">
        <v>13592.9956</v>
      </c>
      <c r="H80" s="53">
        <v>14499.232199999999</v>
      </c>
      <c r="I80" s="237">
        <v>6.67</v>
      </c>
      <c r="J80" s="237">
        <v>1.05</v>
      </c>
      <c r="K80" s="237">
        <v>0.55000000000000004</v>
      </c>
      <c r="L80" s="237">
        <v>95</v>
      </c>
    </row>
    <row r="81" spans="1:12" x14ac:dyDescent="0.2">
      <c r="A81" s="52"/>
      <c r="B81" s="241"/>
      <c r="C81" s="53"/>
      <c r="D81" s="53"/>
      <c r="E81" s="53"/>
      <c r="F81" s="53"/>
      <c r="G81" s="53"/>
      <c r="H81" s="53"/>
      <c r="I81" s="237"/>
      <c r="J81" s="237"/>
      <c r="K81" s="237"/>
      <c r="L81" s="237"/>
    </row>
    <row r="82" spans="1:12" x14ac:dyDescent="0.2">
      <c r="A82" s="52" t="s">
        <v>1890</v>
      </c>
      <c r="B82" s="241"/>
      <c r="C82" s="53"/>
      <c r="D82" s="53"/>
      <c r="E82" s="53"/>
      <c r="F82" s="53"/>
      <c r="G82" s="53"/>
      <c r="H82" s="53"/>
      <c r="I82" s="237"/>
      <c r="J82" s="237"/>
      <c r="K82" s="237"/>
      <c r="L82" s="237"/>
    </row>
    <row r="83" spans="1:12" x14ac:dyDescent="0.2">
      <c r="A83" s="52" t="s">
        <v>1654</v>
      </c>
      <c r="B83" s="241" t="s">
        <v>1654</v>
      </c>
      <c r="C83" s="53">
        <v>11421.180849999999</v>
      </c>
      <c r="D83" s="53">
        <v>13405.24756</v>
      </c>
      <c r="E83" s="53">
        <v>2111.7495400000003</v>
      </c>
      <c r="F83" s="53">
        <v>2006.1620629999998</v>
      </c>
      <c r="G83" s="53">
        <v>36240150</v>
      </c>
      <c r="H83" s="53">
        <v>42570090</v>
      </c>
      <c r="I83" s="237">
        <v>17.420000000000002</v>
      </c>
      <c r="J83" s="237">
        <v>16.347646145887222</v>
      </c>
      <c r="K83" s="237">
        <v>3.8636777246871223</v>
      </c>
      <c r="L83" s="237">
        <v>95</v>
      </c>
    </row>
    <row r="84" spans="1:12" x14ac:dyDescent="0.2">
      <c r="A84" s="52" t="s">
        <v>1655</v>
      </c>
      <c r="B84" s="241" t="s">
        <v>1655</v>
      </c>
      <c r="C84" s="53">
        <v>3793.0484300000003</v>
      </c>
      <c r="D84" s="53">
        <v>4410.0290000000005</v>
      </c>
      <c r="E84" s="53">
        <v>220.01203000000001</v>
      </c>
      <c r="F84" s="53">
        <v>209.01142849999999</v>
      </c>
      <c r="G84" s="53">
        <v>270860</v>
      </c>
      <c r="H84" s="53">
        <v>285550</v>
      </c>
      <c r="I84" s="237">
        <v>5.41</v>
      </c>
      <c r="J84" s="237">
        <v>12.210200927357032</v>
      </c>
      <c r="K84" s="237">
        <v>2.8991050491955392</v>
      </c>
      <c r="L84" s="237">
        <v>95</v>
      </c>
    </row>
    <row r="85" spans="1:12" x14ac:dyDescent="0.2">
      <c r="A85" s="52" t="s">
        <v>1656</v>
      </c>
      <c r="B85" s="241" t="s">
        <v>1656</v>
      </c>
      <c r="C85" s="53">
        <v>32102.013579999999</v>
      </c>
      <c r="D85" s="53">
        <v>25302.77564</v>
      </c>
      <c r="E85" s="53">
        <v>893.73738000000003</v>
      </c>
      <c r="F85" s="53">
        <v>849.05051099999991</v>
      </c>
      <c r="G85" s="53">
        <v>202190</v>
      </c>
      <c r="H85" s="53">
        <v>209390</v>
      </c>
      <c r="I85" s="237">
        <v>3.55</v>
      </c>
      <c r="J85" s="237">
        <v>2.6923076923076925</v>
      </c>
      <c r="K85" s="237">
        <v>2.2118187643917812E-2</v>
      </c>
      <c r="L85" s="237">
        <v>95</v>
      </c>
    </row>
    <row r="86" spans="1:12" x14ac:dyDescent="0.2">
      <c r="A86" s="52"/>
      <c r="B86" s="241"/>
      <c r="C86" s="53"/>
      <c r="D86" s="53"/>
      <c r="E86" s="53"/>
      <c r="F86" s="53"/>
      <c r="G86" s="53"/>
      <c r="H86" s="53"/>
      <c r="I86" s="237"/>
      <c r="J86" s="237"/>
      <c r="K86" s="237"/>
      <c r="L86" s="237"/>
    </row>
    <row r="87" spans="1:12" x14ac:dyDescent="0.2">
      <c r="A87" s="52" t="s">
        <v>1891</v>
      </c>
      <c r="B87" s="241"/>
      <c r="C87" s="53"/>
      <c r="D87" s="53"/>
      <c r="E87" s="53"/>
      <c r="F87" s="53"/>
      <c r="G87" s="53"/>
      <c r="H87" s="53"/>
      <c r="I87" s="237"/>
      <c r="J87" s="237"/>
      <c r="K87" s="237"/>
      <c r="L87" s="237"/>
    </row>
    <row r="88" spans="1:12" x14ac:dyDescent="0.2">
      <c r="A88" s="52" t="s">
        <v>2705</v>
      </c>
      <c r="B88" s="241" t="s">
        <v>1654</v>
      </c>
      <c r="C88" s="53">
        <v>17409.382000000001</v>
      </c>
      <c r="D88" s="53">
        <v>19749.348999999998</v>
      </c>
      <c r="E88" s="53">
        <v>3063.05</v>
      </c>
      <c r="F88" s="53">
        <v>2909.8969999999999</v>
      </c>
      <c r="G88" s="53">
        <v>71.86</v>
      </c>
      <c r="H88" s="53">
        <v>84.24</v>
      </c>
      <c r="I88" s="237">
        <v>17.22</v>
      </c>
      <c r="J88" s="237">
        <v>4.21</v>
      </c>
      <c r="K88" s="237">
        <v>1.29</v>
      </c>
      <c r="L88" s="237">
        <v>95</v>
      </c>
    </row>
    <row r="89" spans="1:12" x14ac:dyDescent="0.2">
      <c r="A89" s="52" t="s">
        <v>2706</v>
      </c>
      <c r="B89" s="241" t="s">
        <v>1655</v>
      </c>
      <c r="C89" s="53">
        <v>81.683000000000007</v>
      </c>
      <c r="D89" s="53">
        <v>88.838999999999999</v>
      </c>
      <c r="E89" s="53">
        <v>3.9476999999999998</v>
      </c>
      <c r="F89" s="53">
        <v>3.7503099999999998</v>
      </c>
      <c r="G89" s="53">
        <v>12.582000000000001</v>
      </c>
      <c r="H89" s="53">
        <v>13.1441</v>
      </c>
      <c r="I89" s="237">
        <v>4.47</v>
      </c>
      <c r="J89" s="237">
        <v>0</v>
      </c>
      <c r="K89" s="237">
        <v>0</v>
      </c>
      <c r="L89" s="237">
        <v>95</v>
      </c>
    </row>
    <row r="90" spans="1:12" x14ac:dyDescent="0.2">
      <c r="A90" s="52" t="s">
        <v>2707</v>
      </c>
      <c r="B90" s="241" t="s">
        <v>1654</v>
      </c>
      <c r="C90" s="53">
        <v>5278.7455300000001</v>
      </c>
      <c r="D90" s="53">
        <v>6215.7389999999996</v>
      </c>
      <c r="E90" s="53">
        <v>973.21900000000005</v>
      </c>
      <c r="F90" s="53">
        <v>875.89710000000002</v>
      </c>
      <c r="G90" s="53">
        <v>30.72</v>
      </c>
      <c r="H90" s="53">
        <v>35.86</v>
      </c>
      <c r="I90" s="237">
        <v>16.73</v>
      </c>
      <c r="J90" s="237">
        <v>0</v>
      </c>
      <c r="K90" s="237">
        <v>0</v>
      </c>
      <c r="L90" s="237">
        <v>90</v>
      </c>
    </row>
    <row r="91" spans="1:12" x14ac:dyDescent="0.2">
      <c r="A91" s="52" t="s">
        <v>2708</v>
      </c>
      <c r="B91" s="241" t="s">
        <v>1655</v>
      </c>
      <c r="C91" s="53">
        <v>2164.7514900000001</v>
      </c>
      <c r="D91" s="53">
        <v>2159.8829999999998</v>
      </c>
      <c r="E91" s="53">
        <v>103.51455</v>
      </c>
      <c r="F91" s="53">
        <v>93.163089999999997</v>
      </c>
      <c r="G91" s="53">
        <v>178.45</v>
      </c>
      <c r="H91" s="53">
        <v>186.09</v>
      </c>
      <c r="I91" s="237">
        <v>4.28</v>
      </c>
      <c r="J91" s="237">
        <v>0</v>
      </c>
      <c r="K91" s="237">
        <v>0</v>
      </c>
      <c r="L91" s="237">
        <v>90</v>
      </c>
    </row>
    <row r="92" spans="1:12" x14ac:dyDescent="0.2">
      <c r="A92" s="52" t="s">
        <v>2709</v>
      </c>
      <c r="B92" s="241" t="s">
        <v>1656</v>
      </c>
      <c r="C92" s="53">
        <v>561.29271999999992</v>
      </c>
      <c r="D92" s="53">
        <v>581.31899999999996</v>
      </c>
      <c r="E92" s="53">
        <v>18.933430000000001</v>
      </c>
      <c r="F92" s="53">
        <v>17.040080000000003</v>
      </c>
      <c r="G92" s="53">
        <v>89.07</v>
      </c>
      <c r="H92" s="53">
        <v>91.77</v>
      </c>
      <c r="I92" s="237">
        <v>3.03</v>
      </c>
      <c r="J92" s="237">
        <v>0</v>
      </c>
      <c r="K92" s="237">
        <v>0</v>
      </c>
      <c r="L92" s="237">
        <v>90</v>
      </c>
    </row>
    <row r="93" spans="1:12" x14ac:dyDescent="0.2">
      <c r="A93" s="52"/>
      <c r="B93" s="241"/>
      <c r="C93" s="53"/>
      <c r="D93" s="53"/>
      <c r="E93" s="53"/>
      <c r="F93" s="53"/>
      <c r="G93" s="53"/>
      <c r="H93" s="53"/>
      <c r="I93" s="237"/>
      <c r="J93" s="237"/>
      <c r="K93" s="237"/>
      <c r="L93" s="237"/>
    </row>
    <row r="94" spans="1:12" x14ac:dyDescent="0.2">
      <c r="A94" s="52" t="s">
        <v>1892</v>
      </c>
      <c r="B94" s="241"/>
      <c r="C94" s="53"/>
      <c r="D94" s="53"/>
      <c r="E94" s="53"/>
      <c r="F94" s="53"/>
      <c r="G94" s="53"/>
      <c r="H94" s="53"/>
      <c r="I94" s="237"/>
      <c r="J94" s="237"/>
      <c r="K94" s="237"/>
      <c r="L94" s="237"/>
    </row>
    <row r="95" spans="1:12" x14ac:dyDescent="0.2">
      <c r="A95" s="52" t="s">
        <v>2710</v>
      </c>
      <c r="B95" s="241" t="s">
        <v>1654</v>
      </c>
      <c r="C95" s="53">
        <v>350034.86919824057</v>
      </c>
      <c r="D95" s="53">
        <v>384432.38168326981</v>
      </c>
      <c r="E95" s="53">
        <v>57271.392905587993</v>
      </c>
      <c r="F95" s="53">
        <v>51544.253615029193</v>
      </c>
      <c r="G95" s="53">
        <v>11.460174</v>
      </c>
      <c r="H95" s="53">
        <v>13.195945</v>
      </c>
      <c r="I95" s="237">
        <v>15.146113837364073</v>
      </c>
      <c r="J95" s="237">
        <v>0</v>
      </c>
      <c r="K95" s="237">
        <v>0</v>
      </c>
      <c r="L95" s="237">
        <v>90</v>
      </c>
    </row>
    <row r="96" spans="1:12" x14ac:dyDescent="0.2">
      <c r="A96" s="52" t="s">
        <v>2711</v>
      </c>
      <c r="B96" s="241" t="s">
        <v>1655</v>
      </c>
      <c r="C96" s="53">
        <v>57676.45922378909</v>
      </c>
      <c r="D96" s="53">
        <v>55730.765316077304</v>
      </c>
      <c r="E96" s="53">
        <v>-6467.7467239071539</v>
      </c>
      <c r="F96" s="53">
        <v>-6144.3593877117955</v>
      </c>
      <c r="G96" s="53">
        <v>10.828906</v>
      </c>
      <c r="H96" s="53">
        <v>11.732087999999999</v>
      </c>
      <c r="I96" s="237">
        <v>8.3404731742984861</v>
      </c>
      <c r="J96" s="237">
        <v>0</v>
      </c>
      <c r="K96" s="237">
        <v>0</v>
      </c>
      <c r="L96" s="237">
        <v>95</v>
      </c>
    </row>
    <row r="97" spans="1:12" x14ac:dyDescent="0.2">
      <c r="A97" s="52" t="s">
        <v>2712</v>
      </c>
      <c r="B97" s="241" t="s">
        <v>1656</v>
      </c>
      <c r="C97" s="53">
        <v>4750.5548328305422</v>
      </c>
      <c r="D97" s="53">
        <v>4822.9208603963771</v>
      </c>
      <c r="E97" s="53">
        <v>-153.60964466754379</v>
      </c>
      <c r="F97" s="53">
        <v>-145.92916243416659</v>
      </c>
      <c r="G97" s="53">
        <v>10.519342</v>
      </c>
      <c r="H97" s="53">
        <v>11.044601</v>
      </c>
      <c r="I97" s="237">
        <v>4.9932685903738099</v>
      </c>
      <c r="J97" s="237">
        <v>0</v>
      </c>
      <c r="K97" s="237">
        <v>0</v>
      </c>
      <c r="L97" s="237">
        <v>95</v>
      </c>
    </row>
    <row r="98" spans="1:12" x14ac:dyDescent="0.2">
      <c r="A98" s="52"/>
      <c r="B98" s="241"/>
      <c r="C98" s="53"/>
      <c r="D98" s="53"/>
      <c r="E98" s="53"/>
      <c r="F98" s="53"/>
      <c r="G98" s="53"/>
      <c r="H98" s="53"/>
      <c r="I98" s="237"/>
      <c r="J98" s="237"/>
      <c r="K98" s="237"/>
      <c r="L98" s="237"/>
    </row>
    <row r="99" spans="1:12" x14ac:dyDescent="0.2">
      <c r="A99" s="52" t="s">
        <v>2624</v>
      </c>
      <c r="B99" s="241"/>
      <c r="C99" s="53"/>
      <c r="D99" s="53"/>
      <c r="E99" s="53"/>
      <c r="F99" s="53"/>
      <c r="G99" s="53"/>
      <c r="H99" s="53"/>
      <c r="I99" s="237"/>
      <c r="J99" s="237"/>
      <c r="K99" s="237"/>
      <c r="L99" s="237"/>
    </row>
    <row r="100" spans="1:12" x14ac:dyDescent="0.2">
      <c r="A100" s="52" t="s">
        <v>2713</v>
      </c>
      <c r="B100" s="241" t="s">
        <v>1654</v>
      </c>
      <c r="C100" s="53">
        <v>0</v>
      </c>
      <c r="D100" s="53">
        <v>739.69100000000003</v>
      </c>
      <c r="E100" s="53">
        <v>34.943040000000003</v>
      </c>
      <c r="F100" s="53">
        <v>33.811819999999997</v>
      </c>
      <c r="G100" s="53">
        <v>0</v>
      </c>
      <c r="H100" s="53">
        <v>1217.77</v>
      </c>
      <c r="I100" s="237">
        <v>23.87</v>
      </c>
      <c r="J100" s="237">
        <v>0</v>
      </c>
      <c r="K100" s="237">
        <v>0</v>
      </c>
      <c r="L100" s="237">
        <v>95</v>
      </c>
    </row>
    <row r="101" spans="1:12" x14ac:dyDescent="0.2">
      <c r="A101" s="52" t="s">
        <v>309</v>
      </c>
      <c r="B101" s="241" t="s">
        <v>1655</v>
      </c>
      <c r="C101" s="53">
        <v>0</v>
      </c>
      <c r="D101" s="53">
        <v>223.69660999999999</v>
      </c>
      <c r="E101" s="53">
        <v>3.5049999999999999</v>
      </c>
      <c r="F101" s="53">
        <v>3.3109199999999999</v>
      </c>
      <c r="G101" s="53">
        <v>0</v>
      </c>
      <c r="H101" s="53">
        <v>1090.9665</v>
      </c>
      <c r="I101" s="237">
        <v>11.94</v>
      </c>
      <c r="J101" s="237">
        <v>0</v>
      </c>
      <c r="K101" s="237">
        <v>0</v>
      </c>
      <c r="L101" s="237">
        <v>95</v>
      </c>
    </row>
    <row r="102" spans="1:12" x14ac:dyDescent="0.2">
      <c r="A102" s="52" t="s">
        <v>310</v>
      </c>
      <c r="B102" s="241" t="s">
        <v>311</v>
      </c>
      <c r="C102" s="53">
        <v>0</v>
      </c>
      <c r="D102" s="53">
        <v>93.374080000000006</v>
      </c>
      <c r="E102" s="53">
        <v>1.8534600000000001</v>
      </c>
      <c r="F102" s="53">
        <v>1.77128</v>
      </c>
      <c r="G102" s="53">
        <v>0</v>
      </c>
      <c r="H102" s="53">
        <v>1078.0667000000001</v>
      </c>
      <c r="I102" s="237">
        <v>10.25</v>
      </c>
      <c r="J102" s="237">
        <v>0</v>
      </c>
      <c r="K102" s="237">
        <v>0</v>
      </c>
      <c r="L102" s="237">
        <v>95</v>
      </c>
    </row>
    <row r="103" spans="1:12" x14ac:dyDescent="0.2">
      <c r="A103" s="52"/>
      <c r="B103" s="241"/>
      <c r="C103" s="53"/>
      <c r="D103" s="53"/>
      <c r="E103" s="53"/>
      <c r="F103" s="53"/>
      <c r="G103" s="53"/>
      <c r="H103" s="53"/>
      <c r="I103" s="237"/>
      <c r="J103" s="237"/>
      <c r="K103" s="237"/>
      <c r="L103" s="237"/>
    </row>
    <row r="104" spans="1:12" x14ac:dyDescent="0.2">
      <c r="A104" s="52" t="s">
        <v>1894</v>
      </c>
      <c r="B104" s="241"/>
      <c r="C104" s="53"/>
      <c r="D104" s="53"/>
      <c r="E104" s="53"/>
      <c r="F104" s="53"/>
      <c r="G104" s="53"/>
      <c r="H104" s="53"/>
      <c r="I104" s="237"/>
      <c r="J104" s="237"/>
      <c r="K104" s="237"/>
      <c r="L104" s="237"/>
    </row>
    <row r="105" spans="1:12" x14ac:dyDescent="0.2">
      <c r="A105" s="52" t="s">
        <v>2713</v>
      </c>
      <c r="B105" s="241" t="s">
        <v>1654</v>
      </c>
      <c r="C105" s="53">
        <v>7783.5633099999995</v>
      </c>
      <c r="D105" s="53">
        <v>4312.6111900000005</v>
      </c>
      <c r="E105" s="53">
        <v>1210.7829899999999</v>
      </c>
      <c r="F105" s="53">
        <v>977.70726000000002</v>
      </c>
      <c r="G105" s="53">
        <v>17.222755209999999</v>
      </c>
      <c r="H105" s="53">
        <v>20.028283850000001</v>
      </c>
      <c r="I105" s="237">
        <v>16.29</v>
      </c>
      <c r="J105" s="237" t="s">
        <v>2328</v>
      </c>
      <c r="K105" s="237" t="s">
        <v>2328</v>
      </c>
      <c r="L105" s="237">
        <v>95</v>
      </c>
    </row>
    <row r="106" spans="1:12" x14ac:dyDescent="0.2">
      <c r="A106" s="52" t="s">
        <v>309</v>
      </c>
      <c r="B106" s="241" t="s">
        <v>1655</v>
      </c>
      <c r="C106" s="53">
        <v>4.5458299999999996</v>
      </c>
      <c r="D106" s="53">
        <v>0</v>
      </c>
      <c r="E106" s="53">
        <v>6.3460000000000003E-2</v>
      </c>
      <c r="F106" s="53">
        <v>5.1240000000000001E-2</v>
      </c>
      <c r="G106" s="53">
        <v>1.3605852199999999</v>
      </c>
      <c r="H106" s="53">
        <v>1.3945998500000001</v>
      </c>
      <c r="I106" s="237">
        <v>2.5</v>
      </c>
      <c r="J106" s="237" t="s">
        <v>2328</v>
      </c>
      <c r="K106" s="237" t="s">
        <v>2328</v>
      </c>
      <c r="L106" s="237">
        <v>95</v>
      </c>
    </row>
    <row r="107" spans="1:12" x14ac:dyDescent="0.2">
      <c r="A107" s="52" t="s">
        <v>2688</v>
      </c>
      <c r="B107" s="241" t="s">
        <v>1656</v>
      </c>
      <c r="C107" s="53">
        <v>72.65697999999999</v>
      </c>
      <c r="D107" s="53">
        <v>77.66337</v>
      </c>
      <c r="E107" s="53">
        <v>1.50963</v>
      </c>
      <c r="F107" s="53">
        <v>1.2190300000000001</v>
      </c>
      <c r="G107" s="53">
        <v>1.3153005900000001</v>
      </c>
      <c r="H107" s="53">
        <v>1.3481831099999999</v>
      </c>
      <c r="I107" s="237">
        <v>2.5</v>
      </c>
      <c r="J107" s="237" t="s">
        <v>2328</v>
      </c>
      <c r="K107" s="237" t="s">
        <v>2328</v>
      </c>
      <c r="L107" s="237">
        <v>95</v>
      </c>
    </row>
    <row r="108" spans="1:12" x14ac:dyDescent="0.2">
      <c r="A108" s="52"/>
      <c r="B108" s="241"/>
      <c r="C108" s="53"/>
      <c r="D108" s="53"/>
      <c r="E108" s="53"/>
      <c r="F108" s="53"/>
      <c r="G108" s="53"/>
      <c r="H108" s="53"/>
      <c r="I108" s="237"/>
      <c r="J108" s="237"/>
      <c r="K108" s="237"/>
      <c r="L108" s="237"/>
    </row>
    <row r="109" spans="1:12" x14ac:dyDescent="0.2">
      <c r="A109" s="52" t="s">
        <v>600</v>
      </c>
      <c r="B109" s="241"/>
      <c r="C109" s="53"/>
      <c r="D109" s="53"/>
      <c r="E109" s="53"/>
      <c r="F109" s="53"/>
      <c r="G109" s="53"/>
      <c r="H109" s="53"/>
      <c r="I109" s="237"/>
      <c r="J109" s="237"/>
      <c r="K109" s="237"/>
      <c r="L109" s="237"/>
    </row>
    <row r="110" spans="1:12" x14ac:dyDescent="0.2">
      <c r="A110" s="52" t="s">
        <v>1654</v>
      </c>
      <c r="B110" s="241" t="s">
        <v>1654</v>
      </c>
      <c r="C110" s="53">
        <v>181872.53631</v>
      </c>
      <c r="D110" s="53">
        <v>178725.16518000001</v>
      </c>
      <c r="E110" s="53">
        <v>28210.200540000005</v>
      </c>
      <c r="F110" s="53">
        <v>29758.765689999997</v>
      </c>
      <c r="G110" s="53">
        <v>29.877669999999998</v>
      </c>
      <c r="H110" s="53">
        <v>35.012770000000003</v>
      </c>
      <c r="I110" s="237">
        <v>17.187083196246576</v>
      </c>
      <c r="J110" s="237">
        <v>0</v>
      </c>
      <c r="K110" s="237">
        <v>0</v>
      </c>
      <c r="L110" s="237">
        <v>95</v>
      </c>
    </row>
    <row r="111" spans="1:12" x14ac:dyDescent="0.2">
      <c r="A111" s="52" t="s">
        <v>1655</v>
      </c>
      <c r="B111" s="241" t="s">
        <v>1655</v>
      </c>
      <c r="C111" s="53">
        <v>252377.14068000001</v>
      </c>
      <c r="D111" s="53">
        <v>213259.37940000001</v>
      </c>
      <c r="E111" s="53">
        <v>-26385.358449999996</v>
      </c>
      <c r="F111" s="53">
        <v>-25578.074439999997</v>
      </c>
      <c r="G111" s="53">
        <v>253.60792000000001</v>
      </c>
      <c r="H111" s="53">
        <v>273.99322000000001</v>
      </c>
      <c r="I111" s="237">
        <v>8.0381164752268077</v>
      </c>
      <c r="J111" s="237">
        <v>0</v>
      </c>
      <c r="K111" s="237">
        <v>0</v>
      </c>
      <c r="L111" s="237">
        <v>95</v>
      </c>
    </row>
    <row r="112" spans="1:12" x14ac:dyDescent="0.2">
      <c r="A112" s="52" t="s">
        <v>1656</v>
      </c>
      <c r="B112" s="241" t="s">
        <v>1656</v>
      </c>
      <c r="C112" s="53">
        <v>66438.085779999994</v>
      </c>
      <c r="D112" s="53">
        <v>57823.054649999998</v>
      </c>
      <c r="E112" s="53">
        <v>-649.44614999999851</v>
      </c>
      <c r="F112" s="53">
        <v>-437.5786499999985</v>
      </c>
      <c r="G112" s="53">
        <v>151.71538000000001</v>
      </c>
      <c r="H112" s="53">
        <v>163.85746</v>
      </c>
      <c r="I112" s="237">
        <v>8.0031965117840933</v>
      </c>
      <c r="J112" s="237">
        <v>0</v>
      </c>
      <c r="K112" s="237">
        <v>0</v>
      </c>
      <c r="L112" s="237">
        <v>95</v>
      </c>
    </row>
    <row r="113" spans="1:12" ht="13.5" thickBot="1" x14ac:dyDescent="0.25">
      <c r="A113" s="50"/>
      <c r="B113" s="243"/>
      <c r="C113" s="84"/>
      <c r="D113" s="84"/>
      <c r="E113" s="84"/>
      <c r="F113" s="84"/>
      <c r="G113" s="84"/>
      <c r="H113" s="84"/>
      <c r="I113" s="238"/>
      <c r="J113" s="238"/>
      <c r="K113" s="238"/>
      <c r="L113" s="238"/>
    </row>
    <row r="114" spans="1:12" x14ac:dyDescent="0.2">
      <c r="C114" s="24"/>
      <c r="D114" s="24"/>
      <c r="E114" s="24"/>
      <c r="F114" s="24"/>
      <c r="G114" s="24"/>
      <c r="H114" s="24"/>
      <c r="I114" s="195"/>
      <c r="J114" s="195"/>
      <c r="K114" s="195"/>
      <c r="L114" s="195"/>
    </row>
    <row r="115" spans="1:12" x14ac:dyDescent="0.2">
      <c r="C115" s="24"/>
      <c r="D115" s="24"/>
      <c r="E115" s="24"/>
      <c r="F115" s="24"/>
      <c r="G115" s="24"/>
      <c r="H115" s="24"/>
      <c r="I115" s="195"/>
      <c r="J115" s="195"/>
      <c r="K115" s="195"/>
      <c r="L115" s="195"/>
    </row>
    <row r="116" spans="1:12" x14ac:dyDescent="0.2">
      <c r="C116" s="24"/>
      <c r="D116" s="24"/>
      <c r="E116" s="24"/>
      <c r="F116" s="24"/>
      <c r="G116" s="24"/>
      <c r="H116" s="24"/>
      <c r="I116" s="195"/>
      <c r="J116" s="195"/>
      <c r="K116" s="195"/>
      <c r="L116" s="195"/>
    </row>
    <row r="117" spans="1:12" x14ac:dyDescent="0.2">
      <c r="C117" s="24"/>
      <c r="D117" s="24"/>
      <c r="E117" s="24"/>
      <c r="F117" s="24"/>
      <c r="G117" s="24"/>
      <c r="H117" s="24"/>
      <c r="I117" s="195"/>
      <c r="J117" s="195"/>
      <c r="K117" s="195"/>
      <c r="L117" s="195"/>
    </row>
    <row r="118" spans="1:12" x14ac:dyDescent="0.2">
      <c r="C118" s="24"/>
      <c r="D118" s="24"/>
      <c r="E118" s="24"/>
      <c r="F118" s="24"/>
      <c r="G118" s="24"/>
      <c r="H118" s="24"/>
      <c r="I118" s="195"/>
      <c r="J118" s="195"/>
      <c r="K118" s="195"/>
      <c r="L118" s="195"/>
    </row>
    <row r="119" spans="1:12" x14ac:dyDescent="0.2">
      <c r="C119" s="24"/>
      <c r="D119" s="24"/>
      <c r="E119" s="24"/>
      <c r="F119" s="24"/>
      <c r="G119" s="24"/>
      <c r="H119" s="24"/>
      <c r="I119" s="195"/>
      <c r="J119" s="195"/>
      <c r="K119" s="195"/>
      <c r="L119" s="195"/>
    </row>
    <row r="120" spans="1:12" x14ac:dyDescent="0.2">
      <c r="C120" s="24"/>
      <c r="D120" s="24"/>
      <c r="E120" s="24"/>
      <c r="F120" s="24"/>
      <c r="G120" s="24"/>
      <c r="H120" s="24"/>
      <c r="I120" s="195"/>
      <c r="J120" s="195"/>
      <c r="K120" s="195"/>
      <c r="L120" s="195"/>
    </row>
    <row r="121" spans="1:12" x14ac:dyDescent="0.2">
      <c r="C121" s="24"/>
      <c r="D121" s="24"/>
      <c r="E121" s="24"/>
      <c r="F121" s="24"/>
      <c r="G121" s="24"/>
      <c r="H121" s="24"/>
      <c r="I121" s="195"/>
      <c r="J121" s="195"/>
      <c r="K121" s="195"/>
      <c r="L121" s="195"/>
    </row>
    <row r="122" spans="1:12" x14ac:dyDescent="0.2">
      <c r="C122" s="24"/>
      <c r="D122" s="24"/>
      <c r="E122" s="24"/>
      <c r="F122" s="24"/>
      <c r="G122" s="24"/>
      <c r="H122" s="24"/>
      <c r="I122" s="195"/>
      <c r="J122" s="195"/>
      <c r="K122" s="195"/>
      <c r="L122" s="195"/>
    </row>
    <row r="123" spans="1:12" x14ac:dyDescent="0.2">
      <c r="C123" s="24"/>
      <c r="D123" s="24"/>
      <c r="E123" s="24"/>
      <c r="F123" s="24"/>
      <c r="G123" s="24"/>
      <c r="H123" s="24"/>
      <c r="I123" s="195"/>
      <c r="J123" s="195"/>
      <c r="K123" s="195"/>
      <c r="L123" s="195"/>
    </row>
    <row r="124" spans="1:12" x14ac:dyDescent="0.2">
      <c r="C124" s="24"/>
      <c r="D124" s="24"/>
      <c r="E124" s="24"/>
      <c r="F124" s="24"/>
      <c r="G124" s="24"/>
      <c r="H124" s="24"/>
      <c r="I124" s="195"/>
      <c r="J124" s="195"/>
      <c r="K124" s="195"/>
      <c r="L124" s="195"/>
    </row>
    <row r="125" spans="1:12" x14ac:dyDescent="0.2">
      <c r="C125" s="24"/>
      <c r="D125" s="24"/>
      <c r="E125" s="24"/>
      <c r="F125" s="24"/>
      <c r="G125" s="24"/>
      <c r="H125" s="24"/>
      <c r="I125" s="195"/>
      <c r="J125" s="195"/>
      <c r="K125" s="195"/>
      <c r="L125" s="195"/>
    </row>
    <row r="126" spans="1:12" x14ac:dyDescent="0.2">
      <c r="C126" s="24"/>
      <c r="D126" s="24"/>
      <c r="E126" s="24"/>
      <c r="F126" s="24"/>
      <c r="G126" s="24"/>
      <c r="H126" s="24"/>
      <c r="I126" s="195"/>
      <c r="J126" s="195"/>
      <c r="K126" s="195"/>
      <c r="L126" s="195"/>
    </row>
    <row r="127" spans="1:12" x14ac:dyDescent="0.2">
      <c r="C127" s="24"/>
      <c r="D127" s="24"/>
      <c r="E127" s="24"/>
      <c r="F127" s="24"/>
      <c r="G127" s="24"/>
      <c r="H127" s="24"/>
      <c r="I127" s="195"/>
      <c r="J127" s="195"/>
      <c r="K127" s="195"/>
      <c r="L127" s="195"/>
    </row>
    <row r="128" spans="1:12" x14ac:dyDescent="0.2">
      <c r="C128" s="24"/>
      <c r="D128" s="24"/>
      <c r="E128" s="24"/>
      <c r="F128" s="24"/>
      <c r="G128" s="24"/>
      <c r="H128" s="24"/>
      <c r="I128" s="195"/>
      <c r="J128" s="195"/>
      <c r="K128" s="195"/>
      <c r="L128" s="195"/>
    </row>
    <row r="129" spans="3:12" x14ac:dyDescent="0.2">
      <c r="C129" s="24"/>
      <c r="D129" s="24"/>
      <c r="E129" s="24"/>
      <c r="F129" s="24"/>
      <c r="G129" s="24"/>
      <c r="H129" s="24"/>
      <c r="I129" s="195"/>
      <c r="J129" s="195"/>
      <c r="K129" s="195"/>
      <c r="L129" s="195"/>
    </row>
    <row r="130" spans="3:12" x14ac:dyDescent="0.2">
      <c r="C130" s="24"/>
      <c r="D130" s="24"/>
      <c r="E130" s="24"/>
      <c r="F130" s="24"/>
      <c r="G130" s="24"/>
      <c r="H130" s="24"/>
      <c r="I130" s="195"/>
      <c r="J130" s="195"/>
      <c r="K130" s="195"/>
      <c r="L130" s="195"/>
    </row>
    <row r="131" spans="3:12" x14ac:dyDescent="0.2">
      <c r="C131" s="24"/>
      <c r="D131" s="24"/>
      <c r="E131" s="24"/>
      <c r="F131" s="24"/>
      <c r="G131" s="24"/>
      <c r="H131" s="24"/>
      <c r="I131" s="195"/>
      <c r="J131" s="195"/>
      <c r="K131" s="195"/>
      <c r="L131" s="195"/>
    </row>
    <row r="132" spans="3:12" x14ac:dyDescent="0.2">
      <c r="C132" s="24"/>
      <c r="D132" s="24"/>
      <c r="E132" s="24"/>
      <c r="F132" s="24"/>
      <c r="G132" s="24"/>
      <c r="H132" s="24"/>
      <c r="I132" s="195"/>
      <c r="J132" s="195"/>
      <c r="K132" s="195"/>
      <c r="L132" s="195"/>
    </row>
    <row r="133" spans="3:12" x14ac:dyDescent="0.2">
      <c r="C133" s="24"/>
      <c r="D133" s="24"/>
      <c r="E133" s="24"/>
      <c r="F133" s="24"/>
      <c r="G133" s="24"/>
      <c r="H133" s="24"/>
      <c r="I133" s="195"/>
      <c r="J133" s="195"/>
      <c r="K133" s="195"/>
      <c r="L133" s="195"/>
    </row>
    <row r="134" spans="3:12" x14ac:dyDescent="0.2">
      <c r="C134" s="24"/>
      <c r="D134" s="24"/>
      <c r="E134" s="24"/>
      <c r="F134" s="24"/>
      <c r="G134" s="24"/>
      <c r="H134" s="24"/>
      <c r="I134" s="195"/>
      <c r="J134" s="195"/>
      <c r="K134" s="195"/>
      <c r="L134" s="195"/>
    </row>
    <row r="135" spans="3:12" x14ac:dyDescent="0.2">
      <c r="C135" s="24"/>
      <c r="D135" s="24"/>
      <c r="E135" s="24"/>
      <c r="F135" s="24"/>
      <c r="G135" s="24"/>
      <c r="H135" s="24"/>
      <c r="I135" s="195"/>
      <c r="J135" s="195"/>
      <c r="K135" s="195"/>
      <c r="L135" s="195"/>
    </row>
    <row r="136" spans="3:12" x14ac:dyDescent="0.2">
      <c r="C136" s="24"/>
      <c r="D136" s="24"/>
      <c r="E136" s="24"/>
      <c r="F136" s="24"/>
      <c r="G136" s="24"/>
      <c r="H136" s="24"/>
      <c r="I136" s="195"/>
      <c r="J136" s="195"/>
      <c r="K136" s="195"/>
      <c r="L136" s="195"/>
    </row>
    <row r="137" spans="3:12" x14ac:dyDescent="0.2">
      <c r="C137" s="24"/>
      <c r="D137" s="24"/>
      <c r="E137" s="24"/>
      <c r="F137" s="24"/>
      <c r="G137" s="24"/>
      <c r="H137" s="24"/>
      <c r="I137" s="195"/>
      <c r="J137" s="195"/>
      <c r="K137" s="195"/>
      <c r="L137" s="195"/>
    </row>
    <row r="138" spans="3:12" x14ac:dyDescent="0.2">
      <c r="C138" s="24"/>
      <c r="D138" s="24"/>
      <c r="E138" s="24"/>
      <c r="F138" s="24"/>
      <c r="G138" s="24"/>
      <c r="H138" s="24"/>
      <c r="I138" s="195"/>
      <c r="J138" s="195"/>
      <c r="K138" s="195"/>
      <c r="L138" s="195"/>
    </row>
    <row r="139" spans="3:12" x14ac:dyDescent="0.2">
      <c r="C139" s="24"/>
      <c r="D139" s="24"/>
      <c r="E139" s="24"/>
      <c r="F139" s="24"/>
      <c r="G139" s="24"/>
      <c r="H139" s="24"/>
      <c r="I139" s="195"/>
      <c r="J139" s="195"/>
      <c r="K139" s="195"/>
      <c r="L139" s="195"/>
    </row>
    <row r="140" spans="3:12" x14ac:dyDescent="0.2">
      <c r="C140" s="24"/>
      <c r="D140" s="24"/>
      <c r="E140" s="24"/>
      <c r="F140" s="24"/>
      <c r="G140" s="24"/>
      <c r="H140" s="24"/>
      <c r="I140" s="195"/>
      <c r="J140" s="195"/>
      <c r="K140" s="195"/>
      <c r="L140" s="195"/>
    </row>
    <row r="141" spans="3:12" x14ac:dyDescent="0.2">
      <c r="C141" s="24"/>
      <c r="D141" s="24"/>
      <c r="E141" s="24"/>
      <c r="F141" s="24"/>
      <c r="G141" s="24"/>
      <c r="H141" s="24"/>
      <c r="I141" s="195"/>
      <c r="J141" s="195"/>
      <c r="K141" s="195"/>
      <c r="L141" s="195"/>
    </row>
    <row r="142" spans="3:12" x14ac:dyDescent="0.2">
      <c r="C142" s="24"/>
      <c r="D142" s="24"/>
      <c r="E142" s="24"/>
      <c r="F142" s="24"/>
      <c r="G142" s="24"/>
      <c r="H142" s="24"/>
      <c r="I142" s="195"/>
      <c r="J142" s="195"/>
      <c r="K142" s="195"/>
      <c r="L142" s="195"/>
    </row>
    <row r="143" spans="3:12" x14ac:dyDescent="0.2">
      <c r="C143" s="24"/>
      <c r="D143" s="24"/>
      <c r="E143" s="24"/>
      <c r="F143" s="24"/>
      <c r="G143" s="24"/>
      <c r="H143" s="24"/>
      <c r="I143" s="195"/>
      <c r="J143" s="195"/>
      <c r="K143" s="195"/>
      <c r="L143" s="195"/>
    </row>
    <row r="144" spans="3:12" x14ac:dyDescent="0.2">
      <c r="C144" s="24"/>
      <c r="D144" s="24"/>
      <c r="E144" s="24"/>
      <c r="F144" s="24"/>
      <c r="G144" s="24"/>
      <c r="H144" s="24"/>
      <c r="I144" s="195"/>
      <c r="J144" s="195"/>
      <c r="K144" s="195"/>
      <c r="L144" s="195"/>
    </row>
    <row r="145" spans="3:12" x14ac:dyDescent="0.2">
      <c r="C145" s="24"/>
      <c r="D145" s="24"/>
      <c r="E145" s="24"/>
      <c r="F145" s="24"/>
      <c r="G145" s="24"/>
      <c r="H145" s="24"/>
      <c r="I145" s="195"/>
      <c r="J145" s="195"/>
      <c r="K145" s="195"/>
      <c r="L145" s="195"/>
    </row>
    <row r="146" spans="3:12" x14ac:dyDescent="0.2">
      <c r="C146" s="24"/>
      <c r="D146" s="24"/>
      <c r="E146" s="24"/>
      <c r="F146" s="24"/>
      <c r="G146" s="24"/>
      <c r="H146" s="24"/>
      <c r="I146" s="195"/>
      <c r="J146" s="195"/>
      <c r="K146" s="195"/>
      <c r="L146" s="195"/>
    </row>
    <row r="147" spans="3:12" x14ac:dyDescent="0.2">
      <c r="C147" s="24"/>
      <c r="D147" s="24"/>
      <c r="E147" s="24"/>
      <c r="F147" s="24"/>
      <c r="G147" s="24"/>
      <c r="H147" s="24"/>
      <c r="I147" s="195"/>
      <c r="J147" s="195"/>
      <c r="K147" s="195"/>
      <c r="L147" s="195"/>
    </row>
    <row r="148" spans="3:12" x14ac:dyDescent="0.2">
      <c r="C148" s="24"/>
      <c r="D148" s="24"/>
      <c r="E148" s="24"/>
      <c r="F148" s="24"/>
      <c r="G148" s="24"/>
      <c r="H148" s="24"/>
      <c r="I148" s="195"/>
      <c r="J148" s="195"/>
      <c r="K148" s="195"/>
      <c r="L148" s="195"/>
    </row>
    <row r="149" spans="3:12" x14ac:dyDescent="0.2">
      <c r="C149" s="24"/>
      <c r="D149" s="24"/>
      <c r="E149" s="24"/>
      <c r="F149" s="24"/>
      <c r="G149" s="24"/>
      <c r="H149" s="24"/>
      <c r="I149" s="195"/>
      <c r="J149" s="195"/>
      <c r="K149" s="195"/>
      <c r="L149" s="195"/>
    </row>
    <row r="150" spans="3:12" x14ac:dyDescent="0.2">
      <c r="C150" s="24"/>
      <c r="D150" s="24"/>
      <c r="E150" s="24"/>
      <c r="F150" s="24"/>
      <c r="G150" s="24"/>
      <c r="H150" s="24"/>
      <c r="I150" s="195"/>
      <c r="J150" s="195"/>
      <c r="K150" s="195"/>
      <c r="L150" s="195"/>
    </row>
    <row r="151" spans="3:12" x14ac:dyDescent="0.2">
      <c r="C151" s="24"/>
      <c r="D151" s="24"/>
      <c r="E151" s="24"/>
      <c r="F151" s="24"/>
      <c r="G151" s="24"/>
      <c r="H151" s="24"/>
      <c r="I151" s="195"/>
      <c r="J151" s="195"/>
      <c r="K151" s="195"/>
      <c r="L151" s="195"/>
    </row>
    <row r="152" spans="3:12" x14ac:dyDescent="0.2">
      <c r="C152" s="24"/>
      <c r="D152" s="24"/>
      <c r="E152" s="24"/>
      <c r="F152" s="24"/>
      <c r="G152" s="24"/>
      <c r="H152" s="24"/>
      <c r="I152" s="195"/>
      <c r="J152" s="195"/>
      <c r="K152" s="195"/>
      <c r="L152" s="195"/>
    </row>
    <row r="153" spans="3:12" x14ac:dyDescent="0.2">
      <c r="C153" s="24"/>
      <c r="D153" s="24"/>
      <c r="E153" s="24"/>
      <c r="F153" s="24"/>
      <c r="G153" s="24"/>
      <c r="H153" s="24"/>
      <c r="I153" s="195"/>
      <c r="J153" s="195"/>
      <c r="K153" s="195"/>
      <c r="L153" s="195"/>
    </row>
    <row r="154" spans="3:12" x14ac:dyDescent="0.2">
      <c r="C154" s="24"/>
      <c r="D154" s="24"/>
      <c r="E154" s="24"/>
      <c r="F154" s="24"/>
      <c r="G154" s="24"/>
      <c r="H154" s="24"/>
      <c r="I154" s="195"/>
      <c r="J154" s="195"/>
      <c r="K154" s="195"/>
      <c r="L154" s="195"/>
    </row>
    <row r="155" spans="3:12" x14ac:dyDescent="0.2">
      <c r="C155" s="24"/>
      <c r="D155" s="24"/>
      <c r="E155" s="24"/>
      <c r="F155" s="24"/>
      <c r="G155" s="24"/>
      <c r="H155" s="24"/>
      <c r="I155" s="195"/>
      <c r="J155" s="195"/>
      <c r="K155" s="195"/>
      <c r="L155" s="195"/>
    </row>
    <row r="156" spans="3:12" x14ac:dyDescent="0.2">
      <c r="C156" s="24"/>
      <c r="D156" s="24"/>
      <c r="E156" s="24"/>
      <c r="F156" s="24"/>
      <c r="G156" s="24"/>
      <c r="H156" s="24"/>
      <c r="I156" s="195"/>
      <c r="J156" s="195"/>
      <c r="K156" s="195"/>
      <c r="L156" s="195"/>
    </row>
    <row r="157" spans="3:12" x14ac:dyDescent="0.2">
      <c r="C157" s="24"/>
      <c r="D157" s="24"/>
      <c r="E157" s="24"/>
      <c r="F157" s="24"/>
      <c r="G157" s="24"/>
      <c r="H157" s="24"/>
      <c r="I157" s="195"/>
      <c r="J157" s="195"/>
      <c r="K157" s="195"/>
      <c r="L157" s="195"/>
    </row>
    <row r="158" spans="3:12" x14ac:dyDescent="0.2">
      <c r="C158" s="24"/>
      <c r="D158" s="24"/>
      <c r="E158" s="24"/>
      <c r="F158" s="24"/>
      <c r="G158" s="24"/>
      <c r="H158" s="24"/>
      <c r="I158" s="195"/>
      <c r="J158" s="195"/>
      <c r="K158" s="195"/>
      <c r="L158" s="195"/>
    </row>
    <row r="159" spans="3:12" x14ac:dyDescent="0.2">
      <c r="C159" s="24"/>
      <c r="D159" s="24"/>
      <c r="E159" s="24"/>
      <c r="F159" s="24"/>
      <c r="G159" s="24"/>
      <c r="H159" s="24"/>
      <c r="I159" s="195"/>
      <c r="J159" s="195"/>
      <c r="K159" s="195"/>
      <c r="L159" s="195"/>
    </row>
    <row r="160" spans="3:12" x14ac:dyDescent="0.2">
      <c r="C160" s="24"/>
      <c r="D160" s="24"/>
      <c r="E160" s="24"/>
      <c r="F160" s="24"/>
      <c r="G160" s="24"/>
      <c r="H160" s="24"/>
      <c r="I160" s="195"/>
      <c r="J160" s="195"/>
      <c r="K160" s="195"/>
      <c r="L160" s="195"/>
    </row>
    <row r="161" spans="3:12" x14ac:dyDescent="0.2">
      <c r="C161" s="24"/>
      <c r="D161" s="24"/>
      <c r="E161" s="24"/>
      <c r="F161" s="24"/>
      <c r="G161" s="24"/>
      <c r="H161" s="24"/>
      <c r="I161" s="195"/>
      <c r="J161" s="195"/>
      <c r="K161" s="195"/>
      <c r="L161" s="195"/>
    </row>
    <row r="162" spans="3:12" x14ac:dyDescent="0.2">
      <c r="C162" s="24"/>
      <c r="D162" s="24"/>
      <c r="E162" s="24"/>
      <c r="F162" s="24"/>
      <c r="G162" s="24"/>
      <c r="H162" s="24"/>
      <c r="I162" s="195"/>
      <c r="J162" s="195"/>
      <c r="K162" s="195"/>
      <c r="L162" s="195"/>
    </row>
    <row r="163" spans="3:12" x14ac:dyDescent="0.2">
      <c r="C163" s="24"/>
      <c r="D163" s="24"/>
      <c r="E163" s="24"/>
      <c r="F163" s="24"/>
      <c r="G163" s="24"/>
      <c r="H163" s="24"/>
      <c r="I163" s="195"/>
      <c r="J163" s="195"/>
      <c r="K163" s="195"/>
      <c r="L163" s="195"/>
    </row>
    <row r="164" spans="3:12" x14ac:dyDescent="0.2">
      <c r="C164" s="24"/>
      <c r="D164" s="24"/>
      <c r="E164" s="24"/>
      <c r="F164" s="24"/>
      <c r="G164" s="24"/>
      <c r="H164" s="24"/>
      <c r="I164" s="195"/>
      <c r="J164" s="195"/>
      <c r="K164" s="195"/>
      <c r="L164" s="195"/>
    </row>
    <row r="165" spans="3:12" x14ac:dyDescent="0.2">
      <c r="C165" s="24"/>
      <c r="D165" s="24"/>
      <c r="E165" s="24"/>
      <c r="F165" s="24"/>
      <c r="G165" s="24"/>
      <c r="H165" s="24"/>
      <c r="I165" s="195"/>
      <c r="J165" s="195"/>
      <c r="K165" s="195"/>
      <c r="L165" s="195"/>
    </row>
    <row r="166" spans="3:12" x14ac:dyDescent="0.2">
      <c r="C166" s="24"/>
      <c r="D166" s="24"/>
      <c r="E166" s="24"/>
      <c r="F166" s="24"/>
      <c r="G166" s="24"/>
      <c r="H166" s="24"/>
      <c r="I166" s="195"/>
      <c r="J166" s="195"/>
      <c r="K166" s="195"/>
      <c r="L166" s="195"/>
    </row>
    <row r="167" spans="3:12" x14ac:dyDescent="0.2">
      <c r="C167" s="24"/>
      <c r="D167" s="24"/>
      <c r="E167" s="24"/>
      <c r="F167" s="24"/>
      <c r="G167" s="24"/>
      <c r="H167" s="24"/>
      <c r="I167" s="195"/>
      <c r="J167" s="195"/>
      <c r="K167" s="195"/>
      <c r="L167" s="195"/>
    </row>
    <row r="168" spans="3:12" x14ac:dyDescent="0.2">
      <c r="C168" s="24"/>
      <c r="D168" s="24"/>
      <c r="E168" s="24"/>
      <c r="F168" s="24"/>
      <c r="G168" s="24"/>
      <c r="H168" s="24"/>
      <c r="I168" s="195"/>
      <c r="J168" s="195"/>
      <c r="K168" s="195"/>
      <c r="L168" s="195"/>
    </row>
    <row r="169" spans="3:12" x14ac:dyDescent="0.2">
      <c r="C169" s="24"/>
      <c r="D169" s="24"/>
      <c r="E169" s="24"/>
      <c r="F169" s="24"/>
      <c r="G169" s="24"/>
      <c r="H169" s="24"/>
      <c r="I169" s="195"/>
      <c r="J169" s="195"/>
      <c r="K169" s="195"/>
      <c r="L169" s="195"/>
    </row>
    <row r="170" spans="3:12" x14ac:dyDescent="0.2">
      <c r="C170" s="24"/>
      <c r="D170" s="24"/>
      <c r="E170" s="24"/>
      <c r="F170" s="24"/>
      <c r="G170" s="24"/>
      <c r="H170" s="24"/>
      <c r="I170" s="195"/>
      <c r="J170" s="195"/>
      <c r="K170" s="195"/>
      <c r="L170" s="195"/>
    </row>
    <row r="171" spans="3:12" x14ac:dyDescent="0.2">
      <c r="C171" s="24"/>
      <c r="D171" s="24"/>
      <c r="E171" s="24"/>
      <c r="F171" s="24"/>
      <c r="G171" s="24"/>
      <c r="H171" s="24"/>
      <c r="I171" s="195"/>
      <c r="J171" s="195"/>
      <c r="K171" s="195"/>
      <c r="L171" s="195"/>
    </row>
    <row r="172" spans="3:12" x14ac:dyDescent="0.2">
      <c r="C172" s="24"/>
      <c r="D172" s="24"/>
      <c r="E172" s="24"/>
      <c r="F172" s="24"/>
      <c r="G172" s="24"/>
      <c r="H172" s="24"/>
      <c r="I172" s="195"/>
      <c r="J172" s="195"/>
      <c r="K172" s="195"/>
      <c r="L172" s="195"/>
    </row>
    <row r="173" spans="3:12" x14ac:dyDescent="0.2">
      <c r="C173" s="24"/>
      <c r="D173" s="24"/>
      <c r="E173" s="24"/>
      <c r="F173" s="24"/>
      <c r="G173" s="24"/>
      <c r="H173" s="24"/>
      <c r="I173" s="195"/>
      <c r="J173" s="195"/>
      <c r="K173" s="195"/>
      <c r="L173" s="195"/>
    </row>
    <row r="174" spans="3:12" x14ac:dyDescent="0.2">
      <c r="C174" s="24"/>
      <c r="D174" s="24"/>
      <c r="E174" s="24"/>
      <c r="F174" s="24"/>
      <c r="G174" s="24"/>
      <c r="H174" s="24"/>
      <c r="I174" s="195"/>
      <c r="J174" s="195"/>
      <c r="K174" s="195"/>
      <c r="L174" s="195"/>
    </row>
    <row r="175" spans="3:12" x14ac:dyDescent="0.2">
      <c r="C175" s="24"/>
      <c r="D175" s="24"/>
      <c r="E175" s="24"/>
      <c r="F175" s="24"/>
      <c r="G175" s="24"/>
      <c r="H175" s="24"/>
      <c r="I175" s="195"/>
      <c r="J175" s="195"/>
      <c r="K175" s="195"/>
      <c r="L175" s="195"/>
    </row>
    <row r="176" spans="3:12" x14ac:dyDescent="0.2">
      <c r="C176" s="24"/>
      <c r="D176" s="24"/>
      <c r="E176" s="24"/>
      <c r="F176" s="24"/>
      <c r="G176" s="24"/>
      <c r="H176" s="24"/>
      <c r="I176" s="195"/>
      <c r="J176" s="195"/>
      <c r="K176" s="195"/>
      <c r="L176" s="195"/>
    </row>
    <row r="177" spans="3:12" x14ac:dyDescent="0.2">
      <c r="C177" s="24"/>
      <c r="D177" s="24"/>
      <c r="E177" s="24"/>
      <c r="F177" s="24"/>
      <c r="G177" s="24"/>
      <c r="H177" s="24"/>
      <c r="I177" s="195"/>
      <c r="J177" s="195"/>
      <c r="K177" s="195"/>
      <c r="L177" s="195"/>
    </row>
    <row r="178" spans="3:12" x14ac:dyDescent="0.2">
      <c r="C178" s="24"/>
      <c r="D178" s="24"/>
      <c r="E178" s="24"/>
      <c r="F178" s="24"/>
      <c r="G178" s="24"/>
      <c r="H178" s="24"/>
      <c r="I178" s="195"/>
      <c r="J178" s="195"/>
      <c r="K178" s="195"/>
      <c r="L178" s="195"/>
    </row>
    <row r="179" spans="3:12" x14ac:dyDescent="0.2">
      <c r="C179" s="24"/>
      <c r="D179" s="24"/>
      <c r="E179" s="24"/>
      <c r="F179" s="24"/>
      <c r="G179" s="24"/>
      <c r="H179" s="24"/>
      <c r="I179" s="195"/>
      <c r="J179" s="195"/>
      <c r="K179" s="195"/>
      <c r="L179" s="195"/>
    </row>
    <row r="180" spans="3:12" x14ac:dyDescent="0.2">
      <c r="C180" s="24"/>
      <c r="D180" s="24"/>
      <c r="E180" s="24"/>
      <c r="F180" s="24"/>
      <c r="G180" s="24"/>
      <c r="H180" s="24"/>
      <c r="I180" s="195"/>
      <c r="J180" s="195"/>
      <c r="K180" s="195"/>
      <c r="L180" s="195"/>
    </row>
    <row r="181" spans="3:12" x14ac:dyDescent="0.2">
      <c r="C181" s="24"/>
      <c r="D181" s="24"/>
      <c r="E181" s="24"/>
      <c r="F181" s="24"/>
      <c r="G181" s="24"/>
      <c r="H181" s="24"/>
      <c r="I181" s="195"/>
      <c r="J181" s="195"/>
      <c r="K181" s="195"/>
      <c r="L181" s="195"/>
    </row>
    <row r="182" spans="3:12" x14ac:dyDescent="0.2">
      <c r="C182" s="24"/>
      <c r="D182" s="24"/>
      <c r="E182" s="24"/>
      <c r="F182" s="24"/>
      <c r="G182" s="24"/>
      <c r="H182" s="24"/>
      <c r="I182" s="195"/>
      <c r="J182" s="195"/>
      <c r="K182" s="195"/>
      <c r="L182" s="195"/>
    </row>
    <row r="183" spans="3:12" x14ac:dyDescent="0.2">
      <c r="C183" s="24"/>
      <c r="D183" s="24"/>
      <c r="E183" s="24"/>
      <c r="F183" s="24"/>
      <c r="G183" s="24"/>
      <c r="H183" s="24"/>
      <c r="I183" s="195"/>
      <c r="J183" s="195"/>
      <c r="K183" s="195"/>
      <c r="L183" s="195"/>
    </row>
    <row r="184" spans="3:12" x14ac:dyDescent="0.2">
      <c r="C184" s="24"/>
      <c r="D184" s="24"/>
      <c r="E184" s="24"/>
      <c r="F184" s="24"/>
      <c r="G184" s="24"/>
      <c r="H184" s="24"/>
      <c r="I184" s="195"/>
      <c r="J184" s="195"/>
      <c r="K184" s="195"/>
      <c r="L184" s="195"/>
    </row>
    <row r="185" spans="3:12" x14ac:dyDescent="0.2">
      <c r="C185" s="24"/>
      <c r="D185" s="24"/>
      <c r="E185" s="24"/>
      <c r="F185" s="24"/>
      <c r="G185" s="24"/>
      <c r="H185" s="24"/>
      <c r="I185" s="195"/>
      <c r="J185" s="195"/>
      <c r="K185" s="195"/>
      <c r="L185" s="195"/>
    </row>
    <row r="186" spans="3:12" x14ac:dyDescent="0.2">
      <c r="C186" s="24"/>
      <c r="D186" s="24"/>
      <c r="E186" s="24"/>
      <c r="F186" s="24"/>
      <c r="G186" s="24"/>
      <c r="H186" s="24"/>
      <c r="I186" s="195"/>
      <c r="J186" s="195"/>
      <c r="K186" s="195"/>
      <c r="L186" s="195"/>
    </row>
    <row r="187" spans="3:12" x14ac:dyDescent="0.2">
      <c r="C187" s="24"/>
      <c r="D187" s="24"/>
      <c r="E187" s="24"/>
      <c r="F187" s="24"/>
      <c r="G187" s="24"/>
      <c r="H187" s="24"/>
      <c r="I187" s="195"/>
      <c r="J187" s="195"/>
      <c r="K187" s="195"/>
      <c r="L187" s="195"/>
    </row>
    <row r="188" spans="3:12" x14ac:dyDescent="0.2">
      <c r="C188" s="24"/>
      <c r="D188" s="24"/>
      <c r="E188" s="24"/>
      <c r="F188" s="24"/>
      <c r="G188" s="24"/>
      <c r="H188" s="24"/>
      <c r="I188" s="195"/>
      <c r="J188" s="195"/>
      <c r="K188" s="195"/>
      <c r="L188" s="195"/>
    </row>
    <row r="189" spans="3:12" x14ac:dyDescent="0.2">
      <c r="C189" s="24"/>
      <c r="D189" s="24"/>
      <c r="E189" s="24"/>
      <c r="F189" s="24"/>
      <c r="G189" s="24"/>
      <c r="H189" s="24"/>
      <c r="I189" s="195"/>
      <c r="J189" s="195"/>
      <c r="K189" s="195"/>
      <c r="L189" s="195"/>
    </row>
    <row r="190" spans="3:12" x14ac:dyDescent="0.2">
      <c r="C190" s="24"/>
      <c r="D190" s="24"/>
      <c r="E190" s="24"/>
      <c r="F190" s="24"/>
      <c r="G190" s="24"/>
      <c r="H190" s="24"/>
      <c r="I190" s="195"/>
      <c r="J190" s="195"/>
      <c r="K190" s="195"/>
      <c r="L190" s="195"/>
    </row>
    <row r="191" spans="3:12" x14ac:dyDescent="0.2">
      <c r="C191" s="24"/>
      <c r="D191" s="24"/>
      <c r="E191" s="24"/>
      <c r="F191" s="24"/>
      <c r="G191" s="24"/>
      <c r="H191" s="24"/>
      <c r="I191" s="195"/>
      <c r="J191" s="195"/>
      <c r="K191" s="195"/>
      <c r="L191" s="195"/>
    </row>
    <row r="192" spans="3:12" x14ac:dyDescent="0.2">
      <c r="C192" s="24"/>
      <c r="D192" s="24"/>
      <c r="E192" s="24"/>
      <c r="F192" s="24"/>
      <c r="G192" s="24"/>
      <c r="H192" s="24"/>
      <c r="I192" s="195"/>
      <c r="J192" s="195"/>
      <c r="K192" s="195"/>
      <c r="L192" s="195"/>
    </row>
    <row r="193" spans="3:12" x14ac:dyDescent="0.2">
      <c r="C193" s="24"/>
      <c r="D193" s="24"/>
      <c r="E193" s="24"/>
      <c r="F193" s="24"/>
      <c r="G193" s="24"/>
      <c r="H193" s="24"/>
      <c r="I193" s="195"/>
      <c r="J193" s="195"/>
      <c r="K193" s="195"/>
      <c r="L193" s="195"/>
    </row>
    <row r="194" spans="3:12" x14ac:dyDescent="0.2">
      <c r="C194" s="24"/>
      <c r="D194" s="24"/>
      <c r="E194" s="24"/>
      <c r="F194" s="24"/>
      <c r="G194" s="24"/>
      <c r="H194" s="24"/>
      <c r="I194" s="195"/>
      <c r="J194" s="195"/>
      <c r="K194" s="195"/>
      <c r="L194" s="195"/>
    </row>
    <row r="195" spans="3:12" x14ac:dyDescent="0.2">
      <c r="C195" s="24"/>
      <c r="D195" s="24"/>
      <c r="E195" s="24"/>
      <c r="F195" s="24"/>
      <c r="G195" s="24"/>
      <c r="H195" s="24"/>
      <c r="I195" s="195"/>
      <c r="J195" s="195"/>
      <c r="K195" s="195"/>
      <c r="L195" s="195"/>
    </row>
    <row r="196" spans="3:12" x14ac:dyDescent="0.2">
      <c r="C196" s="24"/>
      <c r="D196" s="24"/>
      <c r="E196" s="24"/>
      <c r="F196" s="24"/>
      <c r="G196" s="24"/>
      <c r="H196" s="24"/>
      <c r="I196" s="195"/>
      <c r="J196" s="195"/>
      <c r="K196" s="195"/>
      <c r="L196" s="195"/>
    </row>
    <row r="197" spans="3:12" x14ac:dyDescent="0.2">
      <c r="C197" s="24"/>
      <c r="D197" s="24"/>
      <c r="E197" s="24"/>
      <c r="F197" s="24"/>
      <c r="G197" s="24"/>
      <c r="H197" s="24"/>
      <c r="I197" s="195"/>
      <c r="J197" s="195"/>
      <c r="K197" s="195"/>
      <c r="L197" s="195"/>
    </row>
    <row r="198" spans="3:12" x14ac:dyDescent="0.2">
      <c r="C198" s="24"/>
      <c r="D198" s="24"/>
      <c r="E198" s="24"/>
      <c r="F198" s="24"/>
      <c r="G198" s="24"/>
      <c r="H198" s="24"/>
      <c r="I198" s="195"/>
      <c r="J198" s="195"/>
      <c r="K198" s="195"/>
      <c r="L198" s="195"/>
    </row>
    <row r="199" spans="3:12" x14ac:dyDescent="0.2">
      <c r="C199" s="24"/>
      <c r="D199" s="24"/>
      <c r="E199" s="24"/>
      <c r="F199" s="24"/>
      <c r="G199" s="24"/>
      <c r="H199" s="24"/>
      <c r="I199" s="195"/>
      <c r="J199" s="195"/>
      <c r="K199" s="195"/>
      <c r="L199" s="195"/>
    </row>
    <row r="200" spans="3:12" x14ac:dyDescent="0.2">
      <c r="C200" s="24"/>
      <c r="D200" s="24"/>
      <c r="E200" s="24"/>
      <c r="F200" s="24"/>
      <c r="G200" s="24"/>
      <c r="H200" s="24"/>
      <c r="I200" s="195"/>
      <c r="J200" s="195"/>
      <c r="K200" s="195"/>
      <c r="L200" s="195"/>
    </row>
    <row r="201" spans="3:12" x14ac:dyDescent="0.2">
      <c r="C201" s="24"/>
      <c r="D201" s="24"/>
      <c r="E201" s="24"/>
      <c r="F201" s="24"/>
      <c r="G201" s="24"/>
      <c r="H201" s="24"/>
      <c r="I201" s="195"/>
      <c r="J201" s="195"/>
      <c r="K201" s="195"/>
      <c r="L201" s="195"/>
    </row>
    <row r="202" spans="3:12" x14ac:dyDescent="0.2">
      <c r="C202" s="24"/>
      <c r="D202" s="24"/>
      <c r="E202" s="24"/>
      <c r="F202" s="24"/>
      <c r="G202" s="24"/>
      <c r="H202" s="24"/>
      <c r="I202" s="195"/>
      <c r="J202" s="195"/>
      <c r="K202" s="195"/>
      <c r="L202" s="195"/>
    </row>
    <row r="203" spans="3:12" x14ac:dyDescent="0.2">
      <c r="C203" s="24"/>
      <c r="D203" s="24"/>
      <c r="E203" s="24"/>
      <c r="F203" s="24"/>
      <c r="G203" s="24"/>
      <c r="H203" s="24"/>
      <c r="I203" s="195"/>
      <c r="J203" s="195"/>
      <c r="K203" s="195"/>
      <c r="L203" s="195"/>
    </row>
    <row r="204" spans="3:12" x14ac:dyDescent="0.2">
      <c r="C204" s="24"/>
      <c r="D204" s="24"/>
      <c r="E204" s="24"/>
      <c r="F204" s="24"/>
      <c r="G204" s="24"/>
      <c r="H204" s="24"/>
      <c r="I204" s="195"/>
      <c r="J204" s="195"/>
      <c r="K204" s="195"/>
      <c r="L204" s="195"/>
    </row>
    <row r="205" spans="3:12" x14ac:dyDescent="0.2">
      <c r="C205" s="24"/>
      <c r="D205" s="24"/>
      <c r="E205" s="24"/>
      <c r="F205" s="24"/>
      <c r="G205" s="24"/>
      <c r="H205" s="24"/>
      <c r="I205" s="195"/>
      <c r="J205" s="195"/>
      <c r="K205" s="195"/>
      <c r="L205" s="195"/>
    </row>
    <row r="206" spans="3:12" x14ac:dyDescent="0.2">
      <c r="C206" s="24"/>
      <c r="D206" s="24"/>
      <c r="E206" s="24"/>
      <c r="F206" s="24"/>
      <c r="G206" s="24"/>
      <c r="H206" s="24"/>
      <c r="I206" s="195"/>
      <c r="J206" s="195"/>
      <c r="K206" s="195"/>
      <c r="L206" s="195"/>
    </row>
    <row r="207" spans="3:12" x14ac:dyDescent="0.2">
      <c r="C207" s="24"/>
      <c r="D207" s="24"/>
      <c r="E207" s="24"/>
      <c r="F207" s="24"/>
      <c r="G207" s="24"/>
      <c r="H207" s="24"/>
      <c r="I207" s="195"/>
      <c r="J207" s="195"/>
      <c r="K207" s="195"/>
      <c r="L207" s="195"/>
    </row>
    <row r="208" spans="3:12" x14ac:dyDescent="0.2">
      <c r="C208" s="24"/>
      <c r="D208" s="24"/>
      <c r="E208" s="24"/>
      <c r="F208" s="24"/>
      <c r="G208" s="24"/>
      <c r="H208" s="24"/>
      <c r="I208" s="195"/>
      <c r="J208" s="195"/>
      <c r="K208" s="195"/>
      <c r="L208" s="195"/>
    </row>
    <row r="209" spans="3:12" x14ac:dyDescent="0.2">
      <c r="C209" s="24"/>
      <c r="D209" s="24"/>
      <c r="E209" s="24"/>
      <c r="F209" s="24"/>
      <c r="G209" s="24"/>
      <c r="H209" s="24"/>
      <c r="I209" s="195"/>
      <c r="J209" s="195"/>
      <c r="K209" s="195"/>
      <c r="L209" s="195"/>
    </row>
    <row r="210" spans="3:12" x14ac:dyDescent="0.2">
      <c r="C210" s="24"/>
      <c r="D210" s="24"/>
      <c r="E210" s="24"/>
      <c r="F210" s="24"/>
      <c r="G210" s="24"/>
      <c r="H210" s="24"/>
      <c r="I210" s="195"/>
      <c r="J210" s="195"/>
      <c r="K210" s="195"/>
      <c r="L210" s="195"/>
    </row>
    <row r="211" spans="3:12" x14ac:dyDescent="0.2">
      <c r="C211" s="24"/>
      <c r="D211" s="24"/>
      <c r="E211" s="24"/>
      <c r="F211" s="24"/>
      <c r="G211" s="24"/>
      <c r="H211" s="24"/>
      <c r="I211" s="195"/>
      <c r="J211" s="195"/>
      <c r="K211" s="195"/>
      <c r="L211" s="195"/>
    </row>
    <row r="212" spans="3:12" x14ac:dyDescent="0.2">
      <c r="C212" s="24"/>
      <c r="D212" s="24"/>
      <c r="E212" s="24"/>
      <c r="F212" s="24"/>
      <c r="G212" s="24"/>
      <c r="H212" s="24"/>
      <c r="I212" s="195"/>
      <c r="J212" s="195"/>
      <c r="K212" s="195"/>
      <c r="L212" s="195"/>
    </row>
    <row r="213" spans="3:12" x14ac:dyDescent="0.2">
      <c r="C213" s="24"/>
      <c r="D213" s="24"/>
      <c r="E213" s="24"/>
      <c r="F213" s="24"/>
      <c r="G213" s="24"/>
      <c r="H213" s="24"/>
      <c r="I213" s="195"/>
      <c r="J213" s="195"/>
      <c r="K213" s="195"/>
      <c r="L213" s="195"/>
    </row>
    <row r="214" spans="3:12" x14ac:dyDescent="0.2">
      <c r="C214" s="24"/>
      <c r="D214" s="24"/>
      <c r="E214" s="24"/>
      <c r="F214" s="24"/>
      <c r="G214" s="24"/>
      <c r="H214" s="24"/>
      <c r="I214" s="195"/>
      <c r="J214" s="195"/>
      <c r="K214" s="195"/>
      <c r="L214" s="195"/>
    </row>
    <row r="215" spans="3:12" x14ac:dyDescent="0.2">
      <c r="C215" s="24"/>
      <c r="D215" s="24"/>
      <c r="E215" s="24"/>
      <c r="F215" s="24"/>
      <c r="G215" s="24"/>
      <c r="H215" s="24"/>
      <c r="I215" s="195"/>
      <c r="J215" s="195"/>
      <c r="K215" s="195"/>
      <c r="L215" s="195"/>
    </row>
    <row r="216" spans="3:12" x14ac:dyDescent="0.2">
      <c r="C216" s="24"/>
      <c r="D216" s="24"/>
      <c r="E216" s="24"/>
      <c r="F216" s="24"/>
      <c r="G216" s="24"/>
      <c r="H216" s="24"/>
      <c r="I216" s="195"/>
      <c r="J216" s="195"/>
      <c r="K216" s="195"/>
      <c r="L216" s="195"/>
    </row>
    <row r="217" spans="3:12" x14ac:dyDescent="0.2">
      <c r="C217" s="24"/>
      <c r="D217" s="24"/>
      <c r="E217" s="24"/>
      <c r="F217" s="24"/>
      <c r="G217" s="24"/>
      <c r="H217" s="24"/>
      <c r="I217" s="195"/>
      <c r="J217" s="195"/>
      <c r="K217" s="195"/>
      <c r="L217" s="195"/>
    </row>
    <row r="218" spans="3:12" x14ac:dyDescent="0.2">
      <c r="C218" s="24"/>
      <c r="D218" s="24"/>
      <c r="E218" s="24"/>
      <c r="F218" s="24"/>
      <c r="G218" s="24"/>
      <c r="H218" s="24"/>
      <c r="I218" s="195"/>
      <c r="J218" s="195"/>
      <c r="K218" s="195"/>
      <c r="L218" s="195"/>
    </row>
    <row r="219" spans="3:12" x14ac:dyDescent="0.2">
      <c r="C219" s="24"/>
      <c r="D219" s="24"/>
      <c r="E219" s="24"/>
      <c r="F219" s="24"/>
      <c r="G219" s="24"/>
      <c r="H219" s="24"/>
      <c r="I219" s="195"/>
      <c r="J219" s="195"/>
      <c r="K219" s="195"/>
      <c r="L219" s="195"/>
    </row>
    <row r="220" spans="3:12" x14ac:dyDescent="0.2">
      <c r="C220" s="24"/>
      <c r="D220" s="24"/>
      <c r="E220" s="24"/>
      <c r="F220" s="24"/>
      <c r="G220" s="24"/>
      <c r="H220" s="24"/>
      <c r="I220" s="195"/>
      <c r="J220" s="195"/>
      <c r="K220" s="195"/>
      <c r="L220" s="195"/>
    </row>
    <row r="221" spans="3:12" x14ac:dyDescent="0.2">
      <c r="C221" s="24"/>
      <c r="D221" s="24"/>
      <c r="E221" s="24"/>
      <c r="F221" s="24"/>
      <c r="G221" s="24"/>
      <c r="H221" s="24"/>
      <c r="I221" s="195"/>
      <c r="J221" s="195"/>
      <c r="K221" s="195"/>
      <c r="L221" s="195"/>
    </row>
    <row r="222" spans="3:12" x14ac:dyDescent="0.2">
      <c r="C222" s="24"/>
      <c r="D222" s="24"/>
      <c r="E222" s="24"/>
      <c r="F222" s="24"/>
      <c r="G222" s="24"/>
      <c r="H222" s="24"/>
      <c r="I222" s="195"/>
      <c r="J222" s="195"/>
      <c r="K222" s="195"/>
      <c r="L222" s="195"/>
    </row>
    <row r="223" spans="3:12" x14ac:dyDescent="0.2">
      <c r="C223" s="24"/>
      <c r="D223" s="24"/>
      <c r="E223" s="24"/>
      <c r="F223" s="24"/>
      <c r="G223" s="24"/>
      <c r="H223" s="24"/>
      <c r="I223" s="195"/>
      <c r="J223" s="195"/>
      <c r="K223" s="195"/>
      <c r="L223" s="195"/>
    </row>
    <row r="224" spans="3:12" x14ac:dyDescent="0.2">
      <c r="C224" s="24"/>
      <c r="D224" s="24"/>
      <c r="E224" s="24"/>
      <c r="F224" s="24"/>
      <c r="G224" s="24"/>
      <c r="H224" s="24"/>
      <c r="I224" s="195"/>
      <c r="J224" s="195"/>
      <c r="K224" s="195"/>
      <c r="L224" s="195"/>
    </row>
    <row r="225" spans="3:12" x14ac:dyDescent="0.2">
      <c r="C225" s="24"/>
      <c r="D225" s="24"/>
      <c r="E225" s="24"/>
      <c r="F225" s="24"/>
      <c r="G225" s="24"/>
      <c r="H225" s="24"/>
      <c r="I225" s="195"/>
      <c r="J225" s="195"/>
      <c r="K225" s="195"/>
      <c r="L225" s="195"/>
    </row>
    <row r="226" spans="3:12" x14ac:dyDescent="0.2">
      <c r="C226" s="24"/>
      <c r="D226" s="24"/>
      <c r="E226" s="24"/>
      <c r="F226" s="24"/>
      <c r="G226" s="24"/>
      <c r="H226" s="24"/>
      <c r="I226" s="195"/>
      <c r="J226" s="195"/>
      <c r="K226" s="195"/>
      <c r="L226" s="195"/>
    </row>
    <row r="227" spans="3:12" x14ac:dyDescent="0.2">
      <c r="C227" s="24"/>
      <c r="D227" s="24"/>
      <c r="E227" s="24"/>
      <c r="F227" s="24"/>
      <c r="G227" s="24"/>
      <c r="H227" s="24"/>
      <c r="I227" s="195"/>
      <c r="J227" s="195"/>
      <c r="K227" s="195"/>
      <c r="L227" s="195"/>
    </row>
    <row r="228" spans="3:12" x14ac:dyDescent="0.2">
      <c r="C228" s="24"/>
      <c r="D228" s="24"/>
      <c r="E228" s="24"/>
      <c r="F228" s="24"/>
      <c r="G228" s="24"/>
      <c r="H228" s="24"/>
      <c r="I228" s="195"/>
      <c r="J228" s="195"/>
      <c r="K228" s="195"/>
      <c r="L228" s="195"/>
    </row>
    <row r="229" spans="3:12" x14ac:dyDescent="0.2">
      <c r="C229" s="24"/>
      <c r="D229" s="24"/>
      <c r="E229" s="24"/>
      <c r="F229" s="24"/>
      <c r="G229" s="24"/>
      <c r="H229" s="24"/>
      <c r="I229" s="195"/>
      <c r="J229" s="195"/>
      <c r="K229" s="195"/>
      <c r="L229" s="195"/>
    </row>
    <row r="230" spans="3:12" x14ac:dyDescent="0.2">
      <c r="C230" s="24"/>
      <c r="D230" s="24"/>
      <c r="E230" s="24"/>
      <c r="F230" s="24"/>
      <c r="G230" s="24"/>
      <c r="H230" s="24"/>
      <c r="I230" s="195"/>
      <c r="J230" s="195"/>
      <c r="K230" s="195"/>
      <c r="L230" s="195"/>
    </row>
    <row r="231" spans="3:12" x14ac:dyDescent="0.2">
      <c r="C231" s="24"/>
      <c r="D231" s="24"/>
      <c r="E231" s="24"/>
      <c r="F231" s="24"/>
      <c r="G231" s="24"/>
      <c r="H231" s="24"/>
      <c r="I231" s="195"/>
      <c r="J231" s="195"/>
      <c r="K231" s="195"/>
      <c r="L231" s="195"/>
    </row>
    <row r="232" spans="3:12" x14ac:dyDescent="0.2">
      <c r="C232" s="24"/>
      <c r="D232" s="24"/>
      <c r="E232" s="24"/>
      <c r="F232" s="24"/>
      <c r="G232" s="24"/>
      <c r="H232" s="24"/>
      <c r="I232" s="195"/>
      <c r="J232" s="195"/>
      <c r="K232" s="195"/>
      <c r="L232" s="195"/>
    </row>
    <row r="233" spans="3:12" x14ac:dyDescent="0.2">
      <c r="C233" s="24"/>
      <c r="D233" s="24"/>
      <c r="E233" s="24"/>
      <c r="F233" s="24"/>
      <c r="G233" s="24"/>
      <c r="H233" s="24"/>
      <c r="I233" s="195"/>
      <c r="J233" s="195"/>
      <c r="K233" s="195"/>
      <c r="L233" s="195"/>
    </row>
    <row r="234" spans="3:12" x14ac:dyDescent="0.2">
      <c r="C234" s="24"/>
      <c r="D234" s="24"/>
      <c r="E234" s="24"/>
      <c r="F234" s="24"/>
      <c r="G234" s="24"/>
      <c r="H234" s="24"/>
      <c r="I234" s="195"/>
      <c r="J234" s="195"/>
      <c r="K234" s="195"/>
      <c r="L234" s="195"/>
    </row>
    <row r="235" spans="3:12" x14ac:dyDescent="0.2">
      <c r="C235" s="24"/>
      <c r="D235" s="24"/>
      <c r="E235" s="24"/>
      <c r="F235" s="24"/>
      <c r="G235" s="24"/>
      <c r="H235" s="24"/>
      <c r="I235" s="195"/>
      <c r="J235" s="195"/>
      <c r="K235" s="195"/>
      <c r="L235" s="195"/>
    </row>
    <row r="236" spans="3:12" x14ac:dyDescent="0.2">
      <c r="C236" s="24"/>
      <c r="D236" s="24"/>
      <c r="E236" s="24"/>
      <c r="F236" s="24"/>
      <c r="G236" s="24"/>
      <c r="H236" s="24"/>
      <c r="I236" s="195"/>
      <c r="J236" s="195"/>
      <c r="K236" s="195"/>
      <c r="L236" s="195"/>
    </row>
    <row r="237" spans="3:12" x14ac:dyDescent="0.2">
      <c r="C237" s="24"/>
      <c r="D237" s="24"/>
      <c r="E237" s="24"/>
      <c r="F237" s="24"/>
      <c r="G237" s="24"/>
      <c r="H237" s="24"/>
      <c r="I237" s="195"/>
      <c r="J237" s="195"/>
      <c r="K237" s="195"/>
      <c r="L237" s="195"/>
    </row>
    <row r="238" spans="3:12" x14ac:dyDescent="0.2">
      <c r="C238" s="24"/>
      <c r="D238" s="24"/>
      <c r="E238" s="24"/>
      <c r="F238" s="24"/>
      <c r="G238" s="24"/>
      <c r="H238" s="24"/>
      <c r="I238" s="195"/>
      <c r="J238" s="195"/>
      <c r="K238" s="195"/>
      <c r="L238" s="195"/>
    </row>
    <row r="239" spans="3:12" x14ac:dyDescent="0.2">
      <c r="C239" s="24"/>
      <c r="D239" s="24"/>
      <c r="E239" s="24"/>
      <c r="F239" s="24"/>
      <c r="G239" s="24"/>
      <c r="H239" s="24"/>
      <c r="I239" s="195"/>
      <c r="J239" s="195"/>
      <c r="K239" s="195"/>
      <c r="L239" s="195"/>
    </row>
    <row r="240" spans="3:12" x14ac:dyDescent="0.2">
      <c r="C240" s="24"/>
      <c r="D240" s="24"/>
      <c r="E240" s="24"/>
      <c r="F240" s="24"/>
      <c r="G240" s="24"/>
      <c r="H240" s="24"/>
      <c r="I240" s="195"/>
      <c r="J240" s="195"/>
      <c r="K240" s="195"/>
      <c r="L240" s="195"/>
    </row>
    <row r="241" spans="3:12" x14ac:dyDescent="0.2">
      <c r="C241" s="24"/>
      <c r="D241" s="24"/>
      <c r="E241" s="24"/>
      <c r="F241" s="24"/>
      <c r="G241" s="24"/>
      <c r="H241" s="24"/>
      <c r="I241" s="195"/>
      <c r="J241" s="195"/>
      <c r="K241" s="195"/>
      <c r="L241" s="195"/>
    </row>
    <row r="242" spans="3:12" x14ac:dyDescent="0.2">
      <c r="C242" s="24"/>
      <c r="D242" s="24"/>
      <c r="E242" s="24"/>
      <c r="F242" s="24"/>
      <c r="G242" s="24"/>
      <c r="H242" s="24"/>
      <c r="I242" s="195"/>
      <c r="J242" s="195"/>
      <c r="K242" s="195"/>
      <c r="L242" s="195"/>
    </row>
    <row r="243" spans="3:12" x14ac:dyDescent="0.2">
      <c r="C243" s="24"/>
      <c r="D243" s="24"/>
      <c r="E243" s="24"/>
      <c r="F243" s="24"/>
      <c r="G243" s="24"/>
      <c r="H243" s="24"/>
      <c r="I243" s="195"/>
      <c r="J243" s="195"/>
      <c r="K243" s="195"/>
      <c r="L243" s="195"/>
    </row>
    <row r="244" spans="3:12" x14ac:dyDescent="0.2">
      <c r="C244" s="24"/>
      <c r="D244" s="24"/>
      <c r="E244" s="24"/>
      <c r="F244" s="24"/>
      <c r="G244" s="24"/>
      <c r="H244" s="24"/>
      <c r="I244" s="195"/>
      <c r="J244" s="195"/>
      <c r="K244" s="195"/>
      <c r="L244" s="195"/>
    </row>
    <row r="245" spans="3:12" x14ac:dyDescent="0.2">
      <c r="C245" s="24"/>
      <c r="D245" s="24"/>
      <c r="E245" s="24"/>
      <c r="F245" s="24"/>
      <c r="G245" s="24"/>
      <c r="H245" s="24"/>
      <c r="I245" s="195"/>
      <c r="J245" s="195"/>
      <c r="K245" s="195"/>
      <c r="L245" s="195"/>
    </row>
    <row r="246" spans="3:12" x14ac:dyDescent="0.2">
      <c r="C246" s="24"/>
      <c r="D246" s="24"/>
      <c r="E246" s="24"/>
      <c r="F246" s="24"/>
      <c r="G246" s="24"/>
      <c r="H246" s="24"/>
      <c r="I246" s="195"/>
      <c r="J246" s="195"/>
      <c r="K246" s="195"/>
      <c r="L246" s="195"/>
    </row>
    <row r="247" spans="3:12" x14ac:dyDescent="0.2">
      <c r="C247" s="24"/>
      <c r="D247" s="24"/>
      <c r="E247" s="24"/>
      <c r="F247" s="24"/>
      <c r="G247" s="24"/>
      <c r="H247" s="24"/>
      <c r="I247" s="195"/>
      <c r="J247" s="195"/>
      <c r="K247" s="195"/>
      <c r="L247" s="195"/>
    </row>
    <row r="248" spans="3:12" x14ac:dyDescent="0.2">
      <c r="C248" s="24"/>
      <c r="D248" s="24"/>
      <c r="E248" s="24"/>
      <c r="F248" s="24"/>
      <c r="G248" s="24"/>
      <c r="H248" s="24"/>
      <c r="I248" s="195"/>
      <c r="J248" s="195"/>
      <c r="K248" s="195"/>
      <c r="L248" s="195"/>
    </row>
    <row r="249" spans="3:12" x14ac:dyDescent="0.2">
      <c r="C249" s="24"/>
      <c r="D249" s="24"/>
      <c r="E249" s="24"/>
      <c r="F249" s="24"/>
      <c r="G249" s="24"/>
      <c r="H249" s="24"/>
      <c r="I249" s="195"/>
      <c r="J249" s="195"/>
      <c r="K249" s="195"/>
      <c r="L249" s="195"/>
    </row>
    <row r="250" spans="3:12" x14ac:dyDescent="0.2">
      <c r="C250" s="24"/>
      <c r="D250" s="24"/>
      <c r="E250" s="24"/>
      <c r="F250" s="24"/>
      <c r="G250" s="24"/>
      <c r="H250" s="24"/>
      <c r="I250" s="195"/>
      <c r="J250" s="195"/>
      <c r="K250" s="195"/>
      <c r="L250" s="195"/>
    </row>
    <row r="251" spans="3:12" x14ac:dyDescent="0.2">
      <c r="C251" s="24"/>
      <c r="D251" s="24"/>
      <c r="E251" s="24"/>
      <c r="F251" s="24"/>
      <c r="G251" s="24"/>
      <c r="H251" s="24"/>
      <c r="I251" s="195"/>
      <c r="J251" s="195"/>
      <c r="K251" s="195"/>
      <c r="L251" s="195"/>
    </row>
    <row r="252" spans="3:12" x14ac:dyDescent="0.2">
      <c r="C252" s="24"/>
      <c r="D252" s="24"/>
      <c r="E252" s="24"/>
      <c r="F252" s="24"/>
      <c r="G252" s="24"/>
      <c r="H252" s="24"/>
      <c r="I252" s="195"/>
      <c r="J252" s="195"/>
      <c r="K252" s="195"/>
      <c r="L252" s="195"/>
    </row>
    <row r="253" spans="3:12" x14ac:dyDescent="0.2">
      <c r="C253" s="24"/>
      <c r="D253" s="24"/>
      <c r="E253" s="24"/>
      <c r="F253" s="24"/>
      <c r="G253" s="24"/>
      <c r="H253" s="24"/>
      <c r="I253" s="195"/>
      <c r="J253" s="195"/>
      <c r="K253" s="195"/>
      <c r="L253" s="195"/>
    </row>
    <row r="254" spans="3:12" x14ac:dyDescent="0.2">
      <c r="C254" s="24"/>
      <c r="D254" s="24"/>
      <c r="E254" s="24"/>
      <c r="F254" s="24"/>
      <c r="G254" s="24"/>
      <c r="H254" s="24"/>
      <c r="I254" s="195"/>
      <c r="J254" s="195"/>
      <c r="K254" s="195"/>
      <c r="L254" s="195"/>
    </row>
    <row r="255" spans="3:12" x14ac:dyDescent="0.2">
      <c r="C255" s="24"/>
      <c r="D255" s="24"/>
      <c r="E255" s="24"/>
      <c r="F255" s="24"/>
      <c r="G255" s="24"/>
      <c r="H255" s="24"/>
      <c r="I255" s="195"/>
      <c r="J255" s="195"/>
      <c r="K255" s="195"/>
      <c r="L255" s="195"/>
    </row>
    <row r="256" spans="3:12" x14ac:dyDescent="0.2">
      <c r="C256" s="24"/>
      <c r="D256" s="24"/>
      <c r="E256" s="24"/>
      <c r="F256" s="24"/>
      <c r="G256" s="24"/>
      <c r="H256" s="24"/>
      <c r="I256" s="195"/>
      <c r="J256" s="195"/>
      <c r="K256" s="195"/>
      <c r="L256" s="195"/>
    </row>
    <row r="257" spans="3:12" x14ac:dyDescent="0.2">
      <c r="C257" s="24"/>
      <c r="D257" s="24"/>
      <c r="E257" s="24"/>
      <c r="F257" s="24"/>
      <c r="G257" s="24"/>
      <c r="H257" s="24"/>
      <c r="I257" s="195"/>
      <c r="J257" s="195"/>
      <c r="K257" s="195"/>
      <c r="L257" s="195"/>
    </row>
    <row r="258" spans="3:12" x14ac:dyDescent="0.2">
      <c r="C258" s="24"/>
      <c r="D258" s="24"/>
      <c r="E258" s="24"/>
      <c r="F258" s="24"/>
      <c r="G258" s="24"/>
      <c r="H258" s="24"/>
      <c r="I258" s="195"/>
      <c r="J258" s="195"/>
      <c r="K258" s="195"/>
      <c r="L258" s="195"/>
    </row>
    <row r="259" spans="3:12" x14ac:dyDescent="0.2">
      <c r="C259" s="24"/>
      <c r="D259" s="24"/>
      <c r="E259" s="24"/>
      <c r="F259" s="24"/>
      <c r="G259" s="24"/>
      <c r="H259" s="24"/>
      <c r="I259" s="195"/>
      <c r="J259" s="195"/>
      <c r="K259" s="195"/>
      <c r="L259" s="195"/>
    </row>
    <row r="260" spans="3:12" x14ac:dyDescent="0.2">
      <c r="C260" s="24"/>
      <c r="D260" s="24"/>
      <c r="E260" s="24"/>
      <c r="F260" s="24"/>
      <c r="G260" s="24"/>
      <c r="H260" s="24"/>
      <c r="I260" s="195"/>
      <c r="J260" s="195"/>
      <c r="K260" s="195"/>
      <c r="L260" s="195"/>
    </row>
    <row r="261" spans="3:12" x14ac:dyDescent="0.2">
      <c r="C261" s="24"/>
      <c r="D261" s="24"/>
      <c r="E261" s="24"/>
      <c r="F261" s="24"/>
      <c r="G261" s="24"/>
      <c r="H261" s="24"/>
      <c r="I261" s="195"/>
      <c r="J261" s="195"/>
      <c r="K261" s="195"/>
      <c r="L261" s="195"/>
    </row>
    <row r="262" spans="3:12" x14ac:dyDescent="0.2">
      <c r="C262" s="24"/>
      <c r="D262" s="24"/>
      <c r="E262" s="24"/>
      <c r="F262" s="24"/>
      <c r="G262" s="24"/>
      <c r="H262" s="24"/>
      <c r="I262" s="195"/>
      <c r="J262" s="195"/>
      <c r="K262" s="195"/>
      <c r="L262" s="195"/>
    </row>
    <row r="263" spans="3:12" x14ac:dyDescent="0.2">
      <c r="C263" s="24"/>
      <c r="D263" s="24"/>
      <c r="E263" s="24"/>
      <c r="F263" s="24"/>
      <c r="G263" s="24"/>
      <c r="H263" s="24"/>
      <c r="I263" s="195"/>
      <c r="J263" s="195"/>
      <c r="K263" s="195"/>
      <c r="L263" s="195"/>
    </row>
    <row r="264" spans="3:12" x14ac:dyDescent="0.2">
      <c r="C264" s="24"/>
      <c r="D264" s="24"/>
      <c r="E264" s="24"/>
      <c r="F264" s="24"/>
      <c r="G264" s="24"/>
      <c r="H264" s="24"/>
      <c r="I264" s="195"/>
      <c r="J264" s="195"/>
      <c r="K264" s="195"/>
      <c r="L264" s="195"/>
    </row>
    <row r="265" spans="3:12" x14ac:dyDescent="0.2">
      <c r="C265" s="24"/>
      <c r="D265" s="24"/>
      <c r="E265" s="24"/>
      <c r="F265" s="24"/>
      <c r="G265" s="24"/>
      <c r="H265" s="24"/>
      <c r="I265" s="195"/>
      <c r="J265" s="195"/>
      <c r="K265" s="195"/>
      <c r="L265" s="195"/>
    </row>
    <row r="266" spans="3:12" x14ac:dyDescent="0.2">
      <c r="C266" s="24"/>
      <c r="D266" s="24"/>
      <c r="E266" s="24"/>
      <c r="F266" s="24"/>
      <c r="G266" s="24"/>
      <c r="H266" s="24"/>
      <c r="I266" s="195"/>
      <c r="J266" s="195"/>
      <c r="K266" s="195"/>
      <c r="L266" s="195"/>
    </row>
    <row r="267" spans="3:12" x14ac:dyDescent="0.2">
      <c r="C267" s="24"/>
      <c r="D267" s="24"/>
      <c r="E267" s="24"/>
      <c r="F267" s="24"/>
      <c r="G267" s="24"/>
      <c r="H267" s="24"/>
      <c r="I267" s="195"/>
      <c r="J267" s="195"/>
      <c r="K267" s="195"/>
      <c r="L267" s="195"/>
    </row>
    <row r="268" spans="3:12" x14ac:dyDescent="0.2">
      <c r="C268" s="24"/>
      <c r="D268" s="24"/>
      <c r="E268" s="24"/>
      <c r="F268" s="24"/>
      <c r="G268" s="24"/>
      <c r="H268" s="24"/>
      <c r="I268" s="195"/>
      <c r="J268" s="195"/>
      <c r="K268" s="195"/>
      <c r="L268" s="195"/>
    </row>
    <row r="269" spans="3:12" x14ac:dyDescent="0.2">
      <c r="C269" s="24"/>
      <c r="D269" s="24"/>
      <c r="E269" s="24"/>
      <c r="F269" s="24"/>
      <c r="G269" s="24"/>
      <c r="H269" s="24"/>
      <c r="I269" s="195"/>
      <c r="J269" s="195"/>
      <c r="K269" s="195"/>
      <c r="L269" s="195"/>
    </row>
    <row r="270" spans="3:12" x14ac:dyDescent="0.2">
      <c r="C270" s="24"/>
      <c r="D270" s="24"/>
      <c r="E270" s="24"/>
      <c r="F270" s="24"/>
      <c r="G270" s="24"/>
      <c r="H270" s="24"/>
      <c r="I270" s="195"/>
      <c r="J270" s="195"/>
      <c r="K270" s="195"/>
      <c r="L270" s="195"/>
    </row>
    <row r="271" spans="3:12" x14ac:dyDescent="0.2">
      <c r="C271" s="24"/>
      <c r="D271" s="24"/>
      <c r="E271" s="24"/>
      <c r="F271" s="24"/>
      <c r="G271" s="24"/>
      <c r="H271" s="24"/>
      <c r="I271" s="195"/>
      <c r="J271" s="195"/>
      <c r="K271" s="195"/>
      <c r="L271" s="195"/>
    </row>
    <row r="272" spans="3:12" x14ac:dyDescent="0.2">
      <c r="C272" s="24"/>
      <c r="D272" s="24"/>
      <c r="E272" s="24"/>
      <c r="F272" s="24"/>
      <c r="G272" s="24"/>
      <c r="H272" s="24"/>
      <c r="I272" s="195"/>
      <c r="J272" s="195"/>
      <c r="K272" s="195"/>
      <c r="L272" s="195"/>
    </row>
    <row r="273" spans="3:12" x14ac:dyDescent="0.2">
      <c r="C273" s="24"/>
      <c r="D273" s="24"/>
      <c r="E273" s="24"/>
      <c r="F273" s="24"/>
      <c r="G273" s="24"/>
      <c r="H273" s="24"/>
      <c r="I273" s="195"/>
      <c r="J273" s="195"/>
      <c r="K273" s="195"/>
      <c r="L273" s="195"/>
    </row>
    <row r="274" spans="3:12" x14ac:dyDescent="0.2">
      <c r="C274" s="24"/>
      <c r="D274" s="24"/>
      <c r="E274" s="24"/>
      <c r="F274" s="24"/>
      <c r="G274" s="24"/>
      <c r="H274" s="24"/>
      <c r="I274" s="195"/>
      <c r="J274" s="195"/>
      <c r="K274" s="195"/>
      <c r="L274" s="195"/>
    </row>
    <row r="275" spans="3:12" x14ac:dyDescent="0.2">
      <c r="C275" s="24"/>
      <c r="D275" s="24"/>
      <c r="E275" s="24"/>
      <c r="F275" s="24"/>
      <c r="G275" s="24"/>
      <c r="H275" s="24"/>
      <c r="I275" s="195"/>
      <c r="J275" s="195"/>
      <c r="K275" s="195"/>
      <c r="L275" s="195"/>
    </row>
    <row r="276" spans="3:12" x14ac:dyDescent="0.2">
      <c r="C276" s="24"/>
      <c r="D276" s="24"/>
      <c r="E276" s="24"/>
      <c r="F276" s="24"/>
      <c r="G276" s="24"/>
      <c r="H276" s="24"/>
      <c r="I276" s="195"/>
      <c r="J276" s="195"/>
      <c r="K276" s="195"/>
      <c r="L276" s="195"/>
    </row>
    <row r="277" spans="3:12" x14ac:dyDescent="0.2">
      <c r="C277" s="24"/>
      <c r="D277" s="24"/>
      <c r="E277" s="24"/>
      <c r="F277" s="24"/>
      <c r="G277" s="24"/>
      <c r="H277" s="24"/>
      <c r="I277" s="195"/>
      <c r="J277" s="195"/>
      <c r="K277" s="195"/>
      <c r="L277" s="195"/>
    </row>
    <row r="278" spans="3:12" x14ac:dyDescent="0.2">
      <c r="C278" s="24"/>
      <c r="D278" s="24"/>
      <c r="E278" s="24"/>
      <c r="F278" s="24"/>
      <c r="G278" s="24"/>
      <c r="H278" s="24"/>
      <c r="I278" s="195"/>
      <c r="J278" s="195"/>
      <c r="K278" s="195"/>
      <c r="L278" s="195"/>
    </row>
    <row r="279" spans="3:12" x14ac:dyDescent="0.2">
      <c r="C279" s="24"/>
      <c r="D279" s="24"/>
      <c r="E279" s="24"/>
      <c r="F279" s="24"/>
      <c r="G279" s="24"/>
      <c r="H279" s="24"/>
      <c r="I279" s="195"/>
      <c r="J279" s="195"/>
      <c r="K279" s="195"/>
      <c r="L279" s="195"/>
    </row>
    <row r="280" spans="3:12" x14ac:dyDescent="0.2">
      <c r="C280" s="24"/>
      <c r="D280" s="24"/>
      <c r="E280" s="24"/>
      <c r="F280" s="24"/>
      <c r="G280" s="24"/>
      <c r="H280" s="24"/>
      <c r="I280" s="195"/>
      <c r="J280" s="195"/>
      <c r="K280" s="195"/>
      <c r="L280" s="195"/>
    </row>
    <row r="281" spans="3:12" x14ac:dyDescent="0.2">
      <c r="C281" s="24"/>
      <c r="D281" s="24"/>
      <c r="E281" s="24"/>
      <c r="F281" s="24"/>
      <c r="G281" s="24"/>
      <c r="H281" s="24"/>
      <c r="I281" s="195"/>
      <c r="J281" s="195"/>
      <c r="K281" s="195"/>
      <c r="L281" s="195"/>
    </row>
    <row r="282" spans="3:12" x14ac:dyDescent="0.2">
      <c r="C282" s="24"/>
      <c r="D282" s="24"/>
      <c r="E282" s="24"/>
      <c r="F282" s="24"/>
      <c r="G282" s="24"/>
      <c r="H282" s="24"/>
      <c r="I282" s="195"/>
      <c r="J282" s="195"/>
      <c r="K282" s="195"/>
      <c r="L282" s="195"/>
    </row>
    <row r="283" spans="3:12" x14ac:dyDescent="0.2">
      <c r="C283" s="24"/>
      <c r="D283" s="24"/>
      <c r="E283" s="24"/>
      <c r="F283" s="24"/>
      <c r="G283" s="24"/>
      <c r="H283" s="24"/>
      <c r="I283" s="195"/>
      <c r="J283" s="195"/>
      <c r="K283" s="195"/>
      <c r="L283" s="195"/>
    </row>
    <row r="284" spans="3:12" x14ac:dyDescent="0.2">
      <c r="C284" s="24"/>
      <c r="D284" s="24"/>
      <c r="E284" s="24"/>
      <c r="F284" s="24"/>
      <c r="G284" s="24"/>
      <c r="H284" s="24"/>
      <c r="I284" s="195"/>
      <c r="J284" s="195"/>
      <c r="K284" s="195"/>
      <c r="L284" s="195"/>
    </row>
    <row r="285" spans="3:12" x14ac:dyDescent="0.2">
      <c r="C285" s="24"/>
      <c r="D285" s="24"/>
      <c r="E285" s="24"/>
      <c r="F285" s="24"/>
      <c r="G285" s="24"/>
      <c r="H285" s="24"/>
      <c r="I285" s="195"/>
      <c r="J285" s="195"/>
      <c r="K285" s="195"/>
      <c r="L285" s="195"/>
    </row>
    <row r="286" spans="3:12" x14ac:dyDescent="0.2">
      <c r="C286" s="24"/>
      <c r="D286" s="24"/>
      <c r="E286" s="24"/>
      <c r="F286" s="24"/>
      <c r="G286" s="24"/>
      <c r="H286" s="24"/>
      <c r="I286" s="195"/>
      <c r="J286" s="195"/>
      <c r="K286" s="195"/>
      <c r="L286" s="195"/>
    </row>
    <row r="287" spans="3:12" x14ac:dyDescent="0.2">
      <c r="C287" s="24"/>
      <c r="D287" s="24"/>
      <c r="E287" s="24"/>
      <c r="F287" s="24"/>
      <c r="G287" s="24"/>
      <c r="H287" s="24"/>
      <c r="I287" s="195"/>
      <c r="J287" s="195"/>
      <c r="K287" s="195"/>
      <c r="L287" s="195"/>
    </row>
    <row r="288" spans="3:12" x14ac:dyDescent="0.2">
      <c r="C288" s="24"/>
      <c r="D288" s="24"/>
      <c r="E288" s="24"/>
      <c r="F288" s="24"/>
      <c r="G288" s="24"/>
      <c r="H288" s="24"/>
      <c r="I288" s="195"/>
      <c r="J288" s="195"/>
      <c r="K288" s="195"/>
      <c r="L288" s="195"/>
    </row>
    <row r="289" spans="3:12" x14ac:dyDescent="0.2">
      <c r="C289" s="24"/>
      <c r="D289" s="24"/>
      <c r="E289" s="24"/>
      <c r="F289" s="24"/>
      <c r="G289" s="24"/>
      <c r="H289" s="24"/>
      <c r="I289" s="195"/>
      <c r="J289" s="195"/>
      <c r="K289" s="195"/>
      <c r="L289" s="195"/>
    </row>
    <row r="290" spans="3:12" x14ac:dyDescent="0.2">
      <c r="C290" s="24"/>
      <c r="D290" s="24"/>
      <c r="E290" s="24"/>
      <c r="F290" s="24"/>
      <c r="G290" s="24"/>
      <c r="H290" s="24"/>
      <c r="I290" s="195"/>
      <c r="J290" s="195"/>
      <c r="K290" s="195"/>
      <c r="L290" s="195"/>
    </row>
    <row r="291" spans="3:12" x14ac:dyDescent="0.2">
      <c r="C291" s="24"/>
      <c r="D291" s="24"/>
      <c r="E291" s="24"/>
      <c r="F291" s="24"/>
      <c r="G291" s="24"/>
      <c r="H291" s="24"/>
      <c r="I291" s="195"/>
      <c r="J291" s="195"/>
      <c r="K291" s="195"/>
      <c r="L291" s="195"/>
    </row>
    <row r="292" spans="3:12" x14ac:dyDescent="0.2">
      <c r="C292" s="24"/>
      <c r="D292" s="24"/>
      <c r="E292" s="24"/>
      <c r="F292" s="24"/>
      <c r="G292" s="24"/>
      <c r="H292" s="24"/>
      <c r="I292" s="195"/>
      <c r="J292" s="195"/>
      <c r="K292" s="195"/>
      <c r="L292" s="195"/>
    </row>
    <row r="293" spans="3:12" x14ac:dyDescent="0.2">
      <c r="C293" s="24"/>
      <c r="D293" s="24"/>
      <c r="E293" s="24"/>
      <c r="F293" s="24"/>
      <c r="G293" s="24"/>
      <c r="H293" s="24"/>
      <c r="I293" s="195"/>
      <c r="J293" s="195"/>
      <c r="K293" s="195"/>
      <c r="L293" s="195"/>
    </row>
    <row r="294" spans="3:12" x14ac:dyDescent="0.2">
      <c r="C294" s="24"/>
      <c r="D294" s="24"/>
      <c r="E294" s="24"/>
      <c r="F294" s="24"/>
      <c r="G294" s="24"/>
      <c r="H294" s="24"/>
      <c r="I294" s="195"/>
      <c r="J294" s="195"/>
      <c r="K294" s="195"/>
      <c r="L294" s="195"/>
    </row>
    <row r="295" spans="3:12" x14ac:dyDescent="0.2">
      <c r="C295" s="24"/>
      <c r="D295" s="24"/>
      <c r="E295" s="24"/>
      <c r="F295" s="24"/>
      <c r="G295" s="24"/>
      <c r="H295" s="24"/>
      <c r="I295" s="195"/>
      <c r="J295" s="195"/>
      <c r="K295" s="195"/>
      <c r="L295" s="195"/>
    </row>
    <row r="296" spans="3:12" x14ac:dyDescent="0.2">
      <c r="C296" s="24"/>
      <c r="D296" s="24"/>
      <c r="E296" s="24"/>
      <c r="F296" s="24"/>
      <c r="G296" s="24"/>
      <c r="H296" s="24"/>
      <c r="I296" s="195"/>
      <c r="J296" s="195"/>
      <c r="K296" s="195"/>
      <c r="L296" s="195"/>
    </row>
    <row r="297" spans="3:12" x14ac:dyDescent="0.2">
      <c r="C297" s="24"/>
      <c r="D297" s="24"/>
      <c r="E297" s="24"/>
      <c r="F297" s="24"/>
      <c r="G297" s="24"/>
      <c r="H297" s="24"/>
      <c r="I297" s="195"/>
      <c r="J297" s="195"/>
      <c r="K297" s="195"/>
      <c r="L297" s="195"/>
    </row>
    <row r="298" spans="3:12" x14ac:dyDescent="0.2">
      <c r="C298" s="24"/>
      <c r="D298" s="24"/>
      <c r="E298" s="24"/>
      <c r="F298" s="24"/>
      <c r="G298" s="24"/>
      <c r="H298" s="24"/>
      <c r="I298" s="195"/>
      <c r="J298" s="195"/>
      <c r="K298" s="195"/>
      <c r="L298" s="195"/>
    </row>
    <row r="299" spans="3:12" x14ac:dyDescent="0.2">
      <c r="C299" s="24"/>
      <c r="D299" s="24"/>
      <c r="E299" s="24"/>
      <c r="F299" s="24"/>
      <c r="G299" s="24"/>
      <c r="H299" s="24"/>
      <c r="I299" s="195"/>
      <c r="J299" s="195"/>
      <c r="K299" s="195"/>
      <c r="L299" s="195"/>
    </row>
    <row r="300" spans="3:12" x14ac:dyDescent="0.2">
      <c r="C300" s="24"/>
      <c r="D300" s="24"/>
      <c r="E300" s="24"/>
      <c r="F300" s="24"/>
      <c r="G300" s="24"/>
      <c r="H300" s="24"/>
      <c r="I300" s="195"/>
      <c r="J300" s="195"/>
      <c r="K300" s="195"/>
      <c r="L300" s="195"/>
    </row>
    <row r="301" spans="3:12" x14ac:dyDescent="0.2">
      <c r="C301" s="24"/>
      <c r="D301" s="24"/>
      <c r="E301" s="24"/>
      <c r="F301" s="24"/>
      <c r="G301" s="24"/>
      <c r="H301" s="24"/>
      <c r="I301" s="195"/>
      <c r="J301" s="195"/>
      <c r="K301" s="195"/>
      <c r="L301" s="195"/>
    </row>
    <row r="302" spans="3:12" x14ac:dyDescent="0.2">
      <c r="C302" s="24"/>
      <c r="D302" s="24"/>
      <c r="E302" s="24"/>
      <c r="F302" s="24"/>
      <c r="G302" s="24"/>
      <c r="H302" s="24"/>
      <c r="I302" s="195"/>
      <c r="J302" s="195"/>
      <c r="K302" s="195"/>
      <c r="L302" s="195"/>
    </row>
    <row r="303" spans="3:12" x14ac:dyDescent="0.2">
      <c r="C303" s="24"/>
      <c r="D303" s="24"/>
      <c r="E303" s="24"/>
      <c r="F303" s="24"/>
      <c r="G303" s="24"/>
      <c r="H303" s="24"/>
      <c r="I303" s="195"/>
      <c r="J303" s="195"/>
      <c r="K303" s="195"/>
      <c r="L303" s="195"/>
    </row>
    <row r="304" spans="3:12" x14ac:dyDescent="0.2">
      <c r="C304" s="24"/>
      <c r="D304" s="24"/>
      <c r="E304" s="24"/>
      <c r="F304" s="24"/>
      <c r="G304" s="24"/>
      <c r="H304" s="24"/>
      <c r="I304" s="195"/>
      <c r="J304" s="195"/>
      <c r="K304" s="195"/>
      <c r="L304" s="195"/>
    </row>
    <row r="305" spans="3:12" x14ac:dyDescent="0.2">
      <c r="C305" s="24"/>
      <c r="D305" s="24"/>
      <c r="E305" s="24"/>
      <c r="F305" s="24"/>
      <c r="G305" s="24"/>
      <c r="H305" s="24"/>
      <c r="I305" s="195"/>
      <c r="J305" s="195"/>
      <c r="K305" s="195"/>
      <c r="L305" s="195"/>
    </row>
    <row r="306" spans="3:12" x14ac:dyDescent="0.2">
      <c r="C306" s="24"/>
      <c r="D306" s="24"/>
      <c r="E306" s="24"/>
      <c r="F306" s="24"/>
      <c r="G306" s="24"/>
      <c r="H306" s="24"/>
      <c r="I306" s="195"/>
      <c r="J306" s="195"/>
      <c r="K306" s="195"/>
      <c r="L306" s="195"/>
    </row>
    <row r="307" spans="3:12" x14ac:dyDescent="0.2">
      <c r="C307" s="24"/>
      <c r="D307" s="24"/>
      <c r="E307" s="24"/>
      <c r="F307" s="24"/>
      <c r="G307" s="24"/>
      <c r="H307" s="24"/>
      <c r="I307" s="195"/>
      <c r="J307" s="195"/>
      <c r="K307" s="195"/>
      <c r="L307" s="195"/>
    </row>
    <row r="308" spans="3:12" x14ac:dyDescent="0.2">
      <c r="C308" s="24"/>
      <c r="D308" s="24"/>
      <c r="E308" s="24"/>
      <c r="F308" s="24"/>
      <c r="G308" s="24"/>
      <c r="H308" s="24"/>
      <c r="I308" s="195"/>
      <c r="J308" s="195"/>
      <c r="K308" s="195"/>
      <c r="L308" s="195"/>
    </row>
    <row r="309" spans="3:12" x14ac:dyDescent="0.2">
      <c r="C309" s="24"/>
      <c r="D309" s="24"/>
      <c r="E309" s="24"/>
      <c r="F309" s="24"/>
      <c r="G309" s="24"/>
      <c r="H309" s="24"/>
      <c r="I309" s="195"/>
      <c r="J309" s="195"/>
      <c r="K309" s="195"/>
      <c r="L309" s="195"/>
    </row>
    <row r="310" spans="3:12" x14ac:dyDescent="0.2">
      <c r="C310" s="24"/>
      <c r="D310" s="24"/>
      <c r="E310" s="24"/>
      <c r="F310" s="24"/>
      <c r="G310" s="24"/>
      <c r="H310" s="24"/>
      <c r="I310" s="195"/>
      <c r="J310" s="195"/>
      <c r="K310" s="195"/>
      <c r="L310" s="195"/>
    </row>
    <row r="311" spans="3:12" x14ac:dyDescent="0.2">
      <c r="C311" s="24"/>
      <c r="D311" s="24"/>
      <c r="E311" s="24"/>
      <c r="F311" s="24"/>
      <c r="G311" s="24"/>
      <c r="H311" s="24"/>
      <c r="I311" s="195"/>
      <c r="J311" s="195"/>
      <c r="K311" s="195"/>
      <c r="L311" s="195"/>
    </row>
    <row r="312" spans="3:12" x14ac:dyDescent="0.2">
      <c r="C312" s="24"/>
      <c r="D312" s="24"/>
      <c r="E312" s="24"/>
      <c r="F312" s="24"/>
      <c r="G312" s="24"/>
      <c r="H312" s="24"/>
      <c r="I312" s="195"/>
      <c r="J312" s="195"/>
      <c r="K312" s="195"/>
      <c r="L312" s="195"/>
    </row>
    <row r="313" spans="3:12" x14ac:dyDescent="0.2">
      <c r="C313" s="24"/>
      <c r="D313" s="24"/>
      <c r="E313" s="24"/>
      <c r="F313" s="24"/>
      <c r="G313" s="24"/>
      <c r="H313" s="24"/>
      <c r="I313" s="195"/>
      <c r="J313" s="195"/>
      <c r="K313" s="195"/>
      <c r="L313" s="195"/>
    </row>
    <row r="314" spans="3:12" x14ac:dyDescent="0.2">
      <c r="C314" s="24"/>
      <c r="D314" s="24"/>
      <c r="E314" s="24"/>
      <c r="F314" s="24"/>
      <c r="G314" s="24"/>
      <c r="H314" s="24"/>
      <c r="I314" s="195"/>
      <c r="J314" s="195"/>
      <c r="K314" s="195"/>
      <c r="L314" s="195"/>
    </row>
    <row r="315" spans="3:12" x14ac:dyDescent="0.2">
      <c r="C315" s="24"/>
      <c r="D315" s="24"/>
      <c r="E315" s="24"/>
      <c r="F315" s="24"/>
      <c r="G315" s="24"/>
      <c r="H315" s="24"/>
      <c r="I315" s="195"/>
      <c r="J315" s="195"/>
      <c r="K315" s="195"/>
      <c r="L315" s="195"/>
    </row>
    <row r="316" spans="3:12" x14ac:dyDescent="0.2">
      <c r="C316" s="24"/>
      <c r="D316" s="24"/>
      <c r="E316" s="24"/>
      <c r="F316" s="24"/>
      <c r="G316" s="24"/>
      <c r="H316" s="24"/>
      <c r="I316" s="195"/>
      <c r="J316" s="195"/>
      <c r="K316" s="195"/>
      <c r="L316" s="195"/>
    </row>
    <row r="317" spans="3:12" x14ac:dyDescent="0.2">
      <c r="C317" s="24"/>
      <c r="D317" s="24"/>
      <c r="E317" s="24"/>
      <c r="F317" s="24"/>
      <c r="G317" s="24"/>
      <c r="H317" s="24"/>
      <c r="I317" s="195"/>
      <c r="J317" s="195"/>
      <c r="K317" s="195"/>
      <c r="L317" s="195"/>
    </row>
    <row r="318" spans="3:12" x14ac:dyDescent="0.2">
      <c r="C318" s="24"/>
      <c r="D318" s="24"/>
      <c r="E318" s="24"/>
      <c r="F318" s="24"/>
      <c r="G318" s="24"/>
      <c r="H318" s="24"/>
      <c r="I318" s="195"/>
      <c r="J318" s="195"/>
      <c r="K318" s="195"/>
      <c r="L318" s="195"/>
    </row>
    <row r="319" spans="3:12" x14ac:dyDescent="0.2">
      <c r="C319" s="24"/>
      <c r="D319" s="24"/>
      <c r="E319" s="24"/>
      <c r="F319" s="24"/>
      <c r="G319" s="24"/>
      <c r="H319" s="24"/>
      <c r="I319" s="195"/>
      <c r="J319" s="195"/>
      <c r="K319" s="195"/>
      <c r="L319" s="195"/>
    </row>
    <row r="320" spans="3:12" x14ac:dyDescent="0.2">
      <c r="C320" s="24"/>
      <c r="D320" s="24"/>
      <c r="E320" s="24"/>
      <c r="F320" s="24"/>
      <c r="G320" s="24"/>
      <c r="H320" s="24"/>
      <c r="I320" s="195"/>
      <c r="J320" s="195"/>
      <c r="K320" s="195"/>
      <c r="L320" s="195"/>
    </row>
    <row r="321" spans="3:12" x14ac:dyDescent="0.2">
      <c r="C321" s="24"/>
      <c r="D321" s="24"/>
      <c r="E321" s="24"/>
      <c r="F321" s="24"/>
      <c r="G321" s="24"/>
      <c r="H321" s="24"/>
      <c r="I321" s="195"/>
      <c r="J321" s="195"/>
      <c r="K321" s="195"/>
      <c r="L321" s="195"/>
    </row>
    <row r="322" spans="3:12" x14ac:dyDescent="0.2">
      <c r="C322" s="24"/>
      <c r="D322" s="24"/>
      <c r="E322" s="24"/>
      <c r="F322" s="24"/>
      <c r="G322" s="24"/>
      <c r="H322" s="24"/>
      <c r="I322" s="195"/>
      <c r="J322" s="195"/>
      <c r="K322" s="195"/>
      <c r="L322" s="195"/>
    </row>
    <row r="323" spans="3:12" x14ac:dyDescent="0.2">
      <c r="C323" s="24"/>
      <c r="D323" s="24"/>
      <c r="E323" s="24"/>
      <c r="F323" s="24"/>
      <c r="G323" s="24"/>
      <c r="H323" s="24"/>
      <c r="I323" s="195"/>
      <c r="J323" s="195"/>
      <c r="K323" s="195"/>
      <c r="L323" s="195"/>
    </row>
    <row r="324" spans="3:12" x14ac:dyDescent="0.2">
      <c r="C324" s="24"/>
      <c r="D324" s="24"/>
      <c r="E324" s="24"/>
      <c r="F324" s="24"/>
      <c r="G324" s="24"/>
      <c r="H324" s="24"/>
      <c r="I324" s="195"/>
      <c r="J324" s="195"/>
      <c r="K324" s="195"/>
      <c r="L324" s="195"/>
    </row>
    <row r="325" spans="3:12" x14ac:dyDescent="0.2">
      <c r="C325" s="24"/>
      <c r="D325" s="24"/>
      <c r="E325" s="24"/>
      <c r="F325" s="24"/>
      <c r="G325" s="24"/>
      <c r="H325" s="24"/>
      <c r="I325" s="195"/>
      <c r="J325" s="195"/>
      <c r="K325" s="195"/>
      <c r="L325" s="195"/>
    </row>
    <row r="326" spans="3:12" x14ac:dyDescent="0.2">
      <c r="C326" s="24"/>
      <c r="D326" s="24"/>
      <c r="E326" s="24"/>
      <c r="F326" s="24"/>
      <c r="G326" s="24"/>
      <c r="H326" s="24"/>
      <c r="I326" s="195"/>
      <c r="J326" s="195"/>
      <c r="K326" s="195"/>
      <c r="L326" s="195"/>
    </row>
    <row r="327" spans="3:12" x14ac:dyDescent="0.2">
      <c r="C327" s="24"/>
      <c r="D327" s="24"/>
      <c r="E327" s="24"/>
      <c r="F327" s="24"/>
      <c r="G327" s="24"/>
      <c r="H327" s="24"/>
      <c r="I327" s="195"/>
      <c r="J327" s="195"/>
      <c r="K327" s="195"/>
      <c r="L327" s="195"/>
    </row>
    <row r="328" spans="3:12" x14ac:dyDescent="0.2">
      <c r="C328" s="24"/>
      <c r="D328" s="24"/>
      <c r="E328" s="24"/>
      <c r="F328" s="24"/>
      <c r="G328" s="24"/>
      <c r="H328" s="24"/>
      <c r="I328" s="195"/>
      <c r="J328" s="195"/>
      <c r="K328" s="195"/>
      <c r="L328" s="195"/>
    </row>
    <row r="329" spans="3:12" x14ac:dyDescent="0.2">
      <c r="C329" s="24"/>
      <c r="D329" s="24"/>
      <c r="E329" s="24"/>
      <c r="F329" s="24"/>
      <c r="G329" s="24"/>
      <c r="H329" s="24"/>
      <c r="I329" s="195"/>
      <c r="J329" s="195"/>
      <c r="K329" s="195"/>
      <c r="L329" s="195"/>
    </row>
    <row r="330" spans="3:12" x14ac:dyDescent="0.2">
      <c r="C330" s="24"/>
      <c r="D330" s="24"/>
      <c r="E330" s="24"/>
      <c r="F330" s="24"/>
      <c r="G330" s="24"/>
      <c r="H330" s="24"/>
      <c r="I330" s="195"/>
      <c r="J330" s="195"/>
      <c r="K330" s="195"/>
      <c r="L330" s="195"/>
    </row>
    <row r="331" spans="3:12" x14ac:dyDescent="0.2">
      <c r="C331" s="24"/>
      <c r="D331" s="24"/>
      <c r="E331" s="24"/>
      <c r="F331" s="24"/>
      <c r="G331" s="24"/>
      <c r="H331" s="24"/>
      <c r="I331" s="195"/>
      <c r="J331" s="195"/>
      <c r="K331" s="195"/>
      <c r="L331" s="195"/>
    </row>
    <row r="332" spans="3:12" x14ac:dyDescent="0.2">
      <c r="C332" s="24"/>
      <c r="D332" s="24"/>
      <c r="E332" s="24"/>
      <c r="F332" s="24"/>
      <c r="G332" s="24"/>
      <c r="H332" s="24"/>
      <c r="I332" s="195"/>
      <c r="J332" s="195"/>
      <c r="K332" s="195"/>
      <c r="L332" s="195"/>
    </row>
    <row r="333" spans="3:12" x14ac:dyDescent="0.2">
      <c r="C333" s="24"/>
      <c r="D333" s="24"/>
      <c r="E333" s="24"/>
      <c r="F333" s="24"/>
      <c r="G333" s="24"/>
      <c r="H333" s="24"/>
      <c r="I333" s="195"/>
      <c r="J333" s="195"/>
      <c r="K333" s="195"/>
      <c r="L333" s="195"/>
    </row>
    <row r="334" spans="3:12" x14ac:dyDescent="0.2">
      <c r="C334" s="24"/>
      <c r="D334" s="24"/>
      <c r="E334" s="24"/>
      <c r="F334" s="24"/>
      <c r="G334" s="24"/>
      <c r="H334" s="24"/>
      <c r="I334" s="195"/>
      <c r="J334" s="195"/>
      <c r="K334" s="195"/>
      <c r="L334" s="195"/>
    </row>
    <row r="335" spans="3:12" x14ac:dyDescent="0.2">
      <c r="C335" s="24"/>
      <c r="D335" s="24"/>
      <c r="E335" s="24"/>
      <c r="F335" s="24"/>
      <c r="G335" s="24"/>
      <c r="H335" s="24"/>
      <c r="I335" s="195"/>
      <c r="J335" s="195"/>
      <c r="K335" s="195"/>
      <c r="L335" s="195"/>
    </row>
    <row r="336" spans="3:12" x14ac:dyDescent="0.2">
      <c r="C336" s="24"/>
      <c r="D336" s="24"/>
      <c r="E336" s="24"/>
      <c r="F336" s="24"/>
      <c r="G336" s="24"/>
      <c r="H336" s="24"/>
      <c r="I336" s="195"/>
      <c r="J336" s="195"/>
      <c r="K336" s="195"/>
      <c r="L336" s="195"/>
    </row>
    <row r="337" spans="3:12" x14ac:dyDescent="0.2">
      <c r="C337" s="24"/>
      <c r="D337" s="24"/>
      <c r="E337" s="24"/>
      <c r="F337" s="24"/>
      <c r="G337" s="24"/>
      <c r="H337" s="24"/>
      <c r="I337" s="195"/>
      <c r="J337" s="195"/>
      <c r="K337" s="195"/>
      <c r="L337" s="195"/>
    </row>
    <row r="338" spans="3:12" x14ac:dyDescent="0.2">
      <c r="C338" s="24"/>
      <c r="D338" s="24"/>
      <c r="E338" s="24"/>
      <c r="F338" s="24"/>
      <c r="G338" s="24"/>
      <c r="H338" s="24"/>
      <c r="I338" s="195"/>
      <c r="J338" s="195"/>
      <c r="K338" s="195"/>
      <c r="L338" s="195"/>
    </row>
    <row r="339" spans="3:12" x14ac:dyDescent="0.2">
      <c r="C339" s="24"/>
      <c r="D339" s="24"/>
      <c r="E339" s="24"/>
      <c r="F339" s="24"/>
      <c r="G339" s="24"/>
      <c r="H339" s="24"/>
      <c r="I339" s="195"/>
      <c r="J339" s="195"/>
      <c r="K339" s="195"/>
      <c r="L339" s="195"/>
    </row>
    <row r="340" spans="3:12" x14ac:dyDescent="0.2">
      <c r="C340" s="24"/>
      <c r="D340" s="24"/>
      <c r="E340" s="24"/>
      <c r="F340" s="24"/>
      <c r="G340" s="24"/>
      <c r="H340" s="24"/>
      <c r="I340" s="195"/>
      <c r="J340" s="195"/>
      <c r="K340" s="195"/>
      <c r="L340" s="195"/>
    </row>
    <row r="341" spans="3:12" x14ac:dyDescent="0.2">
      <c r="C341" s="24"/>
      <c r="D341" s="24"/>
      <c r="E341" s="24"/>
      <c r="F341" s="24"/>
      <c r="G341" s="24"/>
      <c r="H341" s="24"/>
      <c r="I341" s="195"/>
      <c r="J341" s="195"/>
      <c r="K341" s="195"/>
      <c r="L341" s="195"/>
    </row>
    <row r="342" spans="3:12" x14ac:dyDescent="0.2">
      <c r="C342" s="24"/>
      <c r="D342" s="24"/>
      <c r="E342" s="24"/>
      <c r="F342" s="24"/>
      <c r="G342" s="24"/>
      <c r="H342" s="24"/>
      <c r="I342" s="195"/>
      <c r="J342" s="195"/>
      <c r="K342" s="195"/>
      <c r="L342" s="195"/>
    </row>
    <row r="343" spans="3:12" x14ac:dyDescent="0.2">
      <c r="C343" s="24"/>
      <c r="D343" s="24"/>
      <c r="E343" s="24"/>
      <c r="F343" s="24"/>
      <c r="G343" s="24"/>
      <c r="H343" s="24"/>
      <c r="I343" s="195"/>
      <c r="J343" s="195"/>
      <c r="K343" s="195"/>
      <c r="L343" s="195"/>
    </row>
    <row r="344" spans="3:12" x14ac:dyDescent="0.2">
      <c r="C344" s="24"/>
      <c r="D344" s="24"/>
      <c r="E344" s="24"/>
      <c r="F344" s="24"/>
      <c r="G344" s="24"/>
      <c r="H344" s="24"/>
      <c r="I344" s="195"/>
      <c r="J344" s="195"/>
      <c r="K344" s="195"/>
      <c r="L344" s="195"/>
    </row>
    <row r="345" spans="3:12" x14ac:dyDescent="0.2">
      <c r="C345" s="24"/>
      <c r="D345" s="24"/>
      <c r="E345" s="24"/>
      <c r="F345" s="24"/>
      <c r="G345" s="24"/>
      <c r="H345" s="24"/>
      <c r="I345" s="195"/>
      <c r="J345" s="195"/>
      <c r="K345" s="195"/>
      <c r="L345" s="195"/>
    </row>
    <row r="346" spans="3:12" x14ac:dyDescent="0.2">
      <c r="C346" s="24"/>
      <c r="D346" s="24"/>
      <c r="E346" s="24"/>
      <c r="F346" s="24"/>
      <c r="G346" s="24"/>
      <c r="H346" s="24"/>
      <c r="I346" s="195"/>
      <c r="J346" s="195"/>
      <c r="K346" s="195"/>
      <c r="L346" s="195"/>
    </row>
    <row r="347" spans="3:12" x14ac:dyDescent="0.2">
      <c r="C347" s="24"/>
      <c r="D347" s="24"/>
      <c r="E347" s="24"/>
      <c r="F347" s="24"/>
      <c r="G347" s="24"/>
      <c r="H347" s="24"/>
      <c r="I347" s="195"/>
      <c r="J347" s="195"/>
      <c r="K347" s="195"/>
      <c r="L347" s="195"/>
    </row>
    <row r="348" spans="3:12" x14ac:dyDescent="0.2">
      <c r="C348" s="24"/>
      <c r="D348" s="24"/>
      <c r="E348" s="24"/>
      <c r="F348" s="24"/>
      <c r="G348" s="24"/>
      <c r="H348" s="24"/>
      <c r="I348" s="195"/>
      <c r="J348" s="195"/>
      <c r="K348" s="195"/>
      <c r="L348" s="195"/>
    </row>
    <row r="349" spans="3:12" x14ac:dyDescent="0.2">
      <c r="C349" s="24"/>
      <c r="D349" s="24"/>
      <c r="E349" s="24"/>
      <c r="F349" s="24"/>
      <c r="G349" s="24"/>
      <c r="H349" s="24"/>
      <c r="I349" s="195"/>
      <c r="J349" s="195"/>
      <c r="K349" s="195"/>
      <c r="L349" s="195"/>
    </row>
    <row r="350" spans="3:12" x14ac:dyDescent="0.2">
      <c r="C350" s="24"/>
      <c r="D350" s="24"/>
      <c r="E350" s="24"/>
      <c r="F350" s="24"/>
      <c r="G350" s="24"/>
      <c r="H350" s="24"/>
      <c r="I350" s="195"/>
      <c r="J350" s="195"/>
      <c r="K350" s="195"/>
      <c r="L350" s="195"/>
    </row>
    <row r="351" spans="3:12" x14ac:dyDescent="0.2">
      <c r="C351" s="24"/>
      <c r="D351" s="24"/>
      <c r="E351" s="24"/>
      <c r="F351" s="24"/>
      <c r="G351" s="24"/>
      <c r="H351" s="24"/>
      <c r="I351" s="195"/>
      <c r="J351" s="195"/>
      <c r="K351" s="195"/>
      <c r="L351" s="195"/>
    </row>
    <row r="352" spans="3:12" x14ac:dyDescent="0.2">
      <c r="C352" s="24"/>
      <c r="D352" s="24"/>
      <c r="E352" s="24"/>
      <c r="F352" s="24"/>
      <c r="G352" s="24"/>
      <c r="H352" s="24"/>
      <c r="I352" s="195"/>
      <c r="J352" s="195"/>
      <c r="K352" s="195"/>
      <c r="L352" s="195"/>
    </row>
    <row r="353" spans="3:12" x14ac:dyDescent="0.2">
      <c r="C353" s="24"/>
      <c r="D353" s="24"/>
      <c r="E353" s="24"/>
      <c r="F353" s="24"/>
      <c r="G353" s="24"/>
      <c r="H353" s="24"/>
      <c r="I353" s="195"/>
      <c r="J353" s="195"/>
      <c r="K353" s="195"/>
      <c r="L353" s="195"/>
    </row>
    <row r="354" spans="3:12" x14ac:dyDescent="0.2">
      <c r="C354" s="24"/>
      <c r="D354" s="24"/>
      <c r="E354" s="24"/>
      <c r="F354" s="24"/>
      <c r="G354" s="24"/>
      <c r="H354" s="24"/>
      <c r="I354" s="195"/>
      <c r="J354" s="195"/>
      <c r="K354" s="195"/>
      <c r="L354" s="195"/>
    </row>
    <row r="355" spans="3:12" x14ac:dyDescent="0.2">
      <c r="C355" s="24"/>
      <c r="D355" s="24"/>
      <c r="E355" s="24"/>
      <c r="F355" s="24"/>
      <c r="G355" s="24"/>
      <c r="H355" s="24"/>
      <c r="I355" s="195"/>
      <c r="J355" s="195"/>
      <c r="K355" s="195"/>
      <c r="L355" s="195"/>
    </row>
    <row r="356" spans="3:12" x14ac:dyDescent="0.2">
      <c r="C356" s="24"/>
      <c r="D356" s="24"/>
      <c r="E356" s="24"/>
      <c r="F356" s="24"/>
      <c r="G356" s="24"/>
      <c r="H356" s="24"/>
      <c r="I356" s="195"/>
      <c r="J356" s="195"/>
      <c r="K356" s="195"/>
      <c r="L356" s="195"/>
    </row>
    <row r="357" spans="3:12" x14ac:dyDescent="0.2">
      <c r="C357" s="24"/>
      <c r="D357" s="24"/>
      <c r="E357" s="24"/>
      <c r="F357" s="24"/>
      <c r="G357" s="24"/>
      <c r="H357" s="24"/>
      <c r="I357" s="195"/>
      <c r="J357" s="195"/>
      <c r="K357" s="195"/>
      <c r="L357" s="195"/>
    </row>
    <row r="358" spans="3:12" x14ac:dyDescent="0.2">
      <c r="C358" s="24"/>
      <c r="D358" s="24"/>
      <c r="E358" s="24"/>
      <c r="F358" s="24"/>
      <c r="G358" s="24"/>
      <c r="H358" s="24"/>
      <c r="I358" s="195"/>
      <c r="J358" s="195"/>
      <c r="K358" s="195"/>
      <c r="L358" s="195"/>
    </row>
    <row r="359" spans="3:12" x14ac:dyDescent="0.2">
      <c r="C359" s="24"/>
      <c r="D359" s="24"/>
      <c r="E359" s="24"/>
      <c r="F359" s="24"/>
      <c r="G359" s="24"/>
      <c r="H359" s="24"/>
      <c r="I359" s="195"/>
      <c r="J359" s="195"/>
      <c r="K359" s="195"/>
      <c r="L359" s="195"/>
    </row>
    <row r="360" spans="3:12" x14ac:dyDescent="0.2">
      <c r="C360" s="24"/>
      <c r="D360" s="24"/>
      <c r="E360" s="24"/>
      <c r="F360" s="24"/>
      <c r="G360" s="24"/>
      <c r="H360" s="24"/>
      <c r="I360" s="195"/>
      <c r="J360" s="195"/>
      <c r="K360" s="195"/>
      <c r="L360" s="195"/>
    </row>
    <row r="361" spans="3:12" x14ac:dyDescent="0.2">
      <c r="C361" s="24"/>
      <c r="D361" s="24"/>
      <c r="E361" s="24"/>
      <c r="F361" s="24"/>
      <c r="G361" s="24"/>
      <c r="H361" s="24"/>
      <c r="I361" s="195"/>
      <c r="J361" s="195"/>
      <c r="K361" s="195"/>
      <c r="L361" s="195"/>
    </row>
    <row r="362" spans="3:12" x14ac:dyDescent="0.2">
      <c r="C362" s="24"/>
      <c r="D362" s="24"/>
      <c r="E362" s="24"/>
      <c r="F362" s="24"/>
      <c r="G362" s="24"/>
      <c r="H362" s="24"/>
      <c r="I362" s="195"/>
      <c r="J362" s="195"/>
      <c r="K362" s="195"/>
      <c r="L362" s="195"/>
    </row>
    <row r="363" spans="3:12" x14ac:dyDescent="0.2">
      <c r="C363" s="24"/>
      <c r="D363" s="24"/>
      <c r="E363" s="24"/>
      <c r="F363" s="24"/>
      <c r="G363" s="24"/>
      <c r="H363" s="24"/>
      <c r="I363" s="195"/>
      <c r="J363" s="195"/>
      <c r="K363" s="195"/>
      <c r="L363" s="195"/>
    </row>
    <row r="364" spans="3:12" x14ac:dyDescent="0.2">
      <c r="C364" s="24"/>
      <c r="D364" s="24"/>
      <c r="E364" s="24"/>
      <c r="F364" s="24"/>
      <c r="G364" s="24"/>
      <c r="H364" s="24"/>
      <c r="I364" s="195"/>
      <c r="J364" s="195"/>
      <c r="K364" s="195"/>
      <c r="L364" s="195"/>
    </row>
    <row r="365" spans="3:12" x14ac:dyDescent="0.2">
      <c r="C365" s="24"/>
      <c r="D365" s="24"/>
      <c r="E365" s="24"/>
      <c r="F365" s="24"/>
      <c r="G365" s="24"/>
      <c r="H365" s="24"/>
      <c r="I365" s="195"/>
      <c r="J365" s="195"/>
      <c r="K365" s="195"/>
      <c r="L365" s="195"/>
    </row>
    <row r="366" spans="3:12" x14ac:dyDescent="0.2">
      <c r="C366" s="24"/>
      <c r="D366" s="24"/>
      <c r="E366" s="24"/>
      <c r="F366" s="24"/>
      <c r="G366" s="24"/>
      <c r="H366" s="24"/>
      <c r="I366" s="195"/>
      <c r="J366" s="195"/>
      <c r="K366" s="195"/>
      <c r="L366" s="195"/>
    </row>
    <row r="367" spans="3:12" x14ac:dyDescent="0.2">
      <c r="C367" s="24"/>
      <c r="D367" s="24"/>
      <c r="E367" s="24"/>
      <c r="F367" s="24"/>
      <c r="G367" s="24"/>
      <c r="H367" s="24"/>
      <c r="I367" s="195"/>
      <c r="J367" s="195"/>
      <c r="K367" s="195"/>
      <c r="L367" s="195"/>
    </row>
    <row r="368" spans="3:12" x14ac:dyDescent="0.2">
      <c r="C368" s="24"/>
      <c r="D368" s="24"/>
      <c r="E368" s="24"/>
      <c r="F368" s="24"/>
      <c r="G368" s="24"/>
      <c r="H368" s="24"/>
      <c r="I368" s="195"/>
      <c r="J368" s="195"/>
      <c r="K368" s="195"/>
      <c r="L368" s="195"/>
    </row>
    <row r="369" spans="3:12" x14ac:dyDescent="0.2">
      <c r="C369" s="24"/>
      <c r="D369" s="24"/>
      <c r="E369" s="24"/>
      <c r="F369" s="24"/>
      <c r="G369" s="24"/>
      <c r="H369" s="24"/>
      <c r="I369" s="195"/>
      <c r="J369" s="195"/>
      <c r="K369" s="195"/>
      <c r="L369" s="195"/>
    </row>
    <row r="370" spans="3:12" x14ac:dyDescent="0.2">
      <c r="C370" s="24"/>
      <c r="D370" s="24"/>
      <c r="E370" s="24"/>
      <c r="F370" s="24"/>
      <c r="G370" s="24"/>
      <c r="H370" s="24"/>
      <c r="I370" s="195"/>
      <c r="J370" s="195"/>
      <c r="K370" s="195"/>
      <c r="L370" s="195"/>
    </row>
    <row r="371" spans="3:12" x14ac:dyDescent="0.2">
      <c r="C371" s="24"/>
      <c r="D371" s="24"/>
      <c r="E371" s="24"/>
      <c r="F371" s="24"/>
      <c r="G371" s="24"/>
      <c r="H371" s="24"/>
      <c r="I371" s="195"/>
      <c r="J371" s="195"/>
      <c r="K371" s="195"/>
      <c r="L371" s="195"/>
    </row>
    <row r="372" spans="3:12" x14ac:dyDescent="0.2">
      <c r="C372" s="24"/>
      <c r="D372" s="24"/>
      <c r="E372" s="24"/>
      <c r="F372" s="24"/>
      <c r="G372" s="24"/>
      <c r="H372" s="24"/>
      <c r="I372" s="195"/>
      <c r="J372" s="195"/>
      <c r="K372" s="195"/>
      <c r="L372" s="195"/>
    </row>
    <row r="373" spans="3:12" x14ac:dyDescent="0.2">
      <c r="C373" s="24"/>
      <c r="D373" s="24"/>
      <c r="E373" s="24"/>
      <c r="F373" s="24"/>
      <c r="G373" s="24"/>
      <c r="H373" s="24"/>
      <c r="I373" s="195"/>
      <c r="J373" s="195"/>
      <c r="K373" s="195"/>
      <c r="L373" s="195"/>
    </row>
    <row r="374" spans="3:12" x14ac:dyDescent="0.2">
      <c r="C374" s="24"/>
      <c r="D374" s="24"/>
      <c r="E374" s="24"/>
      <c r="F374" s="24"/>
      <c r="G374" s="24"/>
      <c r="H374" s="24"/>
      <c r="I374" s="195"/>
      <c r="J374" s="195"/>
      <c r="K374" s="195"/>
      <c r="L374" s="195"/>
    </row>
    <row r="375" spans="3:12" x14ac:dyDescent="0.2">
      <c r="C375" s="24"/>
      <c r="D375" s="24"/>
      <c r="E375" s="24"/>
      <c r="F375" s="24"/>
      <c r="G375" s="24"/>
      <c r="H375" s="24"/>
      <c r="I375" s="195"/>
      <c r="J375" s="195"/>
      <c r="K375" s="195"/>
      <c r="L375" s="195"/>
    </row>
    <row r="376" spans="3:12" x14ac:dyDescent="0.2">
      <c r="C376" s="24"/>
      <c r="D376" s="24"/>
      <c r="E376" s="24"/>
      <c r="F376" s="24"/>
      <c r="G376" s="24"/>
      <c r="H376" s="24"/>
      <c r="I376" s="195"/>
      <c r="J376" s="195"/>
      <c r="K376" s="195"/>
      <c r="L376" s="195"/>
    </row>
    <row r="377" spans="3:12" x14ac:dyDescent="0.2">
      <c r="C377" s="24"/>
      <c r="D377" s="24"/>
      <c r="E377" s="24"/>
      <c r="F377" s="24"/>
      <c r="G377" s="24"/>
      <c r="H377" s="24"/>
      <c r="I377" s="195"/>
      <c r="J377" s="195"/>
      <c r="K377" s="195"/>
      <c r="L377" s="195"/>
    </row>
    <row r="378" spans="3:12" x14ac:dyDescent="0.2">
      <c r="C378" s="24"/>
      <c r="D378" s="24"/>
      <c r="E378" s="24"/>
      <c r="F378" s="24"/>
      <c r="G378" s="24"/>
      <c r="H378" s="24"/>
      <c r="I378" s="195"/>
      <c r="J378" s="195"/>
      <c r="K378" s="195"/>
      <c r="L378" s="195"/>
    </row>
    <row r="379" spans="3:12" x14ac:dyDescent="0.2">
      <c r="C379" s="24"/>
      <c r="D379" s="24"/>
      <c r="E379" s="24"/>
      <c r="F379" s="24"/>
      <c r="G379" s="24"/>
      <c r="H379" s="24"/>
      <c r="I379" s="195"/>
      <c r="J379" s="195"/>
      <c r="K379" s="195"/>
      <c r="L379" s="195"/>
    </row>
    <row r="380" spans="3:12" x14ac:dyDescent="0.2">
      <c r="C380" s="24"/>
      <c r="D380" s="24"/>
      <c r="E380" s="24"/>
      <c r="F380" s="24"/>
      <c r="G380" s="24"/>
      <c r="H380" s="24"/>
      <c r="I380" s="195"/>
      <c r="J380" s="195"/>
      <c r="K380" s="195"/>
      <c r="L380" s="195"/>
    </row>
    <row r="381" spans="3:12" x14ac:dyDescent="0.2">
      <c r="C381" s="24"/>
      <c r="D381" s="24"/>
      <c r="E381" s="24"/>
      <c r="F381" s="24"/>
      <c r="G381" s="24"/>
      <c r="H381" s="24"/>
      <c r="I381" s="195"/>
      <c r="J381" s="195"/>
      <c r="K381" s="195"/>
      <c r="L381" s="195"/>
    </row>
    <row r="382" spans="3:12" x14ac:dyDescent="0.2">
      <c r="C382" s="24"/>
      <c r="D382" s="24"/>
      <c r="E382" s="24"/>
      <c r="F382" s="24"/>
      <c r="G382" s="24"/>
      <c r="H382" s="24"/>
      <c r="I382" s="195"/>
      <c r="J382" s="195"/>
      <c r="K382" s="195"/>
      <c r="L382" s="195"/>
    </row>
    <row r="383" spans="3:12" x14ac:dyDescent="0.2">
      <c r="C383" s="24"/>
      <c r="D383" s="24"/>
      <c r="E383" s="24"/>
      <c r="F383" s="24"/>
      <c r="G383" s="24"/>
      <c r="H383" s="24"/>
      <c r="I383" s="195"/>
      <c r="J383" s="195"/>
      <c r="K383" s="195"/>
      <c r="L383" s="195"/>
    </row>
    <row r="384" spans="3:12" x14ac:dyDescent="0.2">
      <c r="C384" s="24"/>
      <c r="D384" s="24"/>
      <c r="E384" s="24"/>
      <c r="F384" s="24"/>
      <c r="G384" s="24"/>
      <c r="H384" s="24"/>
      <c r="I384" s="195"/>
      <c r="J384" s="195"/>
      <c r="K384" s="195"/>
      <c r="L384" s="195"/>
    </row>
    <row r="385" spans="3:12" x14ac:dyDescent="0.2">
      <c r="C385" s="24"/>
      <c r="D385" s="24"/>
      <c r="E385" s="24"/>
      <c r="F385" s="24"/>
      <c r="G385" s="24"/>
      <c r="H385" s="24"/>
      <c r="I385" s="195"/>
      <c r="J385" s="195"/>
      <c r="K385" s="195"/>
      <c r="L385" s="195"/>
    </row>
    <row r="386" spans="3:12" x14ac:dyDescent="0.2">
      <c r="C386" s="24"/>
      <c r="D386" s="24"/>
      <c r="E386" s="24"/>
      <c r="F386" s="24"/>
      <c r="G386" s="24"/>
      <c r="H386" s="24"/>
      <c r="I386" s="195"/>
      <c r="J386" s="195"/>
      <c r="K386" s="195"/>
      <c r="L386" s="195"/>
    </row>
    <row r="387" spans="3:12" x14ac:dyDescent="0.2">
      <c r="C387" s="24"/>
      <c r="D387" s="24"/>
      <c r="E387" s="24"/>
      <c r="F387" s="24"/>
      <c r="G387" s="24"/>
      <c r="H387" s="24"/>
      <c r="I387" s="195"/>
      <c r="J387" s="195"/>
      <c r="K387" s="195"/>
      <c r="L387" s="195"/>
    </row>
    <row r="388" spans="3:12" x14ac:dyDescent="0.2">
      <c r="C388" s="24"/>
      <c r="D388" s="24"/>
      <c r="E388" s="24"/>
      <c r="F388" s="24"/>
      <c r="G388" s="24"/>
      <c r="H388" s="24"/>
      <c r="I388" s="195"/>
      <c r="J388" s="195"/>
      <c r="K388" s="195"/>
      <c r="L388" s="195"/>
    </row>
    <row r="389" spans="3:12" x14ac:dyDescent="0.2">
      <c r="C389" s="24"/>
      <c r="D389" s="24"/>
      <c r="E389" s="24"/>
      <c r="F389" s="24"/>
      <c r="G389" s="24"/>
      <c r="H389" s="24"/>
      <c r="I389" s="195"/>
      <c r="J389" s="195"/>
      <c r="K389" s="195"/>
      <c r="L389" s="195"/>
    </row>
    <row r="390" spans="3:12" x14ac:dyDescent="0.2">
      <c r="C390" s="24"/>
      <c r="D390" s="24"/>
      <c r="E390" s="24"/>
      <c r="F390" s="24"/>
      <c r="G390" s="24"/>
      <c r="H390" s="24"/>
      <c r="I390" s="195"/>
      <c r="J390" s="195"/>
      <c r="K390" s="195"/>
      <c r="L390" s="195"/>
    </row>
    <row r="391" spans="3:12" x14ac:dyDescent="0.2">
      <c r="C391" s="24"/>
      <c r="D391" s="24"/>
      <c r="E391" s="24"/>
      <c r="F391" s="24"/>
      <c r="G391" s="24"/>
      <c r="H391" s="24"/>
      <c r="I391" s="195"/>
      <c r="J391" s="195"/>
      <c r="K391" s="195"/>
      <c r="L391" s="195"/>
    </row>
    <row r="392" spans="3:12" x14ac:dyDescent="0.2">
      <c r="C392" s="24"/>
      <c r="D392" s="24"/>
      <c r="E392" s="24"/>
      <c r="F392" s="24"/>
      <c r="G392" s="24"/>
      <c r="H392" s="24"/>
      <c r="I392" s="195"/>
      <c r="J392" s="195"/>
      <c r="K392" s="195"/>
      <c r="L392" s="195"/>
    </row>
    <row r="393" spans="3:12" x14ac:dyDescent="0.2">
      <c r="C393" s="24"/>
      <c r="D393" s="24"/>
      <c r="E393" s="24"/>
      <c r="F393" s="24"/>
      <c r="G393" s="24"/>
      <c r="H393" s="24"/>
      <c r="I393" s="195"/>
      <c r="J393" s="195"/>
      <c r="K393" s="195"/>
      <c r="L393" s="195"/>
    </row>
    <row r="394" spans="3:12" x14ac:dyDescent="0.2">
      <c r="C394" s="24"/>
      <c r="D394" s="24"/>
      <c r="E394" s="24"/>
      <c r="F394" s="24"/>
      <c r="G394" s="24"/>
      <c r="H394" s="24"/>
      <c r="I394" s="195"/>
      <c r="J394" s="195"/>
      <c r="K394" s="195"/>
      <c r="L394" s="195"/>
    </row>
    <row r="395" spans="3:12" x14ac:dyDescent="0.2">
      <c r="C395" s="24"/>
      <c r="D395" s="24"/>
      <c r="E395" s="24"/>
      <c r="F395" s="24"/>
      <c r="G395" s="24"/>
      <c r="H395" s="24"/>
      <c r="I395" s="195"/>
      <c r="J395" s="195"/>
      <c r="K395" s="195"/>
      <c r="L395" s="195"/>
    </row>
    <row r="396" spans="3:12" x14ac:dyDescent="0.2">
      <c r="C396" s="24"/>
      <c r="D396" s="24"/>
      <c r="E396" s="24"/>
      <c r="F396" s="24"/>
      <c r="G396" s="24"/>
      <c r="H396" s="24"/>
      <c r="I396" s="195"/>
      <c r="J396" s="195"/>
      <c r="K396" s="195"/>
      <c r="L396" s="195"/>
    </row>
    <row r="397" spans="3:12" x14ac:dyDescent="0.2">
      <c r="C397" s="24"/>
      <c r="D397" s="24"/>
      <c r="E397" s="24"/>
      <c r="F397" s="24"/>
      <c r="G397" s="24"/>
      <c r="H397" s="24"/>
      <c r="I397" s="195"/>
      <c r="J397" s="195"/>
      <c r="K397" s="195"/>
      <c r="L397" s="195"/>
    </row>
    <row r="398" spans="3:12" x14ac:dyDescent="0.2">
      <c r="C398" s="24"/>
      <c r="D398" s="24"/>
      <c r="E398" s="24"/>
      <c r="F398" s="24"/>
      <c r="G398" s="24"/>
      <c r="H398" s="24"/>
      <c r="I398" s="195"/>
      <c r="J398" s="195"/>
      <c r="K398" s="195"/>
      <c r="L398" s="195"/>
    </row>
    <row r="399" spans="3:12" x14ac:dyDescent="0.2">
      <c r="C399" s="24"/>
      <c r="D399" s="24"/>
      <c r="E399" s="24"/>
      <c r="F399" s="24"/>
      <c r="G399" s="24"/>
      <c r="H399" s="24"/>
      <c r="I399" s="195"/>
      <c r="J399" s="195"/>
      <c r="K399" s="195"/>
      <c r="L399" s="195"/>
    </row>
    <row r="400" spans="3:12" x14ac:dyDescent="0.2">
      <c r="C400" s="24"/>
      <c r="D400" s="24"/>
      <c r="E400" s="24"/>
      <c r="F400" s="24"/>
      <c r="G400" s="24"/>
      <c r="H400" s="24"/>
      <c r="I400" s="195"/>
      <c r="J400" s="195"/>
      <c r="K400" s="195"/>
      <c r="L400" s="195"/>
    </row>
    <row r="401" spans="3:12" x14ac:dyDescent="0.2">
      <c r="C401" s="24"/>
      <c r="D401" s="24"/>
      <c r="E401" s="24"/>
      <c r="F401" s="24"/>
      <c r="G401" s="24"/>
      <c r="H401" s="24"/>
      <c r="I401" s="195"/>
      <c r="J401" s="195"/>
      <c r="K401" s="195"/>
      <c r="L401" s="195"/>
    </row>
    <row r="402" spans="3:12" x14ac:dyDescent="0.2">
      <c r="C402" s="24"/>
      <c r="D402" s="24"/>
      <c r="E402" s="24"/>
      <c r="F402" s="24"/>
      <c r="G402" s="24"/>
      <c r="H402" s="24"/>
      <c r="I402" s="195"/>
      <c r="J402" s="195"/>
      <c r="K402" s="195"/>
      <c r="L402" s="195"/>
    </row>
    <row r="403" spans="3:12" x14ac:dyDescent="0.2">
      <c r="C403" s="24"/>
      <c r="D403" s="24"/>
      <c r="E403" s="24"/>
      <c r="F403" s="24"/>
      <c r="G403" s="24"/>
      <c r="H403" s="24"/>
      <c r="I403" s="195"/>
      <c r="J403" s="195"/>
      <c r="K403" s="195"/>
      <c r="L403" s="195"/>
    </row>
    <row r="404" spans="3:12" x14ac:dyDescent="0.2">
      <c r="C404" s="24"/>
      <c r="D404" s="24"/>
      <c r="E404" s="24"/>
      <c r="F404" s="24"/>
      <c r="G404" s="24"/>
      <c r="H404" s="24"/>
      <c r="I404" s="195"/>
      <c r="J404" s="195"/>
      <c r="K404" s="195"/>
      <c r="L404" s="195"/>
    </row>
    <row r="405" spans="3:12" x14ac:dyDescent="0.2">
      <c r="C405" s="24"/>
      <c r="D405" s="24"/>
      <c r="E405" s="24"/>
      <c r="F405" s="24"/>
      <c r="G405" s="24"/>
      <c r="H405" s="24"/>
      <c r="I405" s="195"/>
      <c r="J405" s="195"/>
      <c r="K405" s="195"/>
      <c r="L405" s="195"/>
    </row>
    <row r="406" spans="3:12" x14ac:dyDescent="0.2">
      <c r="C406" s="24"/>
      <c r="D406" s="24"/>
      <c r="E406" s="24"/>
      <c r="F406" s="24"/>
      <c r="G406" s="24"/>
      <c r="H406" s="24"/>
      <c r="I406" s="195"/>
      <c r="J406" s="195"/>
      <c r="K406" s="195"/>
      <c r="L406" s="195"/>
    </row>
    <row r="407" spans="3:12" x14ac:dyDescent="0.2">
      <c r="C407" s="24"/>
      <c r="D407" s="24"/>
      <c r="E407" s="24"/>
      <c r="F407" s="24"/>
      <c r="G407" s="24"/>
      <c r="H407" s="24"/>
      <c r="I407" s="195"/>
      <c r="J407" s="195"/>
      <c r="K407" s="195"/>
      <c r="L407" s="195"/>
    </row>
    <row r="408" spans="3:12" x14ac:dyDescent="0.2">
      <c r="C408" s="24"/>
      <c r="D408" s="24"/>
      <c r="E408" s="24"/>
      <c r="F408" s="24"/>
      <c r="G408" s="24"/>
      <c r="H408" s="24"/>
      <c r="I408" s="195"/>
      <c r="J408" s="195"/>
      <c r="K408" s="195"/>
      <c r="L408" s="195"/>
    </row>
    <row r="409" spans="3:12" x14ac:dyDescent="0.2">
      <c r="C409" s="24"/>
      <c r="D409" s="24"/>
      <c r="E409" s="24"/>
      <c r="F409" s="24"/>
      <c r="G409" s="24"/>
      <c r="H409" s="24"/>
      <c r="I409" s="195"/>
      <c r="J409" s="195"/>
      <c r="K409" s="195"/>
      <c r="L409" s="195"/>
    </row>
    <row r="410" spans="3:12" x14ac:dyDescent="0.2">
      <c r="C410" s="24"/>
      <c r="D410" s="24"/>
      <c r="E410" s="24"/>
      <c r="F410" s="24"/>
      <c r="G410" s="24"/>
      <c r="H410" s="24"/>
      <c r="I410" s="195"/>
      <c r="J410" s="195"/>
      <c r="K410" s="195"/>
      <c r="L410" s="195"/>
    </row>
    <row r="411" spans="3:12" x14ac:dyDescent="0.2">
      <c r="C411" s="24"/>
      <c r="D411" s="24"/>
      <c r="E411" s="24"/>
      <c r="F411" s="24"/>
      <c r="G411" s="24"/>
      <c r="H411" s="24"/>
      <c r="I411" s="195"/>
      <c r="J411" s="195"/>
      <c r="K411" s="195"/>
      <c r="L411" s="195"/>
    </row>
    <row r="412" spans="3:12" x14ac:dyDescent="0.2">
      <c r="C412" s="24"/>
      <c r="D412" s="24"/>
      <c r="E412" s="24"/>
      <c r="F412" s="24"/>
      <c r="G412" s="24"/>
      <c r="H412" s="24"/>
      <c r="I412" s="195"/>
      <c r="J412" s="195"/>
      <c r="K412" s="195"/>
      <c r="L412" s="195"/>
    </row>
    <row r="413" spans="3:12" x14ac:dyDescent="0.2">
      <c r="C413" s="24"/>
      <c r="D413" s="24"/>
      <c r="E413" s="24"/>
      <c r="F413" s="24"/>
      <c r="G413" s="24"/>
      <c r="H413" s="24"/>
      <c r="I413" s="195"/>
      <c r="J413" s="195"/>
      <c r="K413" s="195"/>
      <c r="L413" s="195"/>
    </row>
    <row r="414" spans="3:12" x14ac:dyDescent="0.2">
      <c r="C414" s="24"/>
      <c r="D414" s="24"/>
      <c r="E414" s="24"/>
      <c r="F414" s="24"/>
      <c r="G414" s="24"/>
      <c r="H414" s="24"/>
      <c r="I414" s="195"/>
      <c r="J414" s="195"/>
      <c r="K414" s="195"/>
      <c r="L414" s="195"/>
    </row>
    <row r="415" spans="3:12" x14ac:dyDescent="0.2">
      <c r="C415" s="24"/>
      <c r="D415" s="24"/>
      <c r="E415" s="24"/>
      <c r="F415" s="24"/>
      <c r="G415" s="24"/>
      <c r="H415" s="24"/>
      <c r="I415" s="195"/>
      <c r="J415" s="195"/>
      <c r="K415" s="195"/>
      <c r="L415" s="195"/>
    </row>
    <row r="416" spans="3:12" x14ac:dyDescent="0.2">
      <c r="C416" s="24"/>
      <c r="D416" s="24"/>
      <c r="E416" s="24"/>
      <c r="F416" s="24"/>
      <c r="G416" s="24"/>
      <c r="H416" s="24"/>
      <c r="I416" s="195"/>
      <c r="J416" s="195"/>
      <c r="K416" s="195"/>
      <c r="L416" s="195"/>
    </row>
    <row r="417" spans="3:12" x14ac:dyDescent="0.2">
      <c r="C417" s="24"/>
      <c r="D417" s="24"/>
      <c r="E417" s="24"/>
      <c r="F417" s="24"/>
      <c r="G417" s="24"/>
      <c r="H417" s="24"/>
      <c r="I417" s="195"/>
      <c r="J417" s="195"/>
      <c r="K417" s="195"/>
      <c r="L417" s="195"/>
    </row>
    <row r="418" spans="3:12" x14ac:dyDescent="0.2">
      <c r="C418" s="24"/>
      <c r="D418" s="24"/>
      <c r="E418" s="24"/>
      <c r="F418" s="24"/>
      <c r="G418" s="24"/>
      <c r="H418" s="24"/>
      <c r="I418" s="195"/>
      <c r="J418" s="195"/>
      <c r="K418" s="195"/>
      <c r="L418" s="195"/>
    </row>
    <row r="419" spans="3:12" x14ac:dyDescent="0.2">
      <c r="C419" s="24"/>
      <c r="D419" s="24"/>
      <c r="E419" s="24"/>
      <c r="F419" s="24"/>
      <c r="G419" s="24"/>
      <c r="H419" s="24"/>
      <c r="I419" s="195"/>
      <c r="J419" s="195"/>
      <c r="K419" s="195"/>
      <c r="L419" s="195"/>
    </row>
    <row r="420" spans="3:12" x14ac:dyDescent="0.2">
      <c r="C420" s="24"/>
      <c r="D420" s="24"/>
      <c r="E420" s="24"/>
      <c r="F420" s="24"/>
      <c r="G420" s="24"/>
      <c r="H420" s="24"/>
      <c r="I420" s="195"/>
      <c r="J420" s="195"/>
      <c r="K420" s="195"/>
      <c r="L420" s="195"/>
    </row>
    <row r="421" spans="3:12" x14ac:dyDescent="0.2">
      <c r="C421" s="24"/>
      <c r="D421" s="24"/>
      <c r="E421" s="24"/>
      <c r="F421" s="24"/>
      <c r="G421" s="24"/>
      <c r="H421" s="24"/>
      <c r="I421" s="195"/>
      <c r="J421" s="195"/>
      <c r="K421" s="195"/>
      <c r="L421" s="195"/>
    </row>
    <row r="422" spans="3:12" x14ac:dyDescent="0.2">
      <c r="C422" s="24"/>
      <c r="D422" s="24"/>
      <c r="E422" s="24"/>
      <c r="F422" s="24"/>
      <c r="G422" s="24"/>
      <c r="H422" s="24"/>
      <c r="I422" s="195"/>
      <c r="J422" s="195"/>
      <c r="K422" s="195"/>
      <c r="L422" s="195"/>
    </row>
    <row r="423" spans="3:12" x14ac:dyDescent="0.2">
      <c r="C423" s="24"/>
      <c r="D423" s="24"/>
      <c r="E423" s="24"/>
      <c r="F423" s="24"/>
      <c r="G423" s="24"/>
      <c r="H423" s="24"/>
      <c r="I423" s="195"/>
      <c r="J423" s="195"/>
      <c r="K423" s="195"/>
      <c r="L423" s="195"/>
    </row>
    <row r="424" spans="3:12" x14ac:dyDescent="0.2">
      <c r="C424" s="24"/>
      <c r="D424" s="24"/>
      <c r="E424" s="24"/>
      <c r="F424" s="24"/>
      <c r="G424" s="24"/>
      <c r="H424" s="24"/>
      <c r="I424" s="195"/>
      <c r="J424" s="195"/>
      <c r="K424" s="195"/>
      <c r="L424" s="195"/>
    </row>
    <row r="425" spans="3:12" x14ac:dyDescent="0.2">
      <c r="C425" s="24"/>
      <c r="D425" s="24"/>
      <c r="E425" s="24"/>
      <c r="F425" s="24"/>
      <c r="G425" s="24"/>
      <c r="H425" s="24"/>
      <c r="I425" s="195"/>
      <c r="J425" s="195"/>
      <c r="K425" s="195"/>
      <c r="L425" s="195"/>
    </row>
    <row r="426" spans="3:12" x14ac:dyDescent="0.2">
      <c r="C426" s="24"/>
      <c r="D426" s="24"/>
      <c r="E426" s="24"/>
      <c r="F426" s="24"/>
      <c r="G426" s="24"/>
      <c r="H426" s="24"/>
      <c r="I426" s="195"/>
      <c r="J426" s="195"/>
      <c r="K426" s="195"/>
      <c r="L426" s="195"/>
    </row>
    <row r="427" spans="3:12" x14ac:dyDescent="0.2">
      <c r="C427" s="24"/>
      <c r="D427" s="24"/>
      <c r="E427" s="24"/>
      <c r="F427" s="24"/>
      <c r="G427" s="24"/>
      <c r="H427" s="24"/>
      <c r="I427" s="195"/>
      <c r="J427" s="195"/>
      <c r="K427" s="195"/>
      <c r="L427" s="195"/>
    </row>
    <row r="428" spans="3:12" x14ac:dyDescent="0.2">
      <c r="C428" s="24"/>
      <c r="D428" s="24"/>
      <c r="E428" s="24"/>
      <c r="F428" s="24"/>
      <c r="G428" s="24"/>
      <c r="H428" s="24"/>
      <c r="I428" s="195"/>
      <c r="J428" s="195"/>
      <c r="K428" s="195"/>
      <c r="L428" s="195"/>
    </row>
    <row r="429" spans="3:12" x14ac:dyDescent="0.2">
      <c r="C429" s="24"/>
      <c r="D429" s="24"/>
      <c r="E429" s="24"/>
      <c r="F429" s="24"/>
      <c r="G429" s="24"/>
      <c r="H429" s="24"/>
      <c r="I429" s="195"/>
      <c r="J429" s="195"/>
      <c r="K429" s="195"/>
      <c r="L429" s="195"/>
    </row>
    <row r="430" spans="3:12" x14ac:dyDescent="0.2">
      <c r="C430" s="24"/>
      <c r="D430" s="24"/>
      <c r="E430" s="24"/>
      <c r="F430" s="24"/>
      <c r="G430" s="24"/>
      <c r="H430" s="24"/>
      <c r="I430" s="195"/>
      <c r="J430" s="195"/>
      <c r="K430" s="195"/>
      <c r="L430" s="195"/>
    </row>
    <row r="431" spans="3:12" x14ac:dyDescent="0.2">
      <c r="C431" s="24"/>
      <c r="D431" s="24"/>
      <c r="E431" s="24"/>
      <c r="F431" s="24"/>
      <c r="G431" s="24"/>
      <c r="H431" s="24"/>
      <c r="I431" s="195"/>
      <c r="J431" s="195"/>
      <c r="K431" s="195"/>
      <c r="L431" s="195"/>
    </row>
    <row r="432" spans="3:12" x14ac:dyDescent="0.2">
      <c r="C432" s="24"/>
      <c r="D432" s="24"/>
      <c r="E432" s="24"/>
      <c r="F432" s="24"/>
      <c r="G432" s="24"/>
      <c r="H432" s="24"/>
      <c r="I432" s="195"/>
      <c r="J432" s="195"/>
      <c r="K432" s="195"/>
      <c r="L432" s="195"/>
    </row>
    <row r="433" spans="3:12" x14ac:dyDescent="0.2">
      <c r="C433" s="24"/>
      <c r="D433" s="24"/>
      <c r="E433" s="24"/>
      <c r="F433" s="24"/>
      <c r="G433" s="24"/>
      <c r="H433" s="24"/>
      <c r="I433" s="195"/>
      <c r="J433" s="195"/>
      <c r="K433" s="195"/>
      <c r="L433" s="195"/>
    </row>
    <row r="434" spans="3:12" x14ac:dyDescent="0.2">
      <c r="C434" s="24"/>
      <c r="D434" s="24"/>
      <c r="E434" s="24"/>
      <c r="F434" s="24"/>
      <c r="G434" s="24"/>
      <c r="H434" s="24"/>
      <c r="I434" s="195"/>
      <c r="J434" s="195"/>
      <c r="K434" s="195"/>
      <c r="L434" s="195"/>
    </row>
    <row r="435" spans="3:12" x14ac:dyDescent="0.2">
      <c r="C435" s="24"/>
      <c r="D435" s="24"/>
      <c r="E435" s="24"/>
      <c r="F435" s="24"/>
      <c r="G435" s="24"/>
      <c r="H435" s="24"/>
      <c r="I435" s="195"/>
      <c r="J435" s="195"/>
      <c r="K435" s="195"/>
      <c r="L435" s="195"/>
    </row>
    <row r="436" spans="3:12" x14ac:dyDescent="0.2">
      <c r="C436" s="24"/>
      <c r="D436" s="24"/>
      <c r="E436" s="24"/>
      <c r="F436" s="24"/>
      <c r="G436" s="24"/>
      <c r="H436" s="24"/>
      <c r="I436" s="195"/>
      <c r="J436" s="195"/>
      <c r="K436" s="195"/>
      <c r="L436" s="195"/>
    </row>
    <row r="437" spans="3:12" x14ac:dyDescent="0.2">
      <c r="C437" s="24"/>
      <c r="D437" s="24"/>
      <c r="E437" s="24"/>
      <c r="F437" s="24"/>
      <c r="G437" s="24"/>
      <c r="H437" s="24"/>
      <c r="I437" s="195"/>
      <c r="J437" s="195"/>
      <c r="K437" s="195"/>
      <c r="L437" s="195"/>
    </row>
    <row r="438" spans="3:12" x14ac:dyDescent="0.2">
      <c r="C438" s="24"/>
      <c r="D438" s="24"/>
      <c r="E438" s="24"/>
      <c r="F438" s="24"/>
      <c r="G438" s="24"/>
      <c r="H438" s="24"/>
      <c r="I438" s="195"/>
      <c r="J438" s="195"/>
      <c r="K438" s="195"/>
      <c r="L438" s="195"/>
    </row>
    <row r="439" spans="3:12" x14ac:dyDescent="0.2">
      <c r="C439" s="24"/>
      <c r="D439" s="24"/>
      <c r="E439" s="24"/>
      <c r="F439" s="24"/>
      <c r="G439" s="24"/>
      <c r="H439" s="24"/>
      <c r="I439" s="195"/>
      <c r="J439" s="195"/>
      <c r="K439" s="195"/>
      <c r="L439" s="195"/>
    </row>
    <row r="440" spans="3:12" x14ac:dyDescent="0.2">
      <c r="C440" s="24"/>
      <c r="D440" s="24"/>
      <c r="E440" s="24"/>
      <c r="F440" s="24"/>
      <c r="G440" s="24"/>
      <c r="H440" s="24"/>
      <c r="I440" s="195"/>
      <c r="J440" s="195"/>
      <c r="K440" s="195"/>
      <c r="L440" s="195"/>
    </row>
    <row r="441" spans="3:12" x14ac:dyDescent="0.2">
      <c r="C441" s="24"/>
      <c r="D441" s="24"/>
      <c r="E441" s="24"/>
      <c r="F441" s="24"/>
      <c r="G441" s="24"/>
      <c r="H441" s="24"/>
      <c r="I441" s="195"/>
      <c r="J441" s="195"/>
      <c r="K441" s="195"/>
      <c r="L441" s="195"/>
    </row>
    <row r="442" spans="3:12" x14ac:dyDescent="0.2">
      <c r="C442" s="24"/>
      <c r="D442" s="24"/>
      <c r="E442" s="24"/>
      <c r="F442" s="24"/>
      <c r="G442" s="24"/>
      <c r="H442" s="24"/>
      <c r="I442" s="195"/>
      <c r="J442" s="195"/>
      <c r="K442" s="195"/>
      <c r="L442" s="195"/>
    </row>
    <row r="443" spans="3:12" x14ac:dyDescent="0.2">
      <c r="C443" s="24"/>
      <c r="D443" s="24"/>
      <c r="E443" s="24"/>
      <c r="F443" s="24"/>
      <c r="G443" s="24"/>
      <c r="H443" s="24"/>
      <c r="I443" s="195"/>
      <c r="J443" s="195"/>
      <c r="K443" s="195"/>
      <c r="L443" s="195"/>
    </row>
    <row r="444" spans="3:12" x14ac:dyDescent="0.2">
      <c r="C444" s="24"/>
      <c r="D444" s="24"/>
      <c r="E444" s="24"/>
      <c r="F444" s="24"/>
      <c r="G444" s="24"/>
      <c r="H444" s="24"/>
      <c r="I444" s="195"/>
      <c r="J444" s="195"/>
      <c r="K444" s="195"/>
      <c r="L444" s="195"/>
    </row>
    <row r="445" spans="3:12" x14ac:dyDescent="0.2">
      <c r="C445" s="24"/>
      <c r="D445" s="24"/>
      <c r="E445" s="24"/>
      <c r="F445" s="24"/>
      <c r="G445" s="24"/>
      <c r="H445" s="24"/>
      <c r="I445" s="195"/>
      <c r="J445" s="195"/>
      <c r="K445" s="195"/>
      <c r="L445" s="195"/>
    </row>
    <row r="446" spans="3:12" x14ac:dyDescent="0.2">
      <c r="C446" s="24"/>
      <c r="D446" s="24"/>
      <c r="E446" s="24"/>
      <c r="F446" s="24"/>
      <c r="G446" s="24"/>
      <c r="H446" s="24"/>
      <c r="I446" s="195"/>
      <c r="J446" s="195"/>
      <c r="K446" s="195"/>
      <c r="L446" s="195"/>
    </row>
    <row r="447" spans="3:12" x14ac:dyDescent="0.2">
      <c r="C447" s="24"/>
      <c r="D447" s="24"/>
      <c r="E447" s="24"/>
      <c r="F447" s="24"/>
      <c r="G447" s="24"/>
      <c r="H447" s="24"/>
      <c r="I447" s="195"/>
      <c r="J447" s="195"/>
      <c r="K447" s="195"/>
      <c r="L447" s="195"/>
    </row>
    <row r="448" spans="3:12" x14ac:dyDescent="0.2">
      <c r="C448" s="24"/>
      <c r="D448" s="24"/>
      <c r="E448" s="24"/>
      <c r="F448" s="24"/>
      <c r="G448" s="24"/>
      <c r="H448" s="24"/>
      <c r="I448" s="195"/>
      <c r="J448" s="195"/>
      <c r="K448" s="195"/>
      <c r="L448" s="195"/>
    </row>
    <row r="449" spans="3:12" x14ac:dyDescent="0.2">
      <c r="C449" s="24"/>
      <c r="D449" s="24"/>
      <c r="E449" s="24"/>
      <c r="F449" s="24"/>
      <c r="G449" s="24"/>
      <c r="H449" s="24"/>
      <c r="I449" s="195"/>
      <c r="J449" s="195"/>
      <c r="K449" s="195"/>
      <c r="L449" s="195"/>
    </row>
    <row r="450" spans="3:12" x14ac:dyDescent="0.2">
      <c r="C450" s="24"/>
      <c r="D450" s="24"/>
      <c r="E450" s="24"/>
      <c r="F450" s="24"/>
      <c r="G450" s="24"/>
      <c r="H450" s="24"/>
      <c r="I450" s="195"/>
      <c r="J450" s="195"/>
      <c r="K450" s="195"/>
      <c r="L450" s="195"/>
    </row>
    <row r="451" spans="3:12" x14ac:dyDescent="0.2">
      <c r="C451" s="24"/>
      <c r="D451" s="24"/>
      <c r="E451" s="24"/>
      <c r="F451" s="24"/>
      <c r="G451" s="24"/>
      <c r="H451" s="24"/>
      <c r="I451" s="195"/>
      <c r="J451" s="195"/>
      <c r="K451" s="195"/>
      <c r="L451" s="195"/>
    </row>
    <row r="452" spans="3:12" x14ac:dyDescent="0.2">
      <c r="C452" s="24"/>
      <c r="D452" s="24"/>
      <c r="E452" s="24"/>
      <c r="F452" s="24"/>
      <c r="G452" s="24"/>
      <c r="H452" s="24"/>
      <c r="I452" s="195"/>
      <c r="J452" s="195"/>
      <c r="K452" s="195"/>
      <c r="L452" s="195"/>
    </row>
    <row r="453" spans="3:12" x14ac:dyDescent="0.2">
      <c r="C453" s="24"/>
      <c r="D453" s="24"/>
      <c r="E453" s="24"/>
      <c r="F453" s="24"/>
      <c r="G453" s="24"/>
      <c r="H453" s="24"/>
      <c r="I453" s="195"/>
      <c r="J453" s="195"/>
      <c r="K453" s="195"/>
      <c r="L453" s="195"/>
    </row>
    <row r="454" spans="3:12" x14ac:dyDescent="0.2">
      <c r="C454" s="24"/>
      <c r="D454" s="24"/>
      <c r="E454" s="24"/>
      <c r="F454" s="24"/>
      <c r="G454" s="24"/>
      <c r="H454" s="24"/>
      <c r="I454" s="195"/>
      <c r="J454" s="195"/>
      <c r="K454" s="195"/>
      <c r="L454" s="195"/>
    </row>
    <row r="455" spans="3:12" x14ac:dyDescent="0.2">
      <c r="C455" s="24"/>
      <c r="D455" s="24"/>
      <c r="E455" s="24"/>
      <c r="F455" s="24"/>
      <c r="G455" s="24"/>
      <c r="H455" s="24"/>
      <c r="I455" s="195"/>
      <c r="J455" s="195"/>
      <c r="K455" s="195"/>
      <c r="L455" s="195"/>
    </row>
    <row r="456" spans="3:12" x14ac:dyDescent="0.2">
      <c r="C456" s="24"/>
      <c r="D456" s="24"/>
      <c r="E456" s="24"/>
      <c r="F456" s="24"/>
      <c r="G456" s="24"/>
      <c r="H456" s="24"/>
      <c r="I456" s="195"/>
      <c r="J456" s="195"/>
      <c r="K456" s="195"/>
      <c r="L456" s="195"/>
    </row>
    <row r="457" spans="3:12" x14ac:dyDescent="0.2">
      <c r="C457" s="24"/>
      <c r="D457" s="24"/>
      <c r="E457" s="24"/>
      <c r="F457" s="24"/>
      <c r="G457" s="24"/>
      <c r="H457" s="24"/>
      <c r="I457" s="195"/>
      <c r="J457" s="195"/>
      <c r="K457" s="195"/>
      <c r="L457" s="195"/>
    </row>
    <row r="458" spans="3:12" x14ac:dyDescent="0.2">
      <c r="C458" s="24"/>
      <c r="D458" s="24"/>
      <c r="E458" s="24"/>
      <c r="F458" s="24"/>
      <c r="G458" s="24"/>
      <c r="H458" s="24"/>
      <c r="I458" s="195"/>
      <c r="J458" s="195"/>
      <c r="K458" s="195"/>
      <c r="L458" s="195"/>
    </row>
    <row r="459" spans="3:12" x14ac:dyDescent="0.2">
      <c r="C459" s="24"/>
      <c r="D459" s="24"/>
      <c r="E459" s="24"/>
      <c r="F459" s="24"/>
      <c r="G459" s="24"/>
      <c r="H459" s="24"/>
      <c r="I459" s="195"/>
      <c r="J459" s="195"/>
      <c r="K459" s="195"/>
      <c r="L459" s="195"/>
    </row>
    <row r="460" spans="3:12" x14ac:dyDescent="0.2">
      <c r="C460" s="24"/>
      <c r="D460" s="24"/>
      <c r="E460" s="24"/>
      <c r="F460" s="24"/>
      <c r="G460" s="24"/>
      <c r="H460" s="24"/>
      <c r="I460" s="195"/>
      <c r="J460" s="195"/>
      <c r="K460" s="195"/>
      <c r="L460" s="195"/>
    </row>
    <row r="461" spans="3:12" x14ac:dyDescent="0.2">
      <c r="C461" s="24"/>
      <c r="D461" s="24"/>
      <c r="E461" s="24"/>
      <c r="F461" s="24"/>
      <c r="G461" s="24"/>
      <c r="H461" s="24"/>
      <c r="I461" s="195"/>
      <c r="J461" s="195"/>
      <c r="K461" s="195"/>
      <c r="L461" s="195"/>
    </row>
    <row r="462" spans="3:12" x14ac:dyDescent="0.2">
      <c r="C462" s="24"/>
      <c r="D462" s="24"/>
      <c r="E462" s="24"/>
      <c r="F462" s="24"/>
      <c r="G462" s="24"/>
      <c r="H462" s="24"/>
      <c r="I462" s="195"/>
      <c r="J462" s="195"/>
      <c r="K462" s="195"/>
      <c r="L462" s="195"/>
    </row>
    <row r="463" spans="3:12" x14ac:dyDescent="0.2">
      <c r="C463" s="24"/>
      <c r="D463" s="24"/>
      <c r="E463" s="24"/>
      <c r="F463" s="24"/>
      <c r="G463" s="24"/>
      <c r="H463" s="24"/>
      <c r="I463" s="195"/>
      <c r="J463" s="195"/>
      <c r="K463" s="195"/>
      <c r="L463" s="195"/>
    </row>
    <row r="464" spans="3:12" x14ac:dyDescent="0.2">
      <c r="C464" s="24"/>
      <c r="D464" s="24"/>
      <c r="E464" s="24"/>
      <c r="F464" s="24"/>
      <c r="G464" s="24"/>
      <c r="H464" s="24"/>
      <c r="I464" s="195"/>
      <c r="J464" s="195"/>
      <c r="K464" s="195"/>
      <c r="L464" s="195"/>
    </row>
    <row r="465" spans="3:12" x14ac:dyDescent="0.2">
      <c r="C465" s="24"/>
      <c r="D465" s="24"/>
      <c r="E465" s="24"/>
      <c r="F465" s="24"/>
      <c r="G465" s="24"/>
      <c r="H465" s="24"/>
      <c r="I465" s="195"/>
      <c r="J465" s="195"/>
      <c r="K465" s="195"/>
      <c r="L465" s="195"/>
    </row>
    <row r="466" spans="3:12" x14ac:dyDescent="0.2">
      <c r="C466" s="24"/>
      <c r="D466" s="24"/>
      <c r="E466" s="24"/>
      <c r="F466" s="24"/>
      <c r="G466" s="24"/>
      <c r="H466" s="24"/>
      <c r="I466" s="195"/>
      <c r="J466" s="195"/>
      <c r="K466" s="195"/>
      <c r="L466" s="195"/>
    </row>
    <row r="467" spans="3:12" x14ac:dyDescent="0.2">
      <c r="C467" s="24"/>
      <c r="D467" s="24"/>
      <c r="E467" s="24"/>
      <c r="F467" s="24"/>
      <c r="G467" s="24"/>
      <c r="H467" s="24"/>
      <c r="I467" s="195"/>
      <c r="J467" s="195"/>
      <c r="K467" s="195"/>
      <c r="L467" s="195"/>
    </row>
    <row r="468" spans="3:12" x14ac:dyDescent="0.2">
      <c r="C468" s="24"/>
      <c r="D468" s="24"/>
      <c r="E468" s="24"/>
      <c r="F468" s="24"/>
      <c r="G468" s="24"/>
      <c r="H468" s="24"/>
      <c r="I468" s="195"/>
      <c r="J468" s="195"/>
      <c r="K468" s="195"/>
      <c r="L468" s="195"/>
    </row>
    <row r="469" spans="3:12" x14ac:dyDescent="0.2">
      <c r="C469" s="24"/>
      <c r="D469" s="24"/>
      <c r="E469" s="24"/>
      <c r="F469" s="24"/>
      <c r="G469" s="24"/>
      <c r="H469" s="24"/>
      <c r="I469" s="195"/>
      <c r="J469" s="195"/>
      <c r="K469" s="195"/>
      <c r="L469" s="195"/>
    </row>
    <row r="470" spans="3:12" x14ac:dyDescent="0.2">
      <c r="C470" s="24"/>
      <c r="D470" s="24"/>
      <c r="E470" s="24"/>
      <c r="F470" s="24"/>
      <c r="G470" s="24"/>
      <c r="H470" s="24"/>
      <c r="I470" s="195"/>
      <c r="J470" s="195"/>
      <c r="K470" s="195"/>
      <c r="L470" s="195"/>
    </row>
    <row r="471" spans="3:12" x14ac:dyDescent="0.2">
      <c r="C471" s="24"/>
      <c r="D471" s="24"/>
      <c r="E471" s="24"/>
      <c r="F471" s="24"/>
      <c r="G471" s="24"/>
      <c r="H471" s="24"/>
      <c r="I471" s="195"/>
      <c r="J471" s="195"/>
      <c r="K471" s="195"/>
      <c r="L471" s="195"/>
    </row>
    <row r="472" spans="3:12" x14ac:dyDescent="0.2">
      <c r="C472" s="24"/>
      <c r="D472" s="24"/>
      <c r="E472" s="24"/>
      <c r="F472" s="24"/>
      <c r="G472" s="24"/>
      <c r="H472" s="24"/>
      <c r="I472" s="195"/>
      <c r="J472" s="195"/>
      <c r="K472" s="195"/>
      <c r="L472" s="195"/>
    </row>
    <row r="473" spans="3:12" x14ac:dyDescent="0.2">
      <c r="C473" s="24"/>
      <c r="D473" s="24"/>
      <c r="E473" s="24"/>
      <c r="F473" s="24"/>
      <c r="G473" s="24"/>
      <c r="H473" s="24"/>
      <c r="I473" s="195"/>
      <c r="J473" s="195"/>
      <c r="K473" s="195"/>
      <c r="L473" s="195"/>
    </row>
    <row r="474" spans="3:12" x14ac:dyDescent="0.2">
      <c r="C474" s="24"/>
      <c r="D474" s="24"/>
      <c r="E474" s="24"/>
      <c r="F474" s="24"/>
      <c r="G474" s="24"/>
      <c r="H474" s="24"/>
      <c r="I474" s="195"/>
      <c r="J474" s="195"/>
      <c r="K474" s="195"/>
      <c r="L474" s="195"/>
    </row>
    <row r="475" spans="3:12" x14ac:dyDescent="0.2">
      <c r="C475" s="24"/>
      <c r="D475" s="24"/>
      <c r="E475" s="24"/>
      <c r="F475" s="24"/>
      <c r="G475" s="24"/>
      <c r="H475" s="24"/>
      <c r="I475" s="195"/>
      <c r="J475" s="195"/>
      <c r="K475" s="195"/>
      <c r="L475" s="195"/>
    </row>
    <row r="476" spans="3:12" x14ac:dyDescent="0.2">
      <c r="C476" s="24"/>
      <c r="D476" s="24"/>
      <c r="E476" s="24"/>
      <c r="F476" s="24"/>
      <c r="G476" s="24"/>
      <c r="H476" s="24"/>
      <c r="I476" s="195"/>
      <c r="J476" s="195"/>
      <c r="K476" s="195"/>
      <c r="L476" s="195"/>
    </row>
    <row r="477" spans="3:12" x14ac:dyDescent="0.2">
      <c r="C477" s="24"/>
      <c r="D477" s="24"/>
      <c r="E477" s="24"/>
      <c r="F477" s="24"/>
      <c r="G477" s="24"/>
      <c r="H477" s="24"/>
      <c r="I477" s="195"/>
      <c r="J477" s="195"/>
      <c r="K477" s="195"/>
      <c r="L477" s="195"/>
    </row>
    <row r="478" spans="3:12" x14ac:dyDescent="0.2">
      <c r="C478" s="24"/>
      <c r="D478" s="24"/>
      <c r="E478" s="24"/>
      <c r="F478" s="24"/>
      <c r="G478" s="24"/>
      <c r="H478" s="24"/>
      <c r="I478" s="195"/>
      <c r="J478" s="195"/>
      <c r="K478" s="195"/>
      <c r="L478" s="195"/>
    </row>
    <row r="479" spans="3:12" x14ac:dyDescent="0.2">
      <c r="C479" s="24"/>
      <c r="D479" s="24"/>
      <c r="E479" s="24"/>
      <c r="F479" s="24"/>
      <c r="G479" s="24"/>
      <c r="H479" s="24"/>
      <c r="I479" s="195"/>
      <c r="J479" s="195"/>
      <c r="K479" s="195"/>
      <c r="L479" s="195"/>
    </row>
    <row r="480" spans="3:12" x14ac:dyDescent="0.2">
      <c r="C480" s="24"/>
      <c r="D480" s="24"/>
      <c r="E480" s="24"/>
      <c r="F480" s="24"/>
      <c r="G480" s="24"/>
      <c r="H480" s="24"/>
      <c r="I480" s="195"/>
      <c r="J480" s="195"/>
      <c r="K480" s="195"/>
      <c r="L480" s="195"/>
    </row>
    <row r="481" spans="3:12" x14ac:dyDescent="0.2">
      <c r="C481" s="24"/>
      <c r="D481" s="24"/>
      <c r="E481" s="24"/>
      <c r="F481" s="24"/>
      <c r="G481" s="24"/>
      <c r="H481" s="24"/>
      <c r="I481" s="195"/>
      <c r="J481" s="195"/>
      <c r="K481" s="195"/>
      <c r="L481" s="195"/>
    </row>
    <row r="482" spans="3:12" x14ac:dyDescent="0.2">
      <c r="C482" s="24"/>
      <c r="D482" s="24"/>
      <c r="E482" s="24"/>
      <c r="F482" s="24"/>
      <c r="G482" s="24"/>
      <c r="H482" s="24"/>
      <c r="I482" s="195"/>
      <c r="J482" s="195"/>
      <c r="K482" s="195"/>
      <c r="L482" s="195"/>
    </row>
    <row r="483" spans="3:12" x14ac:dyDescent="0.2">
      <c r="C483" s="24"/>
      <c r="D483" s="24"/>
      <c r="E483" s="24"/>
      <c r="F483" s="24"/>
      <c r="G483" s="24"/>
      <c r="H483" s="24"/>
      <c r="I483" s="195"/>
      <c r="J483" s="195"/>
      <c r="K483" s="195"/>
      <c r="L483" s="195"/>
    </row>
    <row r="484" spans="3:12" x14ac:dyDescent="0.2">
      <c r="C484" s="24"/>
      <c r="D484" s="24"/>
      <c r="E484" s="24"/>
      <c r="F484" s="24"/>
      <c r="G484" s="24"/>
      <c r="H484" s="24"/>
      <c r="I484" s="195"/>
      <c r="J484" s="195"/>
      <c r="K484" s="195"/>
      <c r="L484" s="195"/>
    </row>
    <row r="485" spans="3:12" x14ac:dyDescent="0.2">
      <c r="C485" s="24"/>
      <c r="D485" s="24"/>
      <c r="E485" s="24"/>
      <c r="F485" s="24"/>
      <c r="G485" s="24"/>
      <c r="H485" s="24"/>
      <c r="I485" s="195"/>
      <c r="J485" s="195"/>
      <c r="K485" s="195"/>
      <c r="L485" s="195"/>
    </row>
    <row r="486" spans="3:12" x14ac:dyDescent="0.2">
      <c r="C486" s="24"/>
      <c r="D486" s="24"/>
      <c r="E486" s="24"/>
      <c r="F486" s="24"/>
      <c r="G486" s="24"/>
      <c r="H486" s="24"/>
      <c r="I486" s="195"/>
      <c r="J486" s="195"/>
      <c r="K486" s="195"/>
      <c r="L486" s="195"/>
    </row>
    <row r="487" spans="3:12" x14ac:dyDescent="0.2">
      <c r="C487" s="24"/>
      <c r="D487" s="24"/>
      <c r="E487" s="24"/>
      <c r="F487" s="24"/>
      <c r="G487" s="24"/>
      <c r="H487" s="24"/>
      <c r="I487" s="195"/>
      <c r="J487" s="195"/>
      <c r="K487" s="195"/>
      <c r="L487" s="195"/>
    </row>
    <row r="488" spans="3:12" x14ac:dyDescent="0.2">
      <c r="C488" s="24"/>
      <c r="D488" s="24"/>
      <c r="E488" s="24"/>
      <c r="F488" s="24"/>
      <c r="G488" s="24"/>
      <c r="H488" s="24"/>
      <c r="I488" s="195"/>
      <c r="J488" s="195"/>
      <c r="K488" s="195"/>
      <c r="L488" s="195"/>
    </row>
    <row r="489" spans="3:12" x14ac:dyDescent="0.2">
      <c r="C489" s="24"/>
      <c r="D489" s="24"/>
      <c r="E489" s="24"/>
      <c r="F489" s="24"/>
      <c r="G489" s="24"/>
      <c r="H489" s="24"/>
      <c r="I489" s="195"/>
      <c r="J489" s="195"/>
      <c r="K489" s="195"/>
      <c r="L489" s="195"/>
    </row>
    <row r="490" spans="3:12" x14ac:dyDescent="0.2">
      <c r="C490" s="24"/>
      <c r="D490" s="24"/>
      <c r="E490" s="24"/>
      <c r="F490" s="24"/>
      <c r="G490" s="24"/>
      <c r="H490" s="24"/>
      <c r="I490" s="195"/>
      <c r="J490" s="195"/>
      <c r="K490" s="195"/>
      <c r="L490" s="195"/>
    </row>
    <row r="491" spans="3:12" x14ac:dyDescent="0.2">
      <c r="C491" s="24"/>
      <c r="D491" s="24"/>
      <c r="E491" s="24"/>
      <c r="F491" s="24"/>
      <c r="G491" s="24"/>
      <c r="H491" s="24"/>
      <c r="I491" s="195"/>
      <c r="J491" s="195"/>
      <c r="K491" s="195"/>
      <c r="L491" s="195"/>
    </row>
    <row r="492" spans="3:12" x14ac:dyDescent="0.2">
      <c r="C492" s="24"/>
      <c r="D492" s="24"/>
      <c r="E492" s="24"/>
      <c r="F492" s="24"/>
      <c r="G492" s="24"/>
      <c r="H492" s="24"/>
      <c r="I492" s="195"/>
      <c r="J492" s="195"/>
      <c r="K492" s="195"/>
      <c r="L492" s="195"/>
    </row>
    <row r="493" spans="3:12" x14ac:dyDescent="0.2">
      <c r="C493" s="24"/>
      <c r="D493" s="24"/>
      <c r="E493" s="24"/>
      <c r="F493" s="24"/>
      <c r="G493" s="24"/>
      <c r="H493" s="24"/>
      <c r="I493" s="195"/>
      <c r="J493" s="195"/>
      <c r="K493" s="195"/>
      <c r="L493" s="195"/>
    </row>
    <row r="494" spans="3:12" x14ac:dyDescent="0.2">
      <c r="C494" s="24"/>
      <c r="D494" s="24"/>
      <c r="E494" s="24"/>
      <c r="F494" s="24"/>
      <c r="G494" s="24"/>
      <c r="H494" s="24"/>
      <c r="I494" s="195"/>
      <c r="J494" s="195"/>
      <c r="K494" s="195"/>
      <c r="L494" s="195"/>
    </row>
    <row r="495" spans="3:12" x14ac:dyDescent="0.2">
      <c r="C495" s="24"/>
      <c r="D495" s="24"/>
      <c r="E495" s="24"/>
      <c r="F495" s="24"/>
      <c r="G495" s="24"/>
      <c r="H495" s="24"/>
      <c r="I495" s="195"/>
      <c r="J495" s="195"/>
      <c r="K495" s="195"/>
      <c r="L495" s="195"/>
    </row>
    <row r="496" spans="3:12" x14ac:dyDescent="0.2">
      <c r="C496" s="24"/>
      <c r="D496" s="24"/>
      <c r="E496" s="24"/>
      <c r="F496" s="24"/>
      <c r="G496" s="24"/>
      <c r="H496" s="24"/>
      <c r="I496" s="195"/>
      <c r="J496" s="195"/>
      <c r="K496" s="195"/>
      <c r="L496" s="195"/>
    </row>
    <row r="497" spans="3:12" x14ac:dyDescent="0.2">
      <c r="C497" s="24"/>
      <c r="D497" s="24"/>
      <c r="E497" s="24"/>
      <c r="F497" s="24"/>
      <c r="G497" s="24"/>
      <c r="H497" s="24"/>
      <c r="I497" s="195"/>
      <c r="J497" s="195"/>
      <c r="K497" s="195"/>
      <c r="L497" s="195"/>
    </row>
    <row r="498" spans="3:12" x14ac:dyDescent="0.2">
      <c r="C498" s="24"/>
      <c r="D498" s="24"/>
      <c r="E498" s="24"/>
      <c r="F498" s="24"/>
      <c r="G498" s="24"/>
      <c r="H498" s="24"/>
      <c r="I498" s="195"/>
      <c r="J498" s="195"/>
      <c r="K498" s="195"/>
      <c r="L498" s="195"/>
    </row>
    <row r="499" spans="3:12" x14ac:dyDescent="0.2">
      <c r="C499" s="24"/>
      <c r="D499" s="24"/>
      <c r="E499" s="24"/>
      <c r="F499" s="24"/>
      <c r="G499" s="24"/>
      <c r="H499" s="24"/>
      <c r="I499" s="195"/>
      <c r="J499" s="195"/>
      <c r="K499" s="195"/>
      <c r="L499" s="195"/>
    </row>
    <row r="500" spans="3:12" x14ac:dyDescent="0.2">
      <c r="C500" s="24"/>
      <c r="D500" s="24"/>
      <c r="E500" s="24"/>
      <c r="F500" s="24"/>
      <c r="G500" s="24"/>
      <c r="H500" s="24"/>
      <c r="I500" s="195"/>
      <c r="J500" s="195"/>
      <c r="K500" s="195"/>
      <c r="L500" s="195"/>
    </row>
    <row r="501" spans="3:12" x14ac:dyDescent="0.2">
      <c r="C501" s="24"/>
      <c r="D501" s="24"/>
      <c r="E501" s="24"/>
      <c r="F501" s="24"/>
      <c r="G501" s="24"/>
      <c r="H501" s="24"/>
      <c r="I501" s="195"/>
      <c r="J501" s="195"/>
      <c r="K501" s="195"/>
      <c r="L501" s="195"/>
    </row>
    <row r="502" spans="3:12" x14ac:dyDescent="0.2">
      <c r="C502" s="24"/>
      <c r="D502" s="24"/>
      <c r="E502" s="24"/>
      <c r="F502" s="24"/>
      <c r="G502" s="24"/>
      <c r="H502" s="24"/>
      <c r="I502" s="195"/>
      <c r="J502" s="195"/>
      <c r="K502" s="195"/>
      <c r="L502" s="195"/>
    </row>
    <row r="503" spans="3:12" x14ac:dyDescent="0.2">
      <c r="C503" s="24"/>
      <c r="D503" s="24"/>
      <c r="E503" s="24"/>
      <c r="F503" s="24"/>
      <c r="G503" s="24"/>
      <c r="H503" s="24"/>
      <c r="I503" s="195"/>
      <c r="J503" s="195"/>
      <c r="K503" s="195"/>
      <c r="L503" s="195"/>
    </row>
    <row r="504" spans="3:12" x14ac:dyDescent="0.2">
      <c r="C504" s="24"/>
      <c r="D504" s="24"/>
      <c r="E504" s="24"/>
      <c r="F504" s="24"/>
      <c r="G504" s="24"/>
      <c r="H504" s="24"/>
      <c r="I504" s="195"/>
      <c r="J504" s="195"/>
      <c r="K504" s="195"/>
      <c r="L504" s="195"/>
    </row>
    <row r="505" spans="3:12" x14ac:dyDescent="0.2">
      <c r="C505" s="24"/>
      <c r="D505" s="24"/>
      <c r="E505" s="24"/>
      <c r="F505" s="24"/>
      <c r="G505" s="24"/>
      <c r="H505" s="24"/>
      <c r="I505" s="195"/>
      <c r="J505" s="195"/>
      <c r="K505" s="195"/>
      <c r="L505" s="195"/>
    </row>
    <row r="506" spans="3:12" x14ac:dyDescent="0.2">
      <c r="C506" s="24"/>
      <c r="D506" s="24"/>
      <c r="E506" s="24"/>
      <c r="F506" s="24"/>
      <c r="G506" s="24"/>
      <c r="H506" s="24"/>
      <c r="I506" s="195"/>
      <c r="J506" s="195"/>
      <c r="K506" s="195"/>
      <c r="L506" s="195"/>
    </row>
    <row r="507" spans="3:12" x14ac:dyDescent="0.2">
      <c r="C507" s="24"/>
      <c r="D507" s="24"/>
      <c r="E507" s="24"/>
      <c r="F507" s="24"/>
      <c r="G507" s="24"/>
      <c r="H507" s="24"/>
      <c r="I507" s="195"/>
      <c r="J507" s="195"/>
      <c r="K507" s="195"/>
      <c r="L507" s="195"/>
    </row>
    <row r="508" spans="3:12" x14ac:dyDescent="0.2">
      <c r="C508" s="24"/>
      <c r="D508" s="24"/>
      <c r="E508" s="24"/>
      <c r="F508" s="24"/>
      <c r="G508" s="24"/>
      <c r="H508" s="24"/>
      <c r="I508" s="195"/>
      <c r="J508" s="195"/>
      <c r="K508" s="195"/>
      <c r="L508" s="195"/>
    </row>
    <row r="509" spans="3:12" x14ac:dyDescent="0.2">
      <c r="C509" s="24"/>
      <c r="D509" s="24"/>
      <c r="E509" s="24"/>
      <c r="F509" s="24"/>
      <c r="G509" s="24"/>
      <c r="H509" s="24"/>
      <c r="I509" s="195"/>
      <c r="J509" s="195"/>
      <c r="K509" s="195"/>
      <c r="L509" s="195"/>
    </row>
    <row r="510" spans="3:12" x14ac:dyDescent="0.2">
      <c r="C510" s="24"/>
      <c r="D510" s="24"/>
      <c r="E510" s="24"/>
      <c r="F510" s="24"/>
      <c r="G510" s="24"/>
      <c r="H510" s="24"/>
      <c r="I510" s="195"/>
      <c r="J510" s="195"/>
      <c r="K510" s="195"/>
      <c r="L510" s="195"/>
    </row>
    <row r="511" spans="3:12" x14ac:dyDescent="0.2">
      <c r="C511" s="24"/>
      <c r="D511" s="24"/>
      <c r="E511" s="24"/>
      <c r="F511" s="24"/>
      <c r="G511" s="24"/>
      <c r="H511" s="24"/>
      <c r="I511" s="195"/>
      <c r="J511" s="195"/>
      <c r="K511" s="195"/>
      <c r="L511" s="195"/>
    </row>
    <row r="512" spans="3:12" x14ac:dyDescent="0.2">
      <c r="C512" s="24"/>
      <c r="D512" s="24"/>
      <c r="E512" s="24"/>
      <c r="F512" s="24"/>
      <c r="G512" s="24"/>
      <c r="H512" s="24"/>
      <c r="I512" s="195"/>
      <c r="J512" s="195"/>
      <c r="K512" s="195"/>
      <c r="L512" s="195"/>
    </row>
    <row r="513" spans="3:12" x14ac:dyDescent="0.2">
      <c r="C513" s="24"/>
      <c r="D513" s="24"/>
      <c r="E513" s="24"/>
      <c r="F513" s="24"/>
      <c r="G513" s="24"/>
      <c r="H513" s="24"/>
      <c r="I513" s="195"/>
      <c r="J513" s="195"/>
      <c r="K513" s="195"/>
      <c r="L513" s="195"/>
    </row>
    <row r="514" spans="3:12" x14ac:dyDescent="0.2">
      <c r="C514" s="24"/>
      <c r="D514" s="24"/>
      <c r="E514" s="24"/>
      <c r="F514" s="24"/>
      <c r="G514" s="24"/>
      <c r="H514" s="24"/>
      <c r="I514" s="195"/>
      <c r="J514" s="195"/>
      <c r="K514" s="195"/>
      <c r="L514" s="195"/>
    </row>
    <row r="515" spans="3:12" x14ac:dyDescent="0.2">
      <c r="C515" s="24"/>
      <c r="D515" s="24"/>
      <c r="E515" s="24"/>
      <c r="F515" s="24"/>
      <c r="G515" s="24"/>
      <c r="H515" s="24"/>
      <c r="I515" s="195"/>
      <c r="J515" s="195"/>
      <c r="K515" s="195"/>
      <c r="L515" s="195"/>
    </row>
    <row r="516" spans="3:12" x14ac:dyDescent="0.2">
      <c r="C516" s="24"/>
      <c r="D516" s="24"/>
      <c r="E516" s="24"/>
      <c r="F516" s="24"/>
      <c r="G516" s="24"/>
      <c r="H516" s="24"/>
      <c r="I516" s="195"/>
      <c r="J516" s="195"/>
      <c r="K516" s="195"/>
      <c r="L516" s="195"/>
    </row>
    <row r="517" spans="3:12" x14ac:dyDescent="0.2">
      <c r="C517" s="24"/>
      <c r="D517" s="24"/>
      <c r="E517" s="24"/>
      <c r="F517" s="24"/>
      <c r="G517" s="24"/>
      <c r="H517" s="24"/>
      <c r="I517" s="195"/>
      <c r="J517" s="195"/>
      <c r="K517" s="195"/>
      <c r="L517" s="195"/>
    </row>
    <row r="518" spans="3:12" x14ac:dyDescent="0.2">
      <c r="C518" s="24"/>
      <c r="D518" s="24"/>
      <c r="E518" s="24"/>
      <c r="F518" s="24"/>
      <c r="G518" s="24"/>
      <c r="H518" s="24"/>
      <c r="I518" s="195"/>
      <c r="J518" s="195"/>
      <c r="K518" s="195"/>
      <c r="L518" s="195"/>
    </row>
    <row r="519" spans="3:12" x14ac:dyDescent="0.2">
      <c r="C519" s="24"/>
      <c r="D519" s="24"/>
      <c r="E519" s="24"/>
      <c r="F519" s="24"/>
      <c r="G519" s="24"/>
      <c r="H519" s="24"/>
      <c r="I519" s="195"/>
      <c r="J519" s="195"/>
      <c r="K519" s="195"/>
      <c r="L519" s="195"/>
    </row>
    <row r="520" spans="3:12" x14ac:dyDescent="0.2">
      <c r="C520" s="24"/>
      <c r="D520" s="24"/>
      <c r="E520" s="24"/>
      <c r="F520" s="24"/>
      <c r="G520" s="24"/>
      <c r="H520" s="24"/>
      <c r="I520" s="195"/>
      <c r="J520" s="195"/>
      <c r="K520" s="195"/>
      <c r="L520" s="195"/>
    </row>
    <row r="521" spans="3:12" x14ac:dyDescent="0.2">
      <c r="C521" s="24"/>
      <c r="D521" s="24"/>
      <c r="E521" s="24"/>
      <c r="F521" s="24"/>
      <c r="G521" s="24"/>
      <c r="H521" s="24"/>
      <c r="I521" s="195"/>
      <c r="J521" s="195"/>
      <c r="K521" s="195"/>
      <c r="L521" s="195"/>
    </row>
    <row r="522" spans="3:12" x14ac:dyDescent="0.2">
      <c r="C522" s="24"/>
      <c r="D522" s="24"/>
      <c r="E522" s="24"/>
      <c r="F522" s="24"/>
      <c r="G522" s="24"/>
      <c r="H522" s="24"/>
      <c r="I522" s="195"/>
      <c r="J522" s="195"/>
      <c r="K522" s="195"/>
      <c r="L522" s="195"/>
    </row>
    <row r="523" spans="3:12" x14ac:dyDescent="0.2">
      <c r="C523" s="24"/>
      <c r="D523" s="24"/>
      <c r="E523" s="24"/>
      <c r="F523" s="24"/>
      <c r="G523" s="24"/>
      <c r="H523" s="24"/>
      <c r="I523" s="195"/>
      <c r="J523" s="195"/>
      <c r="K523" s="195"/>
      <c r="L523" s="195"/>
    </row>
    <row r="524" spans="3:12" x14ac:dyDescent="0.2">
      <c r="C524" s="24"/>
      <c r="D524" s="24"/>
      <c r="E524" s="24"/>
      <c r="F524" s="24"/>
      <c r="G524" s="24"/>
      <c r="H524" s="24"/>
      <c r="I524" s="195"/>
      <c r="J524" s="195"/>
      <c r="K524" s="195"/>
      <c r="L524" s="195"/>
    </row>
    <row r="525" spans="3:12" x14ac:dyDescent="0.2">
      <c r="C525" s="24"/>
      <c r="D525" s="24"/>
      <c r="E525" s="24"/>
      <c r="F525" s="24"/>
      <c r="G525" s="24"/>
      <c r="H525" s="24"/>
      <c r="I525" s="195"/>
      <c r="J525" s="195"/>
      <c r="K525" s="195"/>
      <c r="L525" s="195"/>
    </row>
    <row r="526" spans="3:12" x14ac:dyDescent="0.2">
      <c r="C526" s="24"/>
      <c r="D526" s="24"/>
      <c r="E526" s="24"/>
      <c r="F526" s="24"/>
      <c r="G526" s="24"/>
      <c r="H526" s="24"/>
      <c r="I526" s="195"/>
      <c r="J526" s="195"/>
      <c r="K526" s="195"/>
      <c r="L526" s="195"/>
    </row>
    <row r="527" spans="3:12" x14ac:dyDescent="0.2">
      <c r="C527" s="24"/>
      <c r="D527" s="24"/>
      <c r="E527" s="24"/>
      <c r="F527" s="24"/>
      <c r="G527" s="24"/>
      <c r="H527" s="24"/>
      <c r="I527" s="195"/>
      <c r="J527" s="195"/>
      <c r="K527" s="195"/>
      <c r="L527" s="195"/>
    </row>
    <row r="528" spans="3:12" x14ac:dyDescent="0.2">
      <c r="C528" s="24"/>
      <c r="D528" s="24"/>
      <c r="E528" s="24"/>
      <c r="F528" s="24"/>
      <c r="G528" s="24"/>
      <c r="H528" s="24"/>
      <c r="I528" s="195"/>
      <c r="J528" s="195"/>
      <c r="K528" s="195"/>
      <c r="L528" s="195"/>
    </row>
    <row r="529" spans="3:12" x14ac:dyDescent="0.2">
      <c r="C529" s="24"/>
      <c r="D529" s="24"/>
      <c r="E529" s="24"/>
      <c r="F529" s="24"/>
      <c r="G529" s="24"/>
      <c r="H529" s="24"/>
      <c r="I529" s="195"/>
      <c r="J529" s="195"/>
      <c r="K529" s="195"/>
      <c r="L529" s="195"/>
    </row>
    <row r="530" spans="3:12" x14ac:dyDescent="0.2">
      <c r="C530" s="24"/>
      <c r="D530" s="24"/>
      <c r="E530" s="24"/>
      <c r="F530" s="24"/>
      <c r="G530" s="24"/>
      <c r="H530" s="24"/>
      <c r="I530" s="195"/>
      <c r="J530" s="195"/>
      <c r="K530" s="195"/>
      <c r="L530" s="195"/>
    </row>
    <row r="531" spans="3:12" x14ac:dyDescent="0.2">
      <c r="C531" s="24"/>
      <c r="D531" s="24"/>
      <c r="E531" s="24"/>
      <c r="F531" s="24"/>
      <c r="G531" s="24"/>
      <c r="H531" s="24"/>
      <c r="I531" s="195"/>
      <c r="J531" s="195"/>
      <c r="K531" s="195"/>
      <c r="L531" s="195"/>
    </row>
    <row r="532" spans="3:12" x14ac:dyDescent="0.2">
      <c r="C532" s="24"/>
      <c r="D532" s="24"/>
      <c r="E532" s="24"/>
      <c r="F532" s="24"/>
      <c r="G532" s="24"/>
      <c r="H532" s="24"/>
      <c r="I532" s="195"/>
      <c r="J532" s="195"/>
      <c r="K532" s="195"/>
      <c r="L532" s="195"/>
    </row>
    <row r="533" spans="3:12" x14ac:dyDescent="0.2">
      <c r="C533" s="24"/>
      <c r="D533" s="24"/>
      <c r="E533" s="24"/>
      <c r="F533" s="24"/>
      <c r="G533" s="24"/>
      <c r="H533" s="24"/>
      <c r="I533" s="195"/>
      <c r="J533" s="195"/>
      <c r="K533" s="195"/>
      <c r="L533" s="195"/>
    </row>
    <row r="534" spans="3:12" x14ac:dyDescent="0.2">
      <c r="C534" s="24"/>
      <c r="D534" s="24"/>
      <c r="E534" s="24"/>
      <c r="F534" s="24"/>
      <c r="G534" s="24"/>
      <c r="H534" s="24"/>
      <c r="I534" s="195"/>
      <c r="J534" s="195"/>
      <c r="K534" s="195"/>
      <c r="L534" s="195"/>
    </row>
    <row r="535" spans="3:12" x14ac:dyDescent="0.2">
      <c r="C535" s="24"/>
      <c r="D535" s="24"/>
      <c r="E535" s="24"/>
      <c r="F535" s="24"/>
      <c r="G535" s="24"/>
      <c r="H535" s="24"/>
      <c r="I535" s="195"/>
      <c r="J535" s="195"/>
      <c r="K535" s="195"/>
      <c r="L535" s="195"/>
    </row>
    <row r="536" spans="3:12" x14ac:dyDescent="0.2">
      <c r="C536" s="24"/>
      <c r="D536" s="24"/>
      <c r="E536" s="24"/>
      <c r="F536" s="24"/>
      <c r="G536" s="24"/>
      <c r="H536" s="24"/>
      <c r="I536" s="195"/>
      <c r="J536" s="195"/>
      <c r="K536" s="195"/>
      <c r="L536" s="195"/>
    </row>
    <row r="537" spans="3:12" x14ac:dyDescent="0.2">
      <c r="C537" s="24"/>
      <c r="D537" s="24"/>
      <c r="E537" s="24"/>
      <c r="F537" s="24"/>
      <c r="G537" s="24"/>
      <c r="H537" s="24"/>
      <c r="I537" s="195"/>
      <c r="J537" s="195"/>
      <c r="K537" s="195"/>
      <c r="L537" s="195"/>
    </row>
    <row r="538" spans="3:12" x14ac:dyDescent="0.2">
      <c r="C538" s="24"/>
      <c r="D538" s="24"/>
      <c r="E538" s="24"/>
      <c r="F538" s="24"/>
      <c r="G538" s="24"/>
      <c r="H538" s="24"/>
      <c r="I538" s="195"/>
      <c r="J538" s="195"/>
      <c r="K538" s="195"/>
      <c r="L538" s="195"/>
    </row>
    <row r="539" spans="3:12" x14ac:dyDescent="0.2">
      <c r="C539" s="24"/>
      <c r="D539" s="24"/>
      <c r="E539" s="24"/>
      <c r="F539" s="24"/>
      <c r="G539" s="24"/>
      <c r="H539" s="24"/>
      <c r="I539" s="195"/>
      <c r="J539" s="195"/>
      <c r="K539" s="195"/>
      <c r="L539" s="195"/>
    </row>
    <row r="540" spans="3:12" x14ac:dyDescent="0.2">
      <c r="C540" s="24"/>
      <c r="D540" s="24"/>
      <c r="E540" s="24"/>
      <c r="F540" s="24"/>
      <c r="G540" s="24"/>
      <c r="H540" s="24"/>
      <c r="I540" s="195"/>
      <c r="J540" s="195"/>
      <c r="K540" s="195"/>
      <c r="L540" s="195"/>
    </row>
    <row r="541" spans="3:12" x14ac:dyDescent="0.2">
      <c r="C541" s="24"/>
      <c r="D541" s="24"/>
      <c r="E541" s="24"/>
      <c r="F541" s="24"/>
      <c r="G541" s="24"/>
      <c r="H541" s="24"/>
      <c r="I541" s="195"/>
      <c r="J541" s="195"/>
      <c r="K541" s="195"/>
      <c r="L541" s="195"/>
    </row>
    <row r="542" spans="3:12" x14ac:dyDescent="0.2">
      <c r="C542" s="24"/>
      <c r="D542" s="24"/>
      <c r="E542" s="24"/>
      <c r="F542" s="24"/>
      <c r="G542" s="24"/>
      <c r="H542" s="24"/>
      <c r="I542" s="195"/>
      <c r="J542" s="195"/>
      <c r="K542" s="195"/>
      <c r="L542" s="195"/>
    </row>
    <row r="543" spans="3:12" x14ac:dyDescent="0.2">
      <c r="C543" s="24"/>
      <c r="D543" s="24"/>
      <c r="E543" s="24"/>
      <c r="F543" s="24"/>
      <c r="G543" s="24"/>
      <c r="H543" s="24"/>
      <c r="I543" s="195"/>
      <c r="J543" s="195"/>
      <c r="K543" s="195"/>
      <c r="L543" s="195"/>
    </row>
    <row r="544" spans="3:12" x14ac:dyDescent="0.2">
      <c r="C544" s="24"/>
      <c r="D544" s="24"/>
      <c r="E544" s="24"/>
      <c r="F544" s="24"/>
      <c r="G544" s="24"/>
      <c r="H544" s="24"/>
      <c r="I544" s="195"/>
      <c r="J544" s="195"/>
      <c r="K544" s="195"/>
      <c r="L544" s="195"/>
    </row>
    <row r="545" spans="3:12" x14ac:dyDescent="0.2">
      <c r="C545" s="24"/>
      <c r="D545" s="24"/>
      <c r="E545" s="24"/>
      <c r="F545" s="24"/>
      <c r="G545" s="24"/>
      <c r="H545" s="24"/>
      <c r="I545" s="195"/>
      <c r="J545" s="195"/>
      <c r="K545" s="195"/>
      <c r="L545" s="195"/>
    </row>
    <row r="546" spans="3:12" x14ac:dyDescent="0.2">
      <c r="C546" s="24"/>
      <c r="D546" s="24"/>
      <c r="E546" s="24"/>
      <c r="F546" s="24"/>
      <c r="G546" s="24"/>
      <c r="H546" s="24"/>
      <c r="I546" s="195"/>
      <c r="J546" s="195"/>
      <c r="K546" s="195"/>
      <c r="L546" s="195"/>
    </row>
    <row r="547" spans="3:12" x14ac:dyDescent="0.2">
      <c r="C547" s="24"/>
      <c r="D547" s="24"/>
      <c r="E547" s="24"/>
      <c r="F547" s="24"/>
      <c r="G547" s="24"/>
      <c r="H547" s="24"/>
      <c r="I547" s="195"/>
      <c r="J547" s="195"/>
      <c r="K547" s="195"/>
      <c r="L547" s="195"/>
    </row>
    <row r="548" spans="3:12" x14ac:dyDescent="0.2">
      <c r="C548" s="24"/>
      <c r="D548" s="24"/>
      <c r="E548" s="24"/>
      <c r="F548" s="24"/>
      <c r="G548" s="24"/>
      <c r="H548" s="24"/>
      <c r="I548" s="195"/>
      <c r="J548" s="195"/>
      <c r="K548" s="195"/>
      <c r="L548" s="195"/>
    </row>
    <row r="549" spans="3:12" x14ac:dyDescent="0.2">
      <c r="C549" s="24"/>
      <c r="D549" s="24"/>
      <c r="E549" s="24"/>
      <c r="F549" s="24"/>
      <c r="G549" s="24"/>
      <c r="H549" s="24"/>
      <c r="I549" s="195"/>
      <c r="J549" s="195"/>
      <c r="K549" s="195"/>
      <c r="L549" s="195"/>
    </row>
    <row r="550" spans="3:12" x14ac:dyDescent="0.2">
      <c r="C550" s="24"/>
      <c r="D550" s="24"/>
      <c r="E550" s="24"/>
      <c r="F550" s="24"/>
      <c r="G550" s="24"/>
      <c r="H550" s="24"/>
      <c r="I550" s="195"/>
      <c r="J550" s="195"/>
      <c r="K550" s="195"/>
      <c r="L550" s="195"/>
    </row>
    <row r="551" spans="3:12" x14ac:dyDescent="0.2">
      <c r="C551" s="24"/>
      <c r="D551" s="24"/>
      <c r="E551" s="24"/>
      <c r="F551" s="24"/>
      <c r="G551" s="24"/>
      <c r="H551" s="24"/>
      <c r="I551" s="195"/>
      <c r="J551" s="195"/>
      <c r="K551" s="195"/>
      <c r="L551" s="195"/>
    </row>
    <row r="552" spans="3:12" x14ac:dyDescent="0.2">
      <c r="C552" s="24"/>
      <c r="D552" s="24"/>
      <c r="E552" s="24"/>
      <c r="F552" s="24"/>
      <c r="G552" s="24"/>
      <c r="H552" s="24"/>
      <c r="I552" s="195"/>
      <c r="J552" s="195"/>
      <c r="K552" s="195"/>
      <c r="L552" s="195"/>
    </row>
    <row r="553" spans="3:12" x14ac:dyDescent="0.2">
      <c r="C553" s="24"/>
      <c r="D553" s="24"/>
      <c r="E553" s="24"/>
      <c r="F553" s="24"/>
      <c r="G553" s="24"/>
      <c r="H553" s="24"/>
      <c r="I553" s="195"/>
      <c r="J553" s="195"/>
      <c r="K553" s="195"/>
      <c r="L553" s="195"/>
    </row>
    <row r="554" spans="3:12" x14ac:dyDescent="0.2">
      <c r="C554" s="24"/>
      <c r="D554" s="24"/>
      <c r="E554" s="24"/>
      <c r="F554" s="24"/>
      <c r="G554" s="24"/>
      <c r="H554" s="24"/>
      <c r="I554" s="195"/>
      <c r="J554" s="195"/>
      <c r="K554" s="195"/>
      <c r="L554" s="195"/>
    </row>
    <row r="555" spans="3:12" x14ac:dyDescent="0.2">
      <c r="C555" s="24"/>
      <c r="D555" s="24"/>
      <c r="E555" s="24"/>
      <c r="F555" s="24"/>
      <c r="G555" s="24"/>
      <c r="H555" s="24"/>
      <c r="I555" s="195"/>
      <c r="J555" s="195"/>
      <c r="K555" s="195"/>
      <c r="L555" s="195"/>
    </row>
    <row r="556" spans="3:12" x14ac:dyDescent="0.2">
      <c r="C556" s="24"/>
      <c r="D556" s="24"/>
      <c r="E556" s="24"/>
      <c r="F556" s="24"/>
      <c r="G556" s="24"/>
      <c r="H556" s="24"/>
      <c r="I556" s="195"/>
      <c r="J556" s="195"/>
      <c r="K556" s="195"/>
      <c r="L556" s="195"/>
    </row>
    <row r="557" spans="3:12" x14ac:dyDescent="0.2">
      <c r="C557" s="24"/>
      <c r="D557" s="24"/>
      <c r="E557" s="24"/>
      <c r="F557" s="24"/>
      <c r="G557" s="24"/>
      <c r="H557" s="24"/>
      <c r="I557" s="195"/>
      <c r="J557" s="195"/>
      <c r="K557" s="195"/>
      <c r="L557" s="195"/>
    </row>
    <row r="558" spans="3:12" x14ac:dyDescent="0.2">
      <c r="C558" s="24"/>
      <c r="D558" s="24"/>
      <c r="E558" s="24"/>
      <c r="F558" s="24"/>
      <c r="G558" s="24"/>
      <c r="H558" s="24"/>
      <c r="I558" s="195"/>
      <c r="J558" s="195"/>
      <c r="K558" s="195"/>
      <c r="L558" s="195"/>
    </row>
    <row r="559" spans="3:12" x14ac:dyDescent="0.2">
      <c r="C559" s="24"/>
      <c r="D559" s="24"/>
      <c r="E559" s="24"/>
      <c r="F559" s="24"/>
      <c r="G559" s="24"/>
      <c r="H559" s="24"/>
      <c r="I559" s="195"/>
      <c r="J559" s="195"/>
      <c r="K559" s="195"/>
      <c r="L559" s="195"/>
    </row>
    <row r="560" spans="3:12" x14ac:dyDescent="0.2">
      <c r="C560" s="24"/>
      <c r="D560" s="24"/>
      <c r="E560" s="24"/>
      <c r="F560" s="24"/>
      <c r="G560" s="24"/>
      <c r="H560" s="24"/>
      <c r="I560" s="195"/>
      <c r="J560" s="195"/>
      <c r="K560" s="195"/>
      <c r="L560" s="195"/>
    </row>
    <row r="561" spans="3:12" x14ac:dyDescent="0.2">
      <c r="C561" s="24"/>
      <c r="D561" s="24"/>
      <c r="E561" s="24"/>
      <c r="F561" s="24"/>
      <c r="G561" s="24"/>
      <c r="H561" s="24"/>
      <c r="I561" s="195"/>
      <c r="J561" s="195"/>
      <c r="K561" s="195"/>
      <c r="L561" s="195"/>
    </row>
    <row r="562" spans="3:12" x14ac:dyDescent="0.2">
      <c r="C562" s="24"/>
      <c r="D562" s="24"/>
      <c r="E562" s="24"/>
      <c r="F562" s="24"/>
      <c r="G562" s="24"/>
      <c r="H562" s="24"/>
      <c r="I562" s="195"/>
      <c r="J562" s="195"/>
      <c r="K562" s="195"/>
      <c r="L562" s="195"/>
    </row>
    <row r="563" spans="3:12" x14ac:dyDescent="0.2">
      <c r="C563" s="24"/>
      <c r="D563" s="24"/>
      <c r="E563" s="24"/>
      <c r="F563" s="24"/>
      <c r="G563" s="24"/>
      <c r="H563" s="24"/>
      <c r="I563" s="195"/>
      <c r="J563" s="195"/>
      <c r="K563" s="195"/>
      <c r="L563" s="195"/>
    </row>
    <row r="564" spans="3:12" x14ac:dyDescent="0.2">
      <c r="C564" s="24"/>
      <c r="D564" s="24"/>
      <c r="E564" s="24"/>
      <c r="F564" s="24"/>
      <c r="G564" s="24"/>
      <c r="H564" s="24"/>
      <c r="I564" s="195"/>
      <c r="J564" s="195"/>
      <c r="K564" s="195"/>
      <c r="L564" s="195"/>
    </row>
    <row r="565" spans="3:12" x14ac:dyDescent="0.2">
      <c r="C565" s="24"/>
      <c r="D565" s="24"/>
      <c r="E565" s="24"/>
      <c r="F565" s="24"/>
      <c r="G565" s="24"/>
      <c r="H565" s="24"/>
      <c r="I565" s="195"/>
      <c r="J565" s="195"/>
      <c r="K565" s="195"/>
      <c r="L565" s="195"/>
    </row>
    <row r="566" spans="3:12" x14ac:dyDescent="0.2">
      <c r="C566" s="24"/>
      <c r="D566" s="24"/>
      <c r="E566" s="24"/>
      <c r="F566" s="24"/>
      <c r="G566" s="24"/>
      <c r="H566" s="24"/>
      <c r="I566" s="195"/>
      <c r="J566" s="195"/>
      <c r="K566" s="195"/>
      <c r="L566" s="195"/>
    </row>
    <row r="567" spans="3:12" x14ac:dyDescent="0.2">
      <c r="C567" s="24"/>
      <c r="D567" s="24"/>
      <c r="E567" s="24"/>
      <c r="F567" s="24"/>
      <c r="G567" s="24"/>
      <c r="H567" s="24"/>
      <c r="I567" s="195"/>
      <c r="J567" s="195"/>
      <c r="K567" s="195"/>
      <c r="L567" s="195"/>
    </row>
    <row r="568" spans="3:12" x14ac:dyDescent="0.2">
      <c r="C568" s="24"/>
      <c r="D568" s="24"/>
      <c r="E568" s="24"/>
      <c r="F568" s="24"/>
      <c r="G568" s="24"/>
      <c r="H568" s="24"/>
      <c r="I568" s="195"/>
      <c r="J568" s="195"/>
      <c r="K568" s="195"/>
      <c r="L568" s="195"/>
    </row>
    <row r="569" spans="3:12" x14ac:dyDescent="0.2">
      <c r="C569" s="24"/>
      <c r="D569" s="24"/>
      <c r="E569" s="24"/>
      <c r="F569" s="24"/>
      <c r="G569" s="24"/>
      <c r="H569" s="24"/>
      <c r="I569" s="195"/>
      <c r="J569" s="195"/>
      <c r="K569" s="195"/>
      <c r="L569" s="195"/>
    </row>
    <row r="570" spans="3:12" x14ac:dyDescent="0.2">
      <c r="C570" s="24"/>
      <c r="D570" s="24"/>
      <c r="E570" s="24"/>
      <c r="F570" s="24"/>
      <c r="G570" s="24"/>
      <c r="H570" s="24"/>
      <c r="I570" s="195"/>
      <c r="J570" s="195"/>
      <c r="K570" s="195"/>
      <c r="L570" s="195"/>
    </row>
    <row r="571" spans="3:12" x14ac:dyDescent="0.2">
      <c r="C571" s="24"/>
      <c r="D571" s="24"/>
      <c r="E571" s="24"/>
      <c r="F571" s="24"/>
      <c r="G571" s="24"/>
      <c r="H571" s="24"/>
      <c r="I571" s="195"/>
      <c r="J571" s="195"/>
      <c r="K571" s="195"/>
      <c r="L571" s="195"/>
    </row>
    <row r="572" spans="3:12" x14ac:dyDescent="0.2">
      <c r="C572" s="24"/>
      <c r="D572" s="24"/>
      <c r="E572" s="24"/>
      <c r="F572" s="24"/>
      <c r="G572" s="24"/>
      <c r="H572" s="24"/>
      <c r="I572" s="195"/>
      <c r="J572" s="195"/>
      <c r="K572" s="195"/>
      <c r="L572" s="195"/>
    </row>
    <row r="573" spans="3:12" x14ac:dyDescent="0.2">
      <c r="C573" s="24"/>
      <c r="D573" s="24"/>
      <c r="E573" s="24"/>
      <c r="F573" s="24"/>
      <c r="G573" s="24"/>
      <c r="H573" s="24"/>
      <c r="I573" s="195"/>
      <c r="J573" s="195"/>
      <c r="K573" s="195"/>
      <c r="L573" s="195"/>
    </row>
    <row r="574" spans="3:12" x14ac:dyDescent="0.2">
      <c r="C574" s="24"/>
      <c r="D574" s="24"/>
      <c r="E574" s="24"/>
      <c r="F574" s="24"/>
      <c r="G574" s="24"/>
      <c r="H574" s="24"/>
      <c r="I574" s="195"/>
      <c r="J574" s="195"/>
      <c r="K574" s="195"/>
      <c r="L574" s="195"/>
    </row>
    <row r="575" spans="3:12" x14ac:dyDescent="0.2">
      <c r="C575" s="24"/>
      <c r="D575" s="24"/>
      <c r="E575" s="24"/>
      <c r="F575" s="24"/>
      <c r="G575" s="24"/>
      <c r="H575" s="24"/>
      <c r="I575" s="195"/>
      <c r="J575" s="195"/>
      <c r="K575" s="195"/>
      <c r="L575" s="195"/>
    </row>
    <row r="576" spans="3:12" x14ac:dyDescent="0.2">
      <c r="C576" s="24"/>
      <c r="D576" s="24"/>
      <c r="E576" s="24"/>
      <c r="F576" s="24"/>
      <c r="G576" s="24"/>
      <c r="H576" s="24"/>
      <c r="I576" s="195"/>
      <c r="J576" s="195"/>
      <c r="K576" s="195"/>
      <c r="L576" s="195"/>
    </row>
    <row r="577" spans="3:12" x14ac:dyDescent="0.2">
      <c r="C577" s="24"/>
      <c r="D577" s="24"/>
      <c r="E577" s="24"/>
      <c r="F577" s="24"/>
      <c r="G577" s="24"/>
      <c r="H577" s="24"/>
      <c r="I577" s="195"/>
      <c r="J577" s="195"/>
      <c r="K577" s="195"/>
      <c r="L577" s="195"/>
    </row>
    <row r="578" spans="3:12" x14ac:dyDescent="0.2">
      <c r="C578" s="24"/>
      <c r="D578" s="24"/>
      <c r="E578" s="24"/>
      <c r="F578" s="24"/>
      <c r="G578" s="24"/>
      <c r="H578" s="24"/>
      <c r="I578" s="195"/>
      <c r="J578" s="195"/>
      <c r="K578" s="195"/>
      <c r="L578" s="195"/>
    </row>
    <row r="579" spans="3:12" x14ac:dyDescent="0.2">
      <c r="C579" s="24"/>
      <c r="D579" s="24"/>
      <c r="E579" s="24"/>
      <c r="F579" s="24"/>
      <c r="G579" s="24"/>
      <c r="H579" s="24"/>
      <c r="I579" s="195"/>
      <c r="J579" s="195"/>
      <c r="K579" s="195"/>
      <c r="L579" s="195"/>
    </row>
    <row r="580" spans="3:12" x14ac:dyDescent="0.2">
      <c r="C580" s="24"/>
      <c r="D580" s="24"/>
      <c r="E580" s="24"/>
      <c r="F580" s="24"/>
      <c r="G580" s="24"/>
      <c r="H580" s="24"/>
      <c r="I580" s="195"/>
      <c r="J580" s="195"/>
      <c r="K580" s="195"/>
      <c r="L580" s="195"/>
    </row>
    <row r="581" spans="3:12" x14ac:dyDescent="0.2">
      <c r="C581" s="24"/>
      <c r="D581" s="24"/>
      <c r="E581" s="24"/>
      <c r="F581" s="24"/>
      <c r="G581" s="24"/>
      <c r="H581" s="24"/>
      <c r="I581" s="195"/>
      <c r="J581" s="195"/>
      <c r="K581" s="195"/>
      <c r="L581" s="195"/>
    </row>
    <row r="582" spans="3:12" x14ac:dyDescent="0.2">
      <c r="C582" s="24"/>
      <c r="D582" s="24"/>
      <c r="E582" s="24"/>
      <c r="F582" s="24"/>
      <c r="G582" s="24"/>
      <c r="H582" s="24"/>
      <c r="I582" s="195"/>
      <c r="J582" s="195"/>
      <c r="K582" s="195"/>
      <c r="L582" s="195"/>
    </row>
    <row r="583" spans="3:12" x14ac:dyDescent="0.2">
      <c r="C583" s="24"/>
      <c r="D583" s="24"/>
      <c r="E583" s="24"/>
      <c r="F583" s="24"/>
      <c r="G583" s="24"/>
      <c r="H583" s="24"/>
      <c r="I583" s="195"/>
      <c r="J583" s="195"/>
      <c r="K583" s="195"/>
      <c r="L583" s="195"/>
    </row>
    <row r="584" spans="3:12" x14ac:dyDescent="0.2">
      <c r="C584" s="24"/>
      <c r="D584" s="24"/>
      <c r="E584" s="24"/>
      <c r="F584" s="24"/>
      <c r="G584" s="24"/>
      <c r="H584" s="24"/>
      <c r="I584" s="195"/>
      <c r="J584" s="195"/>
      <c r="K584" s="195"/>
      <c r="L584" s="195"/>
    </row>
    <row r="585" spans="3:12" x14ac:dyDescent="0.2">
      <c r="C585" s="24"/>
      <c r="D585" s="24"/>
      <c r="E585" s="24"/>
      <c r="F585" s="24"/>
      <c r="G585" s="24"/>
      <c r="H585" s="24"/>
      <c r="I585" s="195"/>
      <c r="J585" s="195"/>
      <c r="K585" s="195"/>
      <c r="L585" s="195"/>
    </row>
    <row r="586" spans="3:12" x14ac:dyDescent="0.2">
      <c r="C586" s="24"/>
      <c r="D586" s="24"/>
      <c r="E586" s="24"/>
      <c r="F586" s="24"/>
      <c r="G586" s="24"/>
      <c r="H586" s="24"/>
      <c r="I586" s="195"/>
      <c r="J586" s="195"/>
      <c r="K586" s="195"/>
      <c r="L586" s="195"/>
    </row>
    <row r="587" spans="3:12" x14ac:dyDescent="0.2">
      <c r="C587" s="24"/>
      <c r="D587" s="24"/>
      <c r="E587" s="24"/>
      <c r="F587" s="24"/>
      <c r="G587" s="24"/>
      <c r="H587" s="24"/>
      <c r="I587" s="195"/>
      <c r="J587" s="195"/>
      <c r="K587" s="195"/>
      <c r="L587" s="195"/>
    </row>
    <row r="588" spans="3:12" x14ac:dyDescent="0.2">
      <c r="C588" s="24"/>
      <c r="D588" s="24"/>
      <c r="E588" s="24"/>
      <c r="F588" s="24"/>
      <c r="G588" s="24"/>
      <c r="H588" s="24"/>
      <c r="I588" s="195"/>
      <c r="J588" s="195"/>
      <c r="K588" s="195"/>
      <c r="L588" s="195"/>
    </row>
    <row r="589" spans="3:12" x14ac:dyDescent="0.2">
      <c r="C589" s="24"/>
      <c r="D589" s="24"/>
      <c r="E589" s="24"/>
      <c r="F589" s="24"/>
      <c r="G589" s="24"/>
      <c r="H589" s="24"/>
      <c r="I589" s="195"/>
      <c r="J589" s="195"/>
      <c r="K589" s="195"/>
      <c r="L589" s="195"/>
    </row>
    <row r="590" spans="3:12" x14ac:dyDescent="0.2">
      <c r="C590" s="24"/>
      <c r="D590" s="24"/>
      <c r="E590" s="24"/>
      <c r="F590" s="24"/>
      <c r="G590" s="24"/>
      <c r="H590" s="24"/>
      <c r="I590" s="195"/>
      <c r="J590" s="195"/>
      <c r="K590" s="195"/>
      <c r="L590" s="195"/>
    </row>
    <row r="591" spans="3:12" x14ac:dyDescent="0.2">
      <c r="C591" s="24"/>
      <c r="D591" s="24"/>
      <c r="E591" s="24"/>
      <c r="F591" s="24"/>
      <c r="G591" s="24"/>
      <c r="H591" s="24"/>
      <c r="I591" s="195"/>
      <c r="J591" s="195"/>
      <c r="K591" s="195"/>
      <c r="L591" s="195"/>
    </row>
    <row r="592" spans="3:12" x14ac:dyDescent="0.2">
      <c r="C592" s="24"/>
      <c r="D592" s="24"/>
      <c r="E592" s="24"/>
      <c r="F592" s="24"/>
      <c r="G592" s="24"/>
      <c r="H592" s="24"/>
      <c r="I592" s="195"/>
      <c r="J592" s="195"/>
      <c r="K592" s="195"/>
      <c r="L592" s="195"/>
    </row>
    <row r="593" spans="3:12" x14ac:dyDescent="0.2">
      <c r="C593" s="24"/>
      <c r="D593" s="24"/>
      <c r="E593" s="24"/>
      <c r="F593" s="24"/>
      <c r="G593" s="24"/>
      <c r="H593" s="24"/>
      <c r="I593" s="195"/>
      <c r="J593" s="195"/>
      <c r="K593" s="195"/>
      <c r="L593" s="195"/>
    </row>
    <row r="594" spans="3:12" x14ac:dyDescent="0.2">
      <c r="C594" s="24"/>
      <c r="D594" s="24"/>
      <c r="E594" s="24"/>
      <c r="F594" s="24"/>
      <c r="G594" s="24"/>
      <c r="H594" s="24"/>
      <c r="I594" s="195"/>
      <c r="J594" s="195"/>
      <c r="K594" s="195"/>
      <c r="L594" s="195"/>
    </row>
    <row r="595" spans="3:12" x14ac:dyDescent="0.2">
      <c r="C595" s="24"/>
      <c r="D595" s="24"/>
      <c r="E595" s="24"/>
      <c r="F595" s="24"/>
      <c r="G595" s="24"/>
      <c r="H595" s="24"/>
      <c r="I595" s="195"/>
      <c r="J595" s="195"/>
      <c r="K595" s="195"/>
      <c r="L595" s="195"/>
    </row>
    <row r="596" spans="3:12" x14ac:dyDescent="0.2">
      <c r="C596" s="24"/>
      <c r="D596" s="24"/>
      <c r="E596" s="24"/>
      <c r="F596" s="24"/>
      <c r="G596" s="24"/>
      <c r="H596" s="24"/>
      <c r="I596" s="195"/>
      <c r="J596" s="195"/>
      <c r="K596" s="195"/>
      <c r="L596" s="195"/>
    </row>
    <row r="597" spans="3:12" x14ac:dyDescent="0.2">
      <c r="C597" s="24"/>
      <c r="D597" s="24"/>
      <c r="E597" s="24"/>
      <c r="F597" s="24"/>
      <c r="G597" s="24"/>
      <c r="H597" s="24"/>
      <c r="I597" s="195"/>
      <c r="J597" s="195"/>
      <c r="K597" s="195"/>
      <c r="L597" s="195"/>
    </row>
    <row r="598" spans="3:12" x14ac:dyDescent="0.2">
      <c r="C598" s="24"/>
      <c r="D598" s="24"/>
      <c r="E598" s="24"/>
      <c r="F598" s="24"/>
      <c r="G598" s="24"/>
      <c r="H598" s="24"/>
      <c r="I598" s="195"/>
      <c r="J598" s="195"/>
      <c r="K598" s="195"/>
      <c r="L598" s="195"/>
    </row>
    <row r="599" spans="3:12" x14ac:dyDescent="0.2">
      <c r="C599" s="24"/>
      <c r="D599" s="24"/>
      <c r="E599" s="24"/>
      <c r="F599" s="24"/>
      <c r="G599" s="24"/>
      <c r="H599" s="24"/>
      <c r="I599" s="195"/>
      <c r="J599" s="195"/>
      <c r="K599" s="195"/>
      <c r="L599" s="195"/>
    </row>
    <row r="600" spans="3:12" x14ac:dyDescent="0.2">
      <c r="C600" s="24"/>
      <c r="D600" s="24"/>
      <c r="E600" s="24"/>
      <c r="F600" s="24"/>
      <c r="G600" s="24"/>
      <c r="H600" s="24"/>
      <c r="I600" s="195"/>
      <c r="J600" s="195"/>
      <c r="K600" s="195"/>
      <c r="L600" s="195"/>
    </row>
    <row r="601" spans="3:12" x14ac:dyDescent="0.2">
      <c r="C601" s="24"/>
      <c r="D601" s="24"/>
      <c r="E601" s="24"/>
      <c r="F601" s="24"/>
      <c r="G601" s="24"/>
      <c r="H601" s="24"/>
      <c r="I601" s="195"/>
      <c r="J601" s="195"/>
      <c r="K601" s="195"/>
      <c r="L601" s="195"/>
    </row>
    <row r="602" spans="3:12" x14ac:dyDescent="0.2">
      <c r="C602" s="24"/>
      <c r="D602" s="24"/>
      <c r="E602" s="24"/>
      <c r="F602" s="24"/>
      <c r="G602" s="24"/>
      <c r="H602" s="24"/>
      <c r="I602" s="195"/>
      <c r="J602" s="195"/>
      <c r="K602" s="195"/>
      <c r="L602" s="195"/>
    </row>
    <row r="603" spans="3:12" x14ac:dyDescent="0.2">
      <c r="C603" s="24"/>
      <c r="D603" s="24"/>
      <c r="E603" s="24"/>
      <c r="F603" s="24"/>
      <c r="G603" s="24"/>
      <c r="H603" s="24"/>
      <c r="I603" s="195"/>
      <c r="J603" s="195"/>
      <c r="K603" s="195"/>
      <c r="L603" s="195"/>
    </row>
    <row r="604" spans="3:12" x14ac:dyDescent="0.2">
      <c r="C604" s="24"/>
      <c r="D604" s="24"/>
      <c r="E604" s="24"/>
      <c r="F604" s="24"/>
      <c r="G604" s="24"/>
      <c r="H604" s="24"/>
      <c r="I604" s="195"/>
      <c r="J604" s="195"/>
      <c r="K604" s="195"/>
      <c r="L604" s="195"/>
    </row>
    <row r="605" spans="3:12" x14ac:dyDescent="0.2">
      <c r="C605" s="24"/>
      <c r="D605" s="24"/>
      <c r="E605" s="24"/>
      <c r="F605" s="24"/>
      <c r="G605" s="24"/>
      <c r="H605" s="24"/>
      <c r="I605" s="195"/>
      <c r="J605" s="195"/>
      <c r="K605" s="195"/>
      <c r="L605" s="195"/>
    </row>
    <row r="606" spans="3:12" x14ac:dyDescent="0.2">
      <c r="C606" s="24"/>
      <c r="D606" s="24"/>
      <c r="E606" s="24"/>
      <c r="F606" s="24"/>
      <c r="G606" s="24"/>
      <c r="H606" s="24"/>
      <c r="I606" s="195"/>
      <c r="J606" s="195"/>
      <c r="K606" s="195"/>
      <c r="L606" s="195"/>
    </row>
    <row r="607" spans="3:12" x14ac:dyDescent="0.2">
      <c r="C607" s="24"/>
      <c r="D607" s="24"/>
      <c r="E607" s="24"/>
      <c r="F607" s="24"/>
      <c r="G607" s="24"/>
      <c r="H607" s="24"/>
      <c r="I607" s="195"/>
      <c r="J607" s="195"/>
      <c r="K607" s="195"/>
      <c r="L607" s="195"/>
    </row>
    <row r="608" spans="3:12" x14ac:dyDescent="0.2">
      <c r="C608" s="24"/>
      <c r="D608" s="24"/>
      <c r="E608" s="24"/>
      <c r="F608" s="24"/>
      <c r="G608" s="24"/>
      <c r="H608" s="24"/>
      <c r="I608" s="195"/>
      <c r="J608" s="195"/>
      <c r="K608" s="195"/>
      <c r="L608" s="195"/>
    </row>
    <row r="609" spans="3:12" x14ac:dyDescent="0.2">
      <c r="C609" s="24"/>
      <c r="D609" s="24"/>
      <c r="E609" s="24"/>
      <c r="F609" s="24"/>
      <c r="G609" s="24"/>
      <c r="H609" s="24"/>
      <c r="I609" s="195"/>
      <c r="J609" s="195"/>
      <c r="K609" s="195"/>
      <c r="L609" s="195"/>
    </row>
    <row r="610" spans="3:12" x14ac:dyDescent="0.2">
      <c r="C610" s="24"/>
      <c r="D610" s="24"/>
      <c r="E610" s="24"/>
      <c r="F610" s="24"/>
      <c r="G610" s="24"/>
      <c r="H610" s="24"/>
      <c r="I610" s="195"/>
      <c r="J610" s="195"/>
      <c r="K610" s="195"/>
      <c r="L610" s="195"/>
    </row>
    <row r="611" spans="3:12" x14ac:dyDescent="0.2">
      <c r="C611" s="24"/>
      <c r="D611" s="24"/>
      <c r="E611" s="24"/>
      <c r="F611" s="24"/>
      <c r="G611" s="24"/>
      <c r="H611" s="24"/>
      <c r="I611" s="195"/>
      <c r="J611" s="195"/>
      <c r="K611" s="195"/>
      <c r="L611" s="195"/>
    </row>
    <row r="612" spans="3:12" x14ac:dyDescent="0.2">
      <c r="C612" s="24"/>
      <c r="D612" s="24"/>
      <c r="E612" s="24"/>
      <c r="F612" s="24"/>
      <c r="G612" s="24"/>
      <c r="H612" s="24"/>
      <c r="I612" s="195"/>
      <c r="J612" s="195"/>
      <c r="K612" s="195"/>
      <c r="L612" s="195"/>
    </row>
    <row r="613" spans="3:12" x14ac:dyDescent="0.2">
      <c r="C613" s="24"/>
      <c r="D613" s="24"/>
      <c r="E613" s="24"/>
      <c r="F613" s="24"/>
      <c r="G613" s="24"/>
      <c r="H613" s="24"/>
      <c r="I613" s="195"/>
      <c r="J613" s="195"/>
      <c r="K613" s="195"/>
      <c r="L613" s="195"/>
    </row>
    <row r="614" spans="3:12" x14ac:dyDescent="0.2">
      <c r="C614" s="24"/>
      <c r="D614" s="24"/>
      <c r="E614" s="24"/>
      <c r="F614" s="24"/>
      <c r="G614" s="24"/>
      <c r="H614" s="24"/>
      <c r="I614" s="195"/>
      <c r="J614" s="195"/>
      <c r="K614" s="195"/>
      <c r="L614" s="195"/>
    </row>
    <row r="615" spans="3:12" x14ac:dyDescent="0.2">
      <c r="C615" s="24"/>
      <c r="D615" s="24"/>
      <c r="E615" s="24"/>
      <c r="F615" s="24"/>
      <c r="G615" s="24"/>
      <c r="H615" s="24"/>
      <c r="I615" s="195"/>
      <c r="J615" s="195"/>
      <c r="K615" s="195"/>
      <c r="L615" s="195"/>
    </row>
    <row r="616" spans="3:12" x14ac:dyDescent="0.2">
      <c r="C616" s="24"/>
      <c r="D616" s="24"/>
      <c r="E616" s="24"/>
      <c r="F616" s="24"/>
      <c r="G616" s="24"/>
      <c r="H616" s="24"/>
      <c r="I616" s="195"/>
      <c r="J616" s="195"/>
      <c r="K616" s="195"/>
      <c r="L616" s="195"/>
    </row>
    <row r="617" spans="3:12" x14ac:dyDescent="0.2">
      <c r="C617" s="24"/>
      <c r="D617" s="24"/>
      <c r="E617" s="24"/>
      <c r="F617" s="24"/>
      <c r="G617" s="24"/>
      <c r="H617" s="24"/>
      <c r="I617" s="195"/>
      <c r="J617" s="195"/>
      <c r="K617" s="195"/>
      <c r="L617" s="195"/>
    </row>
    <row r="618" spans="3:12" x14ac:dyDescent="0.2">
      <c r="C618" s="24"/>
      <c r="D618" s="24"/>
      <c r="E618" s="24"/>
      <c r="F618" s="24"/>
      <c r="G618" s="24"/>
      <c r="H618" s="24"/>
      <c r="I618" s="195"/>
      <c r="J618" s="195"/>
      <c r="K618" s="195"/>
      <c r="L618" s="195"/>
    </row>
    <row r="619" spans="3:12" x14ac:dyDescent="0.2">
      <c r="C619" s="24"/>
      <c r="D619" s="24"/>
      <c r="E619" s="24"/>
      <c r="F619" s="24"/>
      <c r="G619" s="24"/>
      <c r="H619" s="24"/>
      <c r="I619" s="195"/>
      <c r="J619" s="195"/>
      <c r="K619" s="195"/>
      <c r="L619" s="195"/>
    </row>
    <row r="620" spans="3:12" x14ac:dyDescent="0.2">
      <c r="C620" s="24"/>
      <c r="D620" s="24"/>
      <c r="E620" s="24"/>
      <c r="F620" s="24"/>
      <c r="G620" s="24"/>
      <c r="H620" s="24"/>
      <c r="I620" s="195"/>
      <c r="J620" s="195"/>
      <c r="K620" s="195"/>
      <c r="L620" s="195"/>
    </row>
    <row r="621" spans="3:12" x14ac:dyDescent="0.2">
      <c r="C621" s="24"/>
      <c r="D621" s="24"/>
      <c r="E621" s="24"/>
      <c r="F621" s="24"/>
      <c r="G621" s="24"/>
      <c r="H621" s="24"/>
      <c r="I621" s="195"/>
      <c r="J621" s="195"/>
      <c r="K621" s="195"/>
      <c r="L621" s="195"/>
    </row>
    <row r="622" spans="3:12" x14ac:dyDescent="0.2">
      <c r="C622" s="24"/>
      <c r="D622" s="24"/>
      <c r="E622" s="24"/>
      <c r="F622" s="24"/>
      <c r="G622" s="24"/>
      <c r="H622" s="24"/>
      <c r="I622" s="195"/>
      <c r="J622" s="195"/>
      <c r="K622" s="195"/>
      <c r="L622" s="195"/>
    </row>
    <row r="623" spans="3:12" x14ac:dyDescent="0.2">
      <c r="C623" s="24"/>
      <c r="D623" s="24"/>
      <c r="E623" s="24"/>
      <c r="F623" s="24"/>
      <c r="G623" s="24"/>
      <c r="H623" s="24"/>
      <c r="I623" s="195"/>
      <c r="J623" s="195"/>
      <c r="K623" s="195"/>
      <c r="L623" s="195"/>
    </row>
    <row r="624" spans="3:12" x14ac:dyDescent="0.2">
      <c r="C624" s="24"/>
      <c r="D624" s="24"/>
      <c r="E624" s="24"/>
      <c r="F624" s="24"/>
      <c r="G624" s="24"/>
      <c r="H624" s="24"/>
      <c r="I624" s="195"/>
      <c r="J624" s="195"/>
      <c r="K624" s="195"/>
      <c r="L624" s="195"/>
    </row>
    <row r="625" spans="3:12" x14ac:dyDescent="0.2">
      <c r="C625" s="24"/>
      <c r="D625" s="24"/>
      <c r="E625" s="24"/>
      <c r="F625" s="24"/>
      <c r="G625" s="24"/>
      <c r="H625" s="24"/>
      <c r="I625" s="195"/>
      <c r="J625" s="195"/>
      <c r="K625" s="195"/>
      <c r="L625" s="195"/>
    </row>
    <row r="626" spans="3:12" x14ac:dyDescent="0.2">
      <c r="C626" s="24"/>
      <c r="D626" s="24"/>
      <c r="E626" s="24"/>
      <c r="F626" s="24"/>
      <c r="G626" s="24"/>
      <c r="H626" s="24"/>
      <c r="I626" s="195"/>
      <c r="J626" s="195"/>
      <c r="K626" s="195"/>
      <c r="L626" s="195"/>
    </row>
    <row r="627" spans="3:12" x14ac:dyDescent="0.2">
      <c r="C627" s="24"/>
      <c r="D627" s="24"/>
      <c r="E627" s="24"/>
      <c r="F627" s="24"/>
      <c r="G627" s="24"/>
      <c r="H627" s="24"/>
      <c r="I627" s="195"/>
      <c r="J627" s="195"/>
      <c r="K627" s="195"/>
      <c r="L627" s="195"/>
    </row>
    <row r="628" spans="3:12" x14ac:dyDescent="0.2">
      <c r="C628" s="24"/>
      <c r="D628" s="24"/>
      <c r="E628" s="24"/>
      <c r="F628" s="24"/>
      <c r="G628" s="24"/>
      <c r="H628" s="24"/>
      <c r="I628" s="195"/>
      <c r="J628" s="195"/>
      <c r="K628" s="195"/>
      <c r="L628" s="195"/>
    </row>
    <row r="629" spans="3:12" x14ac:dyDescent="0.2">
      <c r="C629" s="24"/>
      <c r="D629" s="24"/>
      <c r="E629" s="24"/>
      <c r="F629" s="24"/>
      <c r="G629" s="24"/>
      <c r="H629" s="24"/>
      <c r="I629" s="195"/>
      <c r="J629" s="195"/>
      <c r="K629" s="195"/>
      <c r="L629" s="195"/>
    </row>
    <row r="630" spans="3:12" x14ac:dyDescent="0.2">
      <c r="C630" s="24"/>
      <c r="D630" s="24"/>
      <c r="E630" s="24"/>
      <c r="F630" s="24"/>
      <c r="G630" s="24"/>
      <c r="H630" s="24"/>
      <c r="I630" s="195"/>
      <c r="J630" s="195"/>
      <c r="K630" s="195"/>
      <c r="L630" s="195"/>
    </row>
    <row r="631" spans="3:12" x14ac:dyDescent="0.2">
      <c r="C631" s="24"/>
      <c r="D631" s="24"/>
      <c r="E631" s="24"/>
      <c r="F631" s="24"/>
      <c r="G631" s="24"/>
      <c r="H631" s="24"/>
      <c r="I631" s="195"/>
      <c r="J631" s="195"/>
      <c r="K631" s="195"/>
      <c r="L631" s="195"/>
    </row>
    <row r="632" spans="3:12" x14ac:dyDescent="0.2">
      <c r="C632" s="24"/>
      <c r="D632" s="24"/>
      <c r="E632" s="24"/>
      <c r="F632" s="24"/>
      <c r="G632" s="24"/>
      <c r="H632" s="24"/>
      <c r="I632" s="195"/>
      <c r="J632" s="195"/>
      <c r="K632" s="195"/>
      <c r="L632" s="195"/>
    </row>
    <row r="633" spans="3:12" x14ac:dyDescent="0.2">
      <c r="C633" s="24"/>
      <c r="D633" s="24"/>
      <c r="E633" s="24"/>
      <c r="F633" s="24"/>
      <c r="G633" s="24"/>
      <c r="H633" s="24"/>
      <c r="I633" s="195"/>
      <c r="J633" s="195"/>
      <c r="K633" s="195"/>
      <c r="L633" s="195"/>
    </row>
    <row r="634" spans="3:12" x14ac:dyDescent="0.2">
      <c r="C634" s="24"/>
      <c r="D634" s="24"/>
      <c r="E634" s="24"/>
      <c r="F634" s="24"/>
      <c r="G634" s="24"/>
      <c r="H634" s="24"/>
      <c r="I634" s="195"/>
      <c r="J634" s="195"/>
      <c r="K634" s="195"/>
      <c r="L634" s="195"/>
    </row>
    <row r="635" spans="3:12" x14ac:dyDescent="0.2">
      <c r="C635" s="24"/>
      <c r="D635" s="24"/>
      <c r="E635" s="24"/>
      <c r="F635" s="24"/>
      <c r="G635" s="24"/>
      <c r="H635" s="24"/>
      <c r="I635" s="195"/>
      <c r="J635" s="195"/>
      <c r="K635" s="195"/>
      <c r="L635" s="195"/>
    </row>
    <row r="636" spans="3:12" x14ac:dyDescent="0.2">
      <c r="C636" s="24"/>
      <c r="D636" s="24"/>
      <c r="E636" s="24"/>
      <c r="F636" s="24"/>
      <c r="G636" s="24"/>
      <c r="H636" s="24"/>
      <c r="I636" s="195"/>
      <c r="J636" s="195"/>
      <c r="K636" s="195"/>
      <c r="L636" s="195"/>
    </row>
    <row r="637" spans="3:12" x14ac:dyDescent="0.2">
      <c r="C637" s="24"/>
      <c r="D637" s="24"/>
      <c r="E637" s="24"/>
      <c r="F637" s="24"/>
      <c r="G637" s="24"/>
      <c r="H637" s="24"/>
      <c r="I637" s="195"/>
      <c r="J637" s="195"/>
      <c r="K637" s="195"/>
      <c r="L637" s="195"/>
    </row>
    <row r="638" spans="3:12" x14ac:dyDescent="0.2">
      <c r="C638" s="24"/>
      <c r="D638" s="24"/>
      <c r="E638" s="24"/>
      <c r="F638" s="24"/>
      <c r="G638" s="24"/>
      <c r="H638" s="24"/>
      <c r="I638" s="195"/>
      <c r="J638" s="195"/>
      <c r="K638" s="195"/>
      <c r="L638" s="195"/>
    </row>
    <row r="639" spans="3:12" x14ac:dyDescent="0.2">
      <c r="C639" s="24"/>
      <c r="D639" s="24"/>
      <c r="E639" s="24"/>
      <c r="F639" s="24"/>
      <c r="G639" s="24"/>
      <c r="H639" s="24"/>
      <c r="I639" s="195"/>
      <c r="J639" s="195"/>
      <c r="K639" s="195"/>
      <c r="L639" s="195"/>
    </row>
    <row r="640" spans="3:12" x14ac:dyDescent="0.2">
      <c r="C640" s="24"/>
      <c r="D640" s="24"/>
      <c r="E640" s="24"/>
      <c r="F640" s="24"/>
      <c r="G640" s="24"/>
      <c r="H640" s="24"/>
      <c r="I640" s="195"/>
      <c r="J640" s="195"/>
      <c r="K640" s="195"/>
      <c r="L640" s="195"/>
    </row>
    <row r="641" spans="3:12" x14ac:dyDescent="0.2">
      <c r="C641" s="24"/>
      <c r="D641" s="24"/>
      <c r="E641" s="24"/>
      <c r="F641" s="24"/>
      <c r="G641" s="24"/>
      <c r="H641" s="24"/>
      <c r="I641" s="195"/>
      <c r="J641" s="195"/>
      <c r="K641" s="195"/>
      <c r="L641" s="195"/>
    </row>
    <row r="642" spans="3:12" x14ac:dyDescent="0.2">
      <c r="C642" s="24"/>
      <c r="D642" s="24"/>
      <c r="E642" s="24"/>
      <c r="F642" s="24"/>
      <c r="G642" s="24"/>
      <c r="H642" s="24"/>
      <c r="I642" s="195"/>
      <c r="J642" s="195"/>
      <c r="K642" s="195"/>
      <c r="L642" s="195"/>
    </row>
    <row r="643" spans="3:12" x14ac:dyDescent="0.2">
      <c r="C643" s="24"/>
      <c r="D643" s="24"/>
      <c r="E643" s="24"/>
      <c r="F643" s="24"/>
      <c r="G643" s="24"/>
      <c r="H643" s="24"/>
      <c r="I643" s="195"/>
      <c r="J643" s="195"/>
      <c r="K643" s="195"/>
      <c r="L643" s="195"/>
    </row>
    <row r="644" spans="3:12" x14ac:dyDescent="0.2">
      <c r="C644" s="24"/>
      <c r="D644" s="24"/>
      <c r="E644" s="24"/>
      <c r="F644" s="24"/>
      <c r="G644" s="24"/>
      <c r="H644" s="24"/>
      <c r="I644" s="195"/>
      <c r="J644" s="195"/>
      <c r="K644" s="195"/>
      <c r="L644" s="195"/>
    </row>
    <row r="645" spans="3:12" x14ac:dyDescent="0.2">
      <c r="C645" s="24"/>
      <c r="D645" s="24"/>
      <c r="E645" s="24"/>
      <c r="F645" s="24"/>
      <c r="G645" s="24"/>
      <c r="H645" s="24"/>
      <c r="I645" s="195"/>
      <c r="J645" s="195"/>
      <c r="K645" s="195"/>
      <c r="L645" s="195"/>
    </row>
    <row r="646" spans="3:12" x14ac:dyDescent="0.2">
      <c r="C646" s="24"/>
      <c r="D646" s="24"/>
      <c r="E646" s="24"/>
      <c r="F646" s="24"/>
      <c r="G646" s="24"/>
      <c r="H646" s="24"/>
      <c r="I646" s="195"/>
      <c r="J646" s="195"/>
      <c r="K646" s="195"/>
      <c r="L646" s="195"/>
    </row>
    <row r="647" spans="3:12" x14ac:dyDescent="0.2">
      <c r="C647" s="24"/>
      <c r="D647" s="24"/>
      <c r="E647" s="24"/>
      <c r="F647" s="24"/>
      <c r="G647" s="24"/>
      <c r="H647" s="24"/>
      <c r="I647" s="195"/>
      <c r="J647" s="195"/>
      <c r="K647" s="195"/>
      <c r="L647" s="195"/>
    </row>
    <row r="648" spans="3:12" x14ac:dyDescent="0.2">
      <c r="C648" s="24"/>
      <c r="D648" s="24"/>
      <c r="E648" s="24"/>
      <c r="F648" s="24"/>
      <c r="G648" s="24"/>
      <c r="H648" s="24"/>
      <c r="I648" s="195"/>
      <c r="J648" s="195"/>
      <c r="K648" s="195"/>
      <c r="L648" s="195"/>
    </row>
    <row r="649" spans="3:12" x14ac:dyDescent="0.2">
      <c r="C649" s="24"/>
      <c r="D649" s="24"/>
      <c r="E649" s="24"/>
      <c r="F649" s="24"/>
      <c r="G649" s="24"/>
      <c r="H649" s="24"/>
      <c r="I649" s="195"/>
      <c r="J649" s="195"/>
      <c r="K649" s="195"/>
      <c r="L649" s="195"/>
    </row>
    <row r="650" spans="3:12" x14ac:dyDescent="0.2">
      <c r="C650" s="24"/>
      <c r="D650" s="24"/>
      <c r="E650" s="24"/>
      <c r="F650" s="24"/>
      <c r="G650" s="24"/>
      <c r="H650" s="24"/>
      <c r="I650" s="195"/>
      <c r="J650" s="195"/>
      <c r="K650" s="195"/>
      <c r="L650" s="195"/>
    </row>
    <row r="651" spans="3:12" x14ac:dyDescent="0.2">
      <c r="C651" s="24"/>
      <c r="D651" s="24"/>
      <c r="E651" s="24"/>
      <c r="F651" s="24"/>
      <c r="G651" s="24"/>
      <c r="H651" s="24"/>
      <c r="I651" s="195"/>
      <c r="J651" s="195"/>
      <c r="K651" s="195"/>
      <c r="L651" s="195"/>
    </row>
    <row r="652" spans="3:12" x14ac:dyDescent="0.2">
      <c r="C652" s="24"/>
      <c r="D652" s="24"/>
      <c r="E652" s="24"/>
      <c r="F652" s="24"/>
      <c r="G652" s="24"/>
      <c r="H652" s="24"/>
      <c r="I652" s="195"/>
      <c r="J652" s="195"/>
      <c r="K652" s="195"/>
      <c r="L652" s="195"/>
    </row>
    <row r="653" spans="3:12" x14ac:dyDescent="0.2">
      <c r="C653" s="24"/>
      <c r="D653" s="24"/>
      <c r="E653" s="24"/>
      <c r="F653" s="24"/>
      <c r="G653" s="24"/>
      <c r="H653" s="24"/>
      <c r="I653" s="195"/>
      <c r="J653" s="195"/>
      <c r="K653" s="195"/>
      <c r="L653" s="195"/>
    </row>
    <row r="654" spans="3:12" x14ac:dyDescent="0.2">
      <c r="C654" s="24"/>
      <c r="D654" s="24"/>
      <c r="E654" s="24"/>
      <c r="F654" s="24"/>
      <c r="G654" s="24"/>
      <c r="H654" s="24"/>
      <c r="I654" s="195"/>
      <c r="J654" s="195"/>
      <c r="K654" s="195"/>
      <c r="L654" s="195"/>
    </row>
    <row r="655" spans="3:12" x14ac:dyDescent="0.2">
      <c r="C655" s="24"/>
      <c r="D655" s="24"/>
      <c r="E655" s="24"/>
      <c r="F655" s="24"/>
      <c r="G655" s="24"/>
      <c r="H655" s="24"/>
      <c r="I655" s="195"/>
      <c r="J655" s="195"/>
      <c r="K655" s="195"/>
      <c r="L655" s="195"/>
    </row>
    <row r="656" spans="3:12" x14ac:dyDescent="0.2">
      <c r="C656" s="24"/>
      <c r="D656" s="24"/>
      <c r="E656" s="24"/>
      <c r="F656" s="24"/>
      <c r="G656" s="24"/>
      <c r="H656" s="24"/>
      <c r="I656" s="195"/>
      <c r="J656" s="195"/>
      <c r="K656" s="195"/>
      <c r="L656" s="195"/>
    </row>
    <row r="657" spans="3:12" x14ac:dyDescent="0.2">
      <c r="C657" s="24"/>
      <c r="D657" s="24"/>
      <c r="E657" s="24"/>
      <c r="F657" s="24"/>
      <c r="G657" s="24"/>
      <c r="H657" s="24"/>
      <c r="I657" s="195"/>
      <c r="J657" s="195"/>
      <c r="K657" s="195"/>
      <c r="L657" s="195"/>
    </row>
    <row r="658" spans="3:12" x14ac:dyDescent="0.2">
      <c r="C658" s="24"/>
      <c r="D658" s="24"/>
      <c r="E658" s="24"/>
      <c r="F658" s="24"/>
      <c r="G658" s="24"/>
      <c r="H658" s="24"/>
      <c r="I658" s="195"/>
      <c r="J658" s="195"/>
      <c r="K658" s="195"/>
      <c r="L658" s="195"/>
    </row>
    <row r="659" spans="3:12" x14ac:dyDescent="0.2">
      <c r="C659" s="24"/>
      <c r="D659" s="24"/>
      <c r="E659" s="24"/>
      <c r="F659" s="24"/>
      <c r="G659" s="24"/>
      <c r="H659" s="24"/>
      <c r="I659" s="195"/>
      <c r="J659" s="195"/>
      <c r="K659" s="195"/>
      <c r="L659" s="195"/>
    </row>
    <row r="660" spans="3:12" x14ac:dyDescent="0.2">
      <c r="C660" s="24"/>
      <c r="D660" s="24"/>
      <c r="E660" s="24"/>
      <c r="F660" s="24"/>
      <c r="G660" s="24"/>
      <c r="H660" s="24"/>
      <c r="I660" s="195"/>
      <c r="J660" s="195"/>
      <c r="K660" s="195"/>
      <c r="L660" s="195"/>
    </row>
    <row r="661" spans="3:12" x14ac:dyDescent="0.2">
      <c r="C661" s="24"/>
      <c r="D661" s="24"/>
      <c r="E661" s="24"/>
      <c r="F661" s="24"/>
      <c r="G661" s="24"/>
      <c r="H661" s="24"/>
      <c r="I661" s="195"/>
      <c r="J661" s="195"/>
      <c r="K661" s="195"/>
      <c r="L661" s="195"/>
    </row>
    <row r="662" spans="3:12" x14ac:dyDescent="0.2">
      <c r="C662" s="24"/>
      <c r="D662" s="24"/>
      <c r="E662" s="24"/>
      <c r="F662" s="24"/>
      <c r="G662" s="24"/>
      <c r="H662" s="24"/>
      <c r="I662" s="195"/>
      <c r="J662" s="195"/>
      <c r="K662" s="195"/>
      <c r="L662" s="195"/>
    </row>
    <row r="663" spans="3:12" x14ac:dyDescent="0.2">
      <c r="C663" s="24"/>
      <c r="D663" s="24"/>
      <c r="E663" s="24"/>
      <c r="F663" s="24"/>
      <c r="G663" s="24"/>
      <c r="H663" s="24"/>
      <c r="I663" s="195"/>
      <c r="J663" s="195"/>
      <c r="K663" s="195"/>
      <c r="L663" s="195"/>
    </row>
    <row r="664" spans="3:12" x14ac:dyDescent="0.2">
      <c r="C664" s="24"/>
      <c r="D664" s="24"/>
      <c r="E664" s="24"/>
      <c r="F664" s="24"/>
      <c r="G664" s="24"/>
      <c r="H664" s="24"/>
      <c r="I664" s="195"/>
      <c r="J664" s="195"/>
      <c r="K664" s="195"/>
      <c r="L664" s="195"/>
    </row>
    <row r="665" spans="3:12" x14ac:dyDescent="0.2">
      <c r="C665" s="24"/>
      <c r="D665" s="24"/>
      <c r="E665" s="24"/>
      <c r="F665" s="24"/>
      <c r="G665" s="24"/>
      <c r="H665" s="24"/>
      <c r="I665" s="195"/>
      <c r="J665" s="195"/>
      <c r="K665" s="195"/>
      <c r="L665" s="195"/>
    </row>
    <row r="666" spans="3:12" x14ac:dyDescent="0.2">
      <c r="C666" s="24"/>
      <c r="D666" s="24"/>
      <c r="E666" s="24"/>
      <c r="F666" s="24"/>
      <c r="G666" s="24"/>
      <c r="H666" s="24"/>
      <c r="I666" s="195"/>
      <c r="J666" s="195"/>
      <c r="K666" s="195"/>
      <c r="L666" s="195"/>
    </row>
    <row r="667" spans="3:12" x14ac:dyDescent="0.2">
      <c r="C667" s="24"/>
      <c r="D667" s="24"/>
      <c r="E667" s="24"/>
      <c r="F667" s="24"/>
      <c r="G667" s="24"/>
      <c r="H667" s="24"/>
      <c r="I667" s="195"/>
      <c r="J667" s="195"/>
      <c r="K667" s="195"/>
      <c r="L667" s="195"/>
    </row>
    <row r="668" spans="3:12" x14ac:dyDescent="0.2">
      <c r="C668" s="24"/>
      <c r="D668" s="24"/>
      <c r="E668" s="24"/>
      <c r="F668" s="24"/>
      <c r="G668" s="24"/>
      <c r="H668" s="24"/>
      <c r="I668" s="195"/>
      <c r="J668" s="195"/>
      <c r="K668" s="195"/>
      <c r="L668" s="195"/>
    </row>
    <row r="669" spans="3:12" x14ac:dyDescent="0.2">
      <c r="C669" s="24"/>
      <c r="D669" s="24"/>
      <c r="E669" s="24"/>
      <c r="F669" s="24"/>
      <c r="G669" s="24"/>
      <c r="H669" s="24"/>
      <c r="I669" s="195"/>
      <c r="J669" s="195"/>
      <c r="K669" s="195"/>
      <c r="L669" s="195"/>
    </row>
    <row r="670" spans="3:12" x14ac:dyDescent="0.2">
      <c r="C670" s="24"/>
      <c r="D670" s="24"/>
      <c r="E670" s="24"/>
      <c r="F670" s="24"/>
      <c r="G670" s="24"/>
      <c r="H670" s="24"/>
      <c r="I670" s="195"/>
      <c r="J670" s="195"/>
      <c r="K670" s="195"/>
      <c r="L670" s="195"/>
    </row>
    <row r="671" spans="3:12" x14ac:dyDescent="0.2">
      <c r="C671" s="24"/>
      <c r="D671" s="24"/>
      <c r="E671" s="24"/>
      <c r="F671" s="24"/>
      <c r="G671" s="24"/>
      <c r="H671" s="24"/>
      <c r="I671" s="195"/>
      <c r="J671" s="195"/>
      <c r="K671" s="195"/>
      <c r="L671" s="195"/>
    </row>
    <row r="672" spans="3:12" x14ac:dyDescent="0.2">
      <c r="C672" s="24"/>
      <c r="D672" s="24"/>
      <c r="E672" s="24"/>
      <c r="F672" s="24"/>
      <c r="G672" s="24"/>
      <c r="H672" s="24"/>
      <c r="I672" s="195"/>
      <c r="J672" s="195"/>
      <c r="K672" s="195"/>
      <c r="L672" s="195"/>
    </row>
    <row r="673" spans="3:12" x14ac:dyDescent="0.2">
      <c r="C673" s="24"/>
      <c r="D673" s="24"/>
      <c r="E673" s="24"/>
      <c r="F673" s="24"/>
      <c r="G673" s="24"/>
      <c r="H673" s="24"/>
      <c r="I673" s="195"/>
      <c r="J673" s="195"/>
      <c r="K673" s="195"/>
      <c r="L673" s="195"/>
    </row>
    <row r="674" spans="3:12" x14ac:dyDescent="0.2">
      <c r="C674" s="24"/>
      <c r="D674" s="24"/>
      <c r="E674" s="24"/>
      <c r="F674" s="24"/>
      <c r="G674" s="24"/>
      <c r="H674" s="24"/>
      <c r="I674" s="195"/>
      <c r="J674" s="195"/>
      <c r="K674" s="195"/>
      <c r="L674" s="195"/>
    </row>
    <row r="675" spans="3:12" x14ac:dyDescent="0.2">
      <c r="C675" s="24"/>
      <c r="D675" s="24"/>
      <c r="E675" s="24"/>
      <c r="F675" s="24"/>
      <c r="G675" s="24"/>
      <c r="H675" s="24"/>
      <c r="I675" s="195"/>
      <c r="J675" s="195"/>
      <c r="K675" s="195"/>
      <c r="L675" s="195"/>
    </row>
    <row r="676" spans="3:12" x14ac:dyDescent="0.2">
      <c r="C676" s="24"/>
      <c r="D676" s="24"/>
      <c r="E676" s="24"/>
      <c r="F676" s="24"/>
      <c r="G676" s="24"/>
      <c r="H676" s="24"/>
      <c r="I676" s="195"/>
      <c r="J676" s="195"/>
      <c r="K676" s="195"/>
      <c r="L676" s="195"/>
    </row>
    <row r="677" spans="3:12" x14ac:dyDescent="0.2">
      <c r="C677" s="24"/>
      <c r="D677" s="24"/>
      <c r="E677" s="24"/>
      <c r="F677" s="24"/>
      <c r="G677" s="24"/>
      <c r="H677" s="24"/>
      <c r="I677" s="195"/>
      <c r="J677" s="195"/>
      <c r="K677" s="195"/>
      <c r="L677" s="195"/>
    </row>
    <row r="678" spans="3:12" x14ac:dyDescent="0.2">
      <c r="C678" s="24"/>
      <c r="D678" s="24"/>
      <c r="E678" s="24"/>
      <c r="F678" s="24"/>
      <c r="G678" s="24"/>
      <c r="H678" s="24"/>
      <c r="I678" s="195"/>
      <c r="J678" s="195"/>
      <c r="K678" s="195"/>
      <c r="L678" s="195"/>
    </row>
    <row r="679" spans="3:12" x14ac:dyDescent="0.2">
      <c r="C679" s="24"/>
      <c r="D679" s="24"/>
      <c r="E679" s="24"/>
      <c r="F679" s="24"/>
      <c r="G679" s="24"/>
      <c r="H679" s="24"/>
      <c r="I679" s="195"/>
      <c r="J679" s="195"/>
      <c r="K679" s="195"/>
      <c r="L679" s="195"/>
    </row>
    <row r="680" spans="3:12" x14ac:dyDescent="0.2">
      <c r="C680" s="24"/>
      <c r="D680" s="24"/>
      <c r="E680" s="24"/>
      <c r="F680" s="24"/>
      <c r="G680" s="24"/>
      <c r="H680" s="24"/>
      <c r="I680" s="195"/>
      <c r="J680" s="195"/>
      <c r="K680" s="195"/>
      <c r="L680" s="195"/>
    </row>
    <row r="681" spans="3:12" x14ac:dyDescent="0.2">
      <c r="C681" s="24"/>
      <c r="D681" s="24"/>
      <c r="E681" s="24"/>
      <c r="F681" s="24"/>
      <c r="G681" s="24"/>
      <c r="H681" s="24"/>
      <c r="I681" s="195"/>
      <c r="J681" s="195"/>
      <c r="K681" s="195"/>
      <c r="L681" s="195"/>
    </row>
    <row r="682" spans="3:12" x14ac:dyDescent="0.2">
      <c r="C682" s="24"/>
      <c r="D682" s="24"/>
      <c r="E682" s="24"/>
      <c r="F682" s="24"/>
      <c r="G682" s="24"/>
      <c r="H682" s="24"/>
      <c r="I682" s="195"/>
      <c r="J682" s="195"/>
      <c r="K682" s="195"/>
      <c r="L682" s="195"/>
    </row>
    <row r="683" spans="3:12" x14ac:dyDescent="0.2">
      <c r="C683" s="24"/>
      <c r="D683" s="24"/>
      <c r="E683" s="24"/>
      <c r="F683" s="24"/>
      <c r="G683" s="24"/>
      <c r="H683" s="24"/>
      <c r="I683" s="195"/>
      <c r="J683" s="195"/>
      <c r="K683" s="195"/>
      <c r="L683" s="195"/>
    </row>
    <row r="684" spans="3:12" x14ac:dyDescent="0.2">
      <c r="C684" s="24"/>
      <c r="D684" s="24"/>
      <c r="E684" s="24"/>
      <c r="F684" s="24"/>
      <c r="G684" s="24"/>
      <c r="H684" s="24"/>
      <c r="I684" s="195"/>
      <c r="J684" s="195"/>
      <c r="K684" s="195"/>
      <c r="L684" s="195"/>
    </row>
    <row r="685" spans="3:12" x14ac:dyDescent="0.2">
      <c r="C685" s="24"/>
      <c r="D685" s="24"/>
      <c r="E685" s="24"/>
      <c r="F685" s="24"/>
      <c r="G685" s="24"/>
      <c r="H685" s="24"/>
      <c r="I685" s="195"/>
      <c r="J685" s="195"/>
      <c r="K685" s="195"/>
      <c r="L685" s="195"/>
    </row>
    <row r="686" spans="3:12" x14ac:dyDescent="0.2">
      <c r="C686" s="24"/>
      <c r="D686" s="24"/>
      <c r="E686" s="24"/>
      <c r="F686" s="24"/>
      <c r="G686" s="24"/>
      <c r="H686" s="24"/>
      <c r="I686" s="195"/>
      <c r="J686" s="195"/>
      <c r="K686" s="195"/>
      <c r="L686" s="195"/>
    </row>
    <row r="687" spans="3:12" x14ac:dyDescent="0.2">
      <c r="C687" s="24"/>
      <c r="D687" s="24"/>
      <c r="E687" s="24"/>
      <c r="F687" s="24"/>
      <c r="G687" s="24"/>
      <c r="H687" s="24"/>
      <c r="I687" s="195"/>
      <c r="J687" s="195"/>
      <c r="K687" s="195"/>
      <c r="L687" s="195"/>
    </row>
    <row r="688" spans="3:12" x14ac:dyDescent="0.2">
      <c r="C688" s="24"/>
      <c r="D688" s="24"/>
      <c r="E688" s="24"/>
      <c r="F688" s="24"/>
      <c r="G688" s="24"/>
      <c r="H688" s="24"/>
      <c r="I688" s="195"/>
      <c r="J688" s="195"/>
      <c r="K688" s="195"/>
      <c r="L688" s="195"/>
    </row>
    <row r="689" spans="3:12" x14ac:dyDescent="0.2">
      <c r="C689" s="24"/>
      <c r="D689" s="24"/>
      <c r="E689" s="24"/>
      <c r="F689" s="24"/>
      <c r="G689" s="24"/>
      <c r="H689" s="24"/>
      <c r="I689" s="195"/>
      <c r="J689" s="195"/>
      <c r="K689" s="195"/>
      <c r="L689" s="195"/>
    </row>
    <row r="690" spans="3:12" x14ac:dyDescent="0.2">
      <c r="C690" s="24"/>
      <c r="D690" s="24"/>
      <c r="E690" s="24"/>
      <c r="F690" s="24"/>
      <c r="G690" s="24"/>
      <c r="H690" s="24"/>
      <c r="I690" s="195"/>
      <c r="J690" s="195"/>
      <c r="K690" s="195"/>
      <c r="L690" s="195"/>
    </row>
    <row r="691" spans="3:12" x14ac:dyDescent="0.2">
      <c r="C691" s="24"/>
      <c r="D691" s="24"/>
      <c r="E691" s="24"/>
      <c r="F691" s="24"/>
      <c r="G691" s="24"/>
      <c r="H691" s="24"/>
      <c r="I691" s="195"/>
      <c r="J691" s="195"/>
      <c r="K691" s="195"/>
      <c r="L691" s="195"/>
    </row>
    <row r="692" spans="3:12" x14ac:dyDescent="0.2">
      <c r="C692" s="24"/>
      <c r="D692" s="24"/>
      <c r="E692" s="24"/>
      <c r="F692" s="24"/>
      <c r="G692" s="24"/>
      <c r="H692" s="24"/>
      <c r="I692" s="195"/>
      <c r="J692" s="195"/>
      <c r="K692" s="195"/>
      <c r="L692" s="195"/>
    </row>
    <row r="693" spans="3:12" x14ac:dyDescent="0.2">
      <c r="C693" s="24"/>
      <c r="D693" s="24"/>
      <c r="E693" s="24"/>
      <c r="F693" s="24"/>
      <c r="G693" s="24"/>
      <c r="H693" s="24"/>
      <c r="I693" s="195"/>
      <c r="J693" s="195"/>
      <c r="K693" s="195"/>
      <c r="L693" s="195"/>
    </row>
    <row r="694" spans="3:12" x14ac:dyDescent="0.2">
      <c r="C694" s="24"/>
      <c r="D694" s="24"/>
      <c r="E694" s="24"/>
      <c r="F694" s="24"/>
      <c r="G694" s="24"/>
      <c r="H694" s="24"/>
      <c r="I694" s="195"/>
      <c r="J694" s="195"/>
      <c r="K694" s="195"/>
      <c r="L694" s="195"/>
    </row>
    <row r="695" spans="3:12" x14ac:dyDescent="0.2">
      <c r="C695" s="24"/>
      <c r="D695" s="24"/>
      <c r="E695" s="24"/>
      <c r="F695" s="24"/>
      <c r="G695" s="24"/>
      <c r="H695" s="24"/>
      <c r="I695" s="195"/>
      <c r="J695" s="195"/>
      <c r="K695" s="195"/>
      <c r="L695" s="195"/>
    </row>
    <row r="696" spans="3:12" x14ac:dyDescent="0.2">
      <c r="C696" s="24"/>
      <c r="D696" s="24"/>
      <c r="E696" s="24"/>
      <c r="F696" s="24"/>
      <c r="G696" s="24"/>
      <c r="H696" s="24"/>
      <c r="I696" s="195"/>
      <c r="J696" s="195"/>
      <c r="K696" s="195"/>
      <c r="L696" s="195"/>
    </row>
    <row r="697" spans="3:12" x14ac:dyDescent="0.2">
      <c r="C697" s="24"/>
      <c r="D697" s="24"/>
      <c r="E697" s="24"/>
      <c r="F697" s="24"/>
      <c r="G697" s="24"/>
      <c r="H697" s="24"/>
      <c r="I697" s="195"/>
      <c r="J697" s="195"/>
      <c r="K697" s="195"/>
      <c r="L697" s="195"/>
    </row>
    <row r="698" spans="3:12" x14ac:dyDescent="0.2">
      <c r="C698" s="24"/>
      <c r="D698" s="24"/>
      <c r="E698" s="24"/>
      <c r="F698" s="24"/>
      <c r="G698" s="24"/>
      <c r="H698" s="24"/>
      <c r="I698" s="195"/>
      <c r="J698" s="195"/>
      <c r="K698" s="195"/>
      <c r="L698" s="195"/>
    </row>
    <row r="699" spans="3:12" x14ac:dyDescent="0.2">
      <c r="C699" s="24"/>
      <c r="D699" s="24"/>
      <c r="E699" s="24"/>
      <c r="F699" s="24"/>
      <c r="G699" s="24"/>
      <c r="H699" s="24"/>
      <c r="I699" s="195"/>
      <c r="J699" s="195"/>
      <c r="K699" s="195"/>
      <c r="L699" s="195"/>
    </row>
    <row r="700" spans="3:12" x14ac:dyDescent="0.2">
      <c r="C700" s="24"/>
      <c r="D700" s="24"/>
      <c r="E700" s="24"/>
      <c r="F700" s="24"/>
      <c r="G700" s="24"/>
      <c r="H700" s="24"/>
      <c r="I700" s="195"/>
      <c r="J700" s="195"/>
      <c r="K700" s="195"/>
      <c r="L700" s="195"/>
    </row>
    <row r="701" spans="3:12" x14ac:dyDescent="0.2">
      <c r="C701" s="24"/>
      <c r="D701" s="24"/>
      <c r="E701" s="24"/>
      <c r="F701" s="24"/>
      <c r="G701" s="24"/>
      <c r="H701" s="24"/>
      <c r="I701" s="195"/>
      <c r="J701" s="195"/>
      <c r="K701" s="195"/>
      <c r="L701" s="195"/>
    </row>
    <row r="702" spans="3:12" x14ac:dyDescent="0.2">
      <c r="C702" s="24"/>
      <c r="D702" s="24"/>
      <c r="E702" s="24"/>
      <c r="F702" s="24"/>
      <c r="G702" s="24"/>
      <c r="H702" s="24"/>
      <c r="I702" s="195"/>
      <c r="J702" s="195"/>
      <c r="K702" s="195"/>
      <c r="L702" s="195"/>
    </row>
    <row r="703" spans="3:12" x14ac:dyDescent="0.2">
      <c r="C703" s="24"/>
      <c r="D703" s="24"/>
      <c r="E703" s="24"/>
      <c r="F703" s="24"/>
      <c r="G703" s="24"/>
      <c r="H703" s="24"/>
      <c r="I703" s="195"/>
      <c r="J703" s="195"/>
      <c r="K703" s="195"/>
      <c r="L703" s="195"/>
    </row>
    <row r="704" spans="3:12" x14ac:dyDescent="0.2">
      <c r="C704" s="24"/>
      <c r="D704" s="24"/>
      <c r="E704" s="24"/>
      <c r="F704" s="24"/>
      <c r="G704" s="24"/>
      <c r="H704" s="24"/>
      <c r="I704" s="195"/>
      <c r="J704" s="195"/>
      <c r="K704" s="195"/>
      <c r="L704" s="195"/>
    </row>
    <row r="705" spans="3:12" x14ac:dyDescent="0.2">
      <c r="C705" s="24"/>
      <c r="D705" s="24"/>
      <c r="E705" s="24"/>
      <c r="F705" s="24"/>
      <c r="G705" s="24"/>
      <c r="H705" s="24"/>
      <c r="I705" s="195"/>
      <c r="J705" s="195"/>
      <c r="K705" s="195"/>
      <c r="L705" s="195"/>
    </row>
    <row r="706" spans="3:12" x14ac:dyDescent="0.2">
      <c r="C706" s="24"/>
      <c r="D706" s="24"/>
      <c r="E706" s="24"/>
      <c r="F706" s="24"/>
      <c r="G706" s="24"/>
      <c r="H706" s="24"/>
      <c r="I706" s="195"/>
      <c r="J706" s="195"/>
      <c r="K706" s="195"/>
      <c r="L706" s="195"/>
    </row>
    <row r="707" spans="3:12" x14ac:dyDescent="0.2">
      <c r="C707" s="24"/>
      <c r="D707" s="24"/>
      <c r="E707" s="24"/>
      <c r="F707" s="24"/>
      <c r="G707" s="24"/>
      <c r="H707" s="24"/>
      <c r="I707" s="195"/>
      <c r="J707" s="195"/>
      <c r="K707" s="195"/>
      <c r="L707" s="195"/>
    </row>
    <row r="708" spans="3:12" x14ac:dyDescent="0.2">
      <c r="C708" s="24"/>
      <c r="D708" s="24"/>
      <c r="E708" s="24"/>
      <c r="F708" s="24"/>
      <c r="G708" s="24"/>
      <c r="H708" s="24"/>
      <c r="I708" s="195"/>
      <c r="J708" s="195"/>
      <c r="K708" s="195"/>
      <c r="L708" s="195"/>
    </row>
    <row r="709" spans="3:12" x14ac:dyDescent="0.2">
      <c r="C709" s="24"/>
      <c r="D709" s="24"/>
      <c r="E709" s="24"/>
      <c r="F709" s="24"/>
      <c r="G709" s="24"/>
      <c r="H709" s="24"/>
      <c r="I709" s="195"/>
      <c r="J709" s="195"/>
      <c r="K709" s="195"/>
      <c r="L709" s="195"/>
    </row>
    <row r="710" spans="3:12" x14ac:dyDescent="0.2">
      <c r="C710" s="24"/>
      <c r="D710" s="24"/>
      <c r="E710" s="24"/>
      <c r="F710" s="24"/>
      <c r="G710" s="24"/>
      <c r="H710" s="24"/>
      <c r="I710" s="195"/>
      <c r="J710" s="195"/>
      <c r="K710" s="195"/>
      <c r="L710" s="195"/>
    </row>
    <row r="711" spans="3:12" x14ac:dyDescent="0.2">
      <c r="C711" s="24"/>
      <c r="D711" s="24"/>
      <c r="E711" s="24"/>
      <c r="F711" s="24"/>
      <c r="G711" s="24"/>
      <c r="H711" s="24"/>
      <c r="I711" s="195"/>
      <c r="J711" s="195"/>
      <c r="K711" s="195"/>
      <c r="L711" s="195"/>
    </row>
    <row r="712" spans="3:12" x14ac:dyDescent="0.2">
      <c r="C712" s="24"/>
      <c r="D712" s="24"/>
      <c r="E712" s="24"/>
      <c r="F712" s="24"/>
      <c r="G712" s="24"/>
      <c r="H712" s="24"/>
      <c r="I712" s="195"/>
      <c r="J712" s="195"/>
      <c r="K712" s="195"/>
      <c r="L712" s="195"/>
    </row>
    <row r="713" spans="3:12" x14ac:dyDescent="0.2">
      <c r="C713" s="24"/>
      <c r="D713" s="24"/>
      <c r="E713" s="24"/>
      <c r="F713" s="24"/>
      <c r="G713" s="24"/>
      <c r="H713" s="24"/>
      <c r="I713" s="195"/>
      <c r="J713" s="195"/>
      <c r="K713" s="195"/>
      <c r="L713" s="195"/>
    </row>
    <row r="714" spans="3:12" x14ac:dyDescent="0.2">
      <c r="C714" s="24"/>
      <c r="D714" s="24"/>
      <c r="E714" s="24"/>
      <c r="F714" s="24"/>
      <c r="G714" s="24"/>
      <c r="H714" s="24"/>
      <c r="I714" s="195"/>
      <c r="J714" s="195"/>
      <c r="K714" s="195"/>
      <c r="L714" s="195"/>
    </row>
    <row r="715" spans="3:12" x14ac:dyDescent="0.2">
      <c r="C715" s="24"/>
      <c r="D715" s="24"/>
      <c r="E715" s="24"/>
      <c r="F715" s="24"/>
      <c r="G715" s="24"/>
      <c r="H715" s="24"/>
      <c r="I715" s="195"/>
      <c r="J715" s="195"/>
      <c r="K715" s="195"/>
      <c r="L715" s="195"/>
    </row>
    <row r="716" spans="3:12" x14ac:dyDescent="0.2">
      <c r="C716" s="24"/>
      <c r="D716" s="24"/>
      <c r="E716" s="24"/>
      <c r="F716" s="24"/>
      <c r="G716" s="24"/>
      <c r="H716" s="24"/>
      <c r="I716" s="195"/>
      <c r="J716" s="195"/>
      <c r="K716" s="195"/>
      <c r="L716" s="195"/>
    </row>
    <row r="717" spans="3:12" x14ac:dyDescent="0.2">
      <c r="C717" s="24"/>
      <c r="D717" s="24"/>
      <c r="E717" s="24"/>
      <c r="F717" s="24"/>
      <c r="G717" s="24"/>
      <c r="H717" s="24"/>
      <c r="I717" s="195"/>
      <c r="J717" s="195"/>
      <c r="K717" s="195"/>
      <c r="L717" s="195"/>
    </row>
    <row r="718" spans="3:12" x14ac:dyDescent="0.2">
      <c r="C718" s="24"/>
      <c r="D718" s="24"/>
      <c r="E718" s="24"/>
      <c r="F718" s="24"/>
      <c r="G718" s="24"/>
      <c r="H718" s="24"/>
      <c r="I718" s="195"/>
      <c r="J718" s="195"/>
      <c r="K718" s="195"/>
      <c r="L718" s="195"/>
    </row>
    <row r="719" spans="3:12" x14ac:dyDescent="0.2">
      <c r="C719" s="24"/>
      <c r="D719" s="24"/>
      <c r="E719" s="24"/>
      <c r="F719" s="24"/>
      <c r="G719" s="24"/>
      <c r="H719" s="24"/>
      <c r="I719" s="195"/>
      <c r="J719" s="195"/>
      <c r="K719" s="195"/>
      <c r="L719" s="195"/>
    </row>
    <row r="720" spans="3:12" x14ac:dyDescent="0.2">
      <c r="C720" s="24"/>
      <c r="D720" s="24"/>
      <c r="E720" s="24"/>
      <c r="F720" s="24"/>
      <c r="G720" s="24"/>
      <c r="H720" s="24"/>
      <c r="I720" s="195"/>
      <c r="J720" s="195"/>
      <c r="K720" s="195"/>
      <c r="L720" s="195"/>
    </row>
    <row r="721" spans="3:12" x14ac:dyDescent="0.2">
      <c r="C721" s="24"/>
      <c r="D721" s="24"/>
      <c r="E721" s="24"/>
      <c r="F721" s="24"/>
      <c r="G721" s="24"/>
      <c r="H721" s="24"/>
      <c r="I721" s="195"/>
      <c r="J721" s="195"/>
      <c r="K721" s="195"/>
      <c r="L721" s="195"/>
    </row>
    <row r="722" spans="3:12" x14ac:dyDescent="0.2">
      <c r="C722" s="24"/>
      <c r="D722" s="24"/>
      <c r="E722" s="24"/>
      <c r="F722" s="24"/>
      <c r="G722" s="24"/>
      <c r="H722" s="24"/>
      <c r="I722" s="195"/>
      <c r="J722" s="195"/>
      <c r="K722" s="195"/>
      <c r="L722" s="195"/>
    </row>
    <row r="723" spans="3:12" x14ac:dyDescent="0.2">
      <c r="C723" s="24"/>
      <c r="D723" s="24"/>
      <c r="E723" s="24"/>
      <c r="F723" s="24"/>
      <c r="G723" s="24"/>
      <c r="H723" s="24"/>
      <c r="I723" s="195"/>
      <c r="J723" s="195"/>
      <c r="K723" s="195"/>
      <c r="L723" s="195"/>
    </row>
    <row r="724" spans="3:12" x14ac:dyDescent="0.2">
      <c r="C724" s="24"/>
      <c r="D724" s="24"/>
      <c r="E724" s="24"/>
      <c r="F724" s="24"/>
      <c r="G724" s="24"/>
      <c r="H724" s="24"/>
      <c r="I724" s="195"/>
      <c r="J724" s="195"/>
      <c r="K724" s="195"/>
      <c r="L724" s="195"/>
    </row>
    <row r="725" spans="3:12" x14ac:dyDescent="0.2">
      <c r="C725" s="24"/>
      <c r="D725" s="24"/>
      <c r="E725" s="24"/>
      <c r="F725" s="24"/>
      <c r="G725" s="24"/>
      <c r="H725" s="24"/>
      <c r="I725" s="195"/>
      <c r="J725" s="195"/>
      <c r="K725" s="195"/>
      <c r="L725" s="195"/>
    </row>
    <row r="726" spans="3:12" x14ac:dyDescent="0.2">
      <c r="C726" s="24"/>
      <c r="D726" s="24"/>
      <c r="E726" s="24"/>
      <c r="F726" s="24"/>
      <c r="G726" s="24"/>
      <c r="H726" s="24"/>
      <c r="I726" s="195"/>
      <c r="J726" s="195"/>
      <c r="K726" s="195"/>
      <c r="L726" s="195"/>
    </row>
    <row r="727" spans="3:12" x14ac:dyDescent="0.2">
      <c r="C727" s="24"/>
      <c r="D727" s="24"/>
      <c r="E727" s="24"/>
      <c r="F727" s="24"/>
      <c r="G727" s="24"/>
      <c r="H727" s="24"/>
      <c r="I727" s="195"/>
      <c r="J727" s="195"/>
      <c r="K727" s="195"/>
      <c r="L727" s="195"/>
    </row>
    <row r="728" spans="3:12" x14ac:dyDescent="0.2">
      <c r="C728" s="24"/>
      <c r="D728" s="24"/>
      <c r="E728" s="24"/>
      <c r="F728" s="24"/>
      <c r="G728" s="24"/>
      <c r="H728" s="24"/>
      <c r="I728" s="195"/>
      <c r="J728" s="195"/>
      <c r="K728" s="195"/>
      <c r="L728" s="195"/>
    </row>
    <row r="729" spans="3:12" x14ac:dyDescent="0.2">
      <c r="C729" s="24"/>
      <c r="D729" s="24"/>
      <c r="E729" s="24"/>
      <c r="F729" s="24"/>
      <c r="G729" s="24"/>
      <c r="H729" s="24"/>
      <c r="I729" s="195"/>
      <c r="J729" s="195"/>
      <c r="K729" s="195"/>
      <c r="L729" s="195"/>
    </row>
    <row r="730" spans="3:12" x14ac:dyDescent="0.2">
      <c r="C730" s="24"/>
      <c r="D730" s="24"/>
      <c r="E730" s="24"/>
      <c r="F730" s="24"/>
      <c r="G730" s="24"/>
      <c r="H730" s="24"/>
      <c r="I730" s="195"/>
      <c r="J730" s="195"/>
      <c r="K730" s="195"/>
      <c r="L730" s="195"/>
    </row>
    <row r="731" spans="3:12" x14ac:dyDescent="0.2">
      <c r="C731" s="24"/>
      <c r="D731" s="24"/>
      <c r="E731" s="24"/>
      <c r="F731" s="24"/>
      <c r="G731" s="24"/>
      <c r="H731" s="24"/>
      <c r="I731" s="195"/>
      <c r="J731" s="195"/>
      <c r="K731" s="195"/>
      <c r="L731" s="195"/>
    </row>
    <row r="732" spans="3:12" x14ac:dyDescent="0.2">
      <c r="C732" s="24"/>
      <c r="D732" s="24"/>
      <c r="E732" s="24"/>
      <c r="F732" s="24"/>
      <c r="G732" s="24"/>
      <c r="H732" s="24"/>
      <c r="I732" s="195"/>
      <c r="J732" s="195"/>
      <c r="K732" s="195"/>
      <c r="L732" s="195"/>
    </row>
    <row r="733" spans="3:12" x14ac:dyDescent="0.2">
      <c r="C733" s="24"/>
      <c r="D733" s="24"/>
      <c r="E733" s="24"/>
      <c r="F733" s="24"/>
      <c r="G733" s="24"/>
      <c r="H733" s="24"/>
      <c r="I733" s="195"/>
      <c r="J733" s="195"/>
      <c r="K733" s="195"/>
      <c r="L733" s="195"/>
    </row>
    <row r="734" spans="3:12" x14ac:dyDescent="0.2">
      <c r="C734" s="24"/>
      <c r="D734" s="24"/>
      <c r="E734" s="24"/>
      <c r="F734" s="24"/>
      <c r="G734" s="24"/>
      <c r="H734" s="24"/>
      <c r="I734" s="195"/>
      <c r="J734" s="195"/>
      <c r="K734" s="195"/>
      <c r="L734" s="195"/>
    </row>
    <row r="735" spans="3:12" x14ac:dyDescent="0.2">
      <c r="C735" s="24"/>
      <c r="D735" s="24"/>
      <c r="E735" s="24"/>
      <c r="F735" s="24"/>
      <c r="G735" s="24"/>
      <c r="H735" s="24"/>
      <c r="I735" s="195"/>
      <c r="J735" s="195"/>
      <c r="K735" s="195"/>
      <c r="L735" s="195"/>
    </row>
    <row r="736" spans="3:12" x14ac:dyDescent="0.2">
      <c r="C736" s="24"/>
      <c r="D736" s="24"/>
      <c r="E736" s="24"/>
      <c r="F736" s="24"/>
      <c r="G736" s="24"/>
      <c r="H736" s="24"/>
      <c r="I736" s="195"/>
      <c r="J736" s="195"/>
      <c r="K736" s="195"/>
      <c r="L736" s="195"/>
    </row>
    <row r="737" spans="3:12" x14ac:dyDescent="0.2">
      <c r="C737" s="24"/>
      <c r="D737" s="24"/>
      <c r="E737" s="24"/>
      <c r="F737" s="24"/>
      <c r="G737" s="24"/>
      <c r="H737" s="24"/>
      <c r="I737" s="195"/>
      <c r="J737" s="195"/>
      <c r="K737" s="195"/>
      <c r="L737" s="195"/>
    </row>
    <row r="738" spans="3:12" x14ac:dyDescent="0.2">
      <c r="C738" s="24"/>
      <c r="D738" s="24"/>
      <c r="E738" s="24"/>
      <c r="F738" s="24"/>
      <c r="G738" s="24"/>
      <c r="H738" s="24"/>
      <c r="I738" s="195"/>
      <c r="J738" s="195"/>
      <c r="K738" s="195"/>
      <c r="L738" s="195"/>
    </row>
    <row r="739" spans="3:12" x14ac:dyDescent="0.2">
      <c r="C739" s="24"/>
      <c r="D739" s="24"/>
      <c r="E739" s="24"/>
      <c r="F739" s="24"/>
      <c r="G739" s="24"/>
      <c r="H739" s="24"/>
      <c r="I739" s="195"/>
      <c r="J739" s="195"/>
      <c r="K739" s="195"/>
      <c r="L739" s="195"/>
    </row>
    <row r="740" spans="3:12" x14ac:dyDescent="0.2">
      <c r="C740" s="24"/>
      <c r="D740" s="24"/>
      <c r="E740" s="24"/>
      <c r="F740" s="24"/>
      <c r="G740" s="24"/>
      <c r="H740" s="24"/>
      <c r="I740" s="195"/>
      <c r="J740" s="195"/>
      <c r="K740" s="195"/>
      <c r="L740" s="195"/>
    </row>
    <row r="741" spans="3:12" x14ac:dyDescent="0.2">
      <c r="C741" s="24"/>
      <c r="D741" s="24"/>
      <c r="E741" s="24"/>
      <c r="F741" s="24"/>
      <c r="G741" s="24"/>
      <c r="H741" s="24"/>
      <c r="I741" s="195"/>
      <c r="J741" s="195"/>
      <c r="K741" s="195"/>
      <c r="L741" s="195"/>
    </row>
    <row r="742" spans="3:12" x14ac:dyDescent="0.2">
      <c r="C742" s="24"/>
      <c r="D742" s="24"/>
      <c r="E742" s="24"/>
      <c r="F742" s="24"/>
      <c r="G742" s="24"/>
      <c r="H742" s="24"/>
      <c r="I742" s="195"/>
      <c r="J742" s="195"/>
      <c r="K742" s="195"/>
      <c r="L742" s="195"/>
    </row>
    <row r="743" spans="3:12" x14ac:dyDescent="0.2">
      <c r="C743" s="24"/>
      <c r="D743" s="24"/>
      <c r="E743" s="24"/>
      <c r="F743" s="24"/>
      <c r="G743" s="24"/>
      <c r="H743" s="24"/>
      <c r="I743" s="195"/>
      <c r="J743" s="195"/>
      <c r="K743" s="195"/>
      <c r="L743" s="195"/>
    </row>
    <row r="744" spans="3:12" x14ac:dyDescent="0.2">
      <c r="C744" s="24"/>
      <c r="D744" s="24"/>
      <c r="E744" s="24"/>
      <c r="F744" s="24"/>
      <c r="G744" s="24"/>
      <c r="H744" s="24"/>
      <c r="I744" s="195"/>
      <c r="J744" s="195"/>
      <c r="K744" s="195"/>
      <c r="L744" s="195"/>
    </row>
    <row r="745" spans="3:12" x14ac:dyDescent="0.2">
      <c r="C745" s="24"/>
      <c r="D745" s="24"/>
      <c r="E745" s="24"/>
      <c r="F745" s="24"/>
      <c r="G745" s="24"/>
      <c r="H745" s="24"/>
      <c r="I745" s="195"/>
      <c r="J745" s="195"/>
      <c r="K745" s="195"/>
      <c r="L745" s="195"/>
    </row>
    <row r="746" spans="3:12" x14ac:dyDescent="0.2">
      <c r="C746" s="24"/>
      <c r="D746" s="24"/>
      <c r="E746" s="24"/>
      <c r="F746" s="24"/>
      <c r="G746" s="24"/>
      <c r="H746" s="24"/>
      <c r="I746" s="195"/>
      <c r="J746" s="195"/>
      <c r="K746" s="195"/>
      <c r="L746" s="195"/>
    </row>
    <row r="747" spans="3:12" x14ac:dyDescent="0.2">
      <c r="C747" s="24"/>
      <c r="D747" s="24"/>
      <c r="E747" s="24"/>
      <c r="F747" s="24"/>
      <c r="G747" s="24"/>
      <c r="H747" s="24"/>
      <c r="I747" s="195"/>
      <c r="J747" s="195"/>
      <c r="K747" s="195"/>
      <c r="L747" s="195"/>
    </row>
    <row r="748" spans="3:12" x14ac:dyDescent="0.2">
      <c r="C748" s="24"/>
      <c r="D748" s="24"/>
      <c r="E748" s="24"/>
      <c r="F748" s="24"/>
      <c r="G748" s="24"/>
      <c r="H748" s="24"/>
      <c r="I748" s="195"/>
      <c r="J748" s="195"/>
      <c r="K748" s="195"/>
      <c r="L748" s="195"/>
    </row>
    <row r="749" spans="3:12" x14ac:dyDescent="0.2">
      <c r="C749" s="24"/>
      <c r="D749" s="24"/>
      <c r="E749" s="24"/>
      <c r="F749" s="24"/>
      <c r="G749" s="24"/>
      <c r="H749" s="24"/>
      <c r="I749" s="195"/>
      <c r="J749" s="195"/>
      <c r="K749" s="195"/>
      <c r="L749" s="195"/>
    </row>
    <row r="750" spans="3:12" x14ac:dyDescent="0.2">
      <c r="C750" s="24"/>
      <c r="D750" s="24"/>
      <c r="E750" s="24"/>
      <c r="F750" s="24"/>
      <c r="G750" s="24"/>
      <c r="H750" s="24"/>
      <c r="I750" s="195"/>
      <c r="J750" s="195"/>
      <c r="K750" s="195"/>
      <c r="L750" s="195"/>
    </row>
    <row r="751" spans="3:12" x14ac:dyDescent="0.2">
      <c r="C751" s="24"/>
      <c r="D751" s="24"/>
      <c r="E751" s="24"/>
      <c r="F751" s="24"/>
      <c r="G751" s="24"/>
      <c r="H751" s="24"/>
      <c r="I751" s="195"/>
      <c r="J751" s="195"/>
      <c r="K751" s="195"/>
      <c r="L751" s="195"/>
    </row>
    <row r="752" spans="3:12" x14ac:dyDescent="0.2">
      <c r="C752" s="24"/>
      <c r="D752" s="24"/>
      <c r="E752" s="24"/>
      <c r="F752" s="24"/>
      <c r="G752" s="24"/>
      <c r="H752" s="24"/>
      <c r="I752" s="195"/>
      <c r="J752" s="195"/>
      <c r="K752" s="195"/>
      <c r="L752" s="195"/>
    </row>
    <row r="753" spans="3:12" x14ac:dyDescent="0.2">
      <c r="C753" s="24"/>
      <c r="D753" s="24"/>
      <c r="E753" s="24"/>
      <c r="F753" s="24"/>
      <c r="G753" s="24"/>
      <c r="H753" s="24"/>
      <c r="I753" s="195"/>
      <c r="J753" s="195"/>
      <c r="K753" s="195"/>
      <c r="L753" s="195"/>
    </row>
    <row r="754" spans="3:12" x14ac:dyDescent="0.2">
      <c r="C754" s="24"/>
      <c r="D754" s="24"/>
      <c r="E754" s="24"/>
      <c r="F754" s="24"/>
      <c r="G754" s="24"/>
      <c r="H754" s="24"/>
      <c r="I754" s="195"/>
      <c r="J754" s="195"/>
      <c r="K754" s="195"/>
      <c r="L754" s="195"/>
    </row>
    <row r="755" spans="3:12" x14ac:dyDescent="0.2">
      <c r="C755" s="24"/>
      <c r="D755" s="24"/>
      <c r="E755" s="24"/>
      <c r="F755" s="24"/>
      <c r="G755" s="24"/>
      <c r="H755" s="24"/>
      <c r="I755" s="195"/>
      <c r="J755" s="195"/>
      <c r="K755" s="195"/>
      <c r="L755" s="195"/>
    </row>
    <row r="756" spans="3:12" x14ac:dyDescent="0.2">
      <c r="C756" s="24"/>
      <c r="D756" s="24"/>
      <c r="E756" s="24"/>
      <c r="F756" s="24"/>
      <c r="G756" s="24"/>
      <c r="H756" s="24"/>
      <c r="I756" s="195"/>
      <c r="J756" s="195"/>
      <c r="K756" s="195"/>
      <c r="L756" s="195"/>
    </row>
    <row r="757" spans="3:12" x14ac:dyDescent="0.2">
      <c r="C757" s="24"/>
      <c r="D757" s="24"/>
      <c r="E757" s="24"/>
      <c r="F757" s="24"/>
      <c r="G757" s="24"/>
      <c r="H757" s="24"/>
      <c r="I757" s="195"/>
      <c r="J757" s="195"/>
      <c r="K757" s="195"/>
      <c r="L757" s="195"/>
    </row>
    <row r="758" spans="3:12" x14ac:dyDescent="0.2">
      <c r="C758" s="24"/>
      <c r="D758" s="24"/>
      <c r="E758" s="24"/>
      <c r="F758" s="24"/>
      <c r="G758" s="24"/>
      <c r="H758" s="24"/>
      <c r="I758" s="195"/>
      <c r="J758" s="195"/>
      <c r="K758" s="195"/>
      <c r="L758" s="195"/>
    </row>
    <row r="759" spans="3:12" x14ac:dyDescent="0.2">
      <c r="C759" s="24"/>
      <c r="D759" s="24"/>
      <c r="E759" s="24"/>
      <c r="F759" s="24"/>
      <c r="G759" s="24"/>
      <c r="H759" s="24"/>
      <c r="I759" s="195"/>
      <c r="J759" s="195"/>
      <c r="K759" s="195"/>
      <c r="L759" s="195"/>
    </row>
    <row r="760" spans="3:12" x14ac:dyDescent="0.2">
      <c r="C760" s="24"/>
      <c r="D760" s="24"/>
      <c r="E760" s="24"/>
      <c r="F760" s="24"/>
      <c r="G760" s="24"/>
      <c r="H760" s="24"/>
      <c r="I760" s="195"/>
      <c r="J760" s="195"/>
      <c r="K760" s="195"/>
      <c r="L760" s="195"/>
    </row>
    <row r="761" spans="3:12" x14ac:dyDescent="0.2">
      <c r="C761" s="24"/>
      <c r="D761" s="24"/>
      <c r="E761" s="24"/>
      <c r="F761" s="24"/>
      <c r="G761" s="24"/>
      <c r="H761" s="24"/>
      <c r="I761" s="195"/>
      <c r="J761" s="195"/>
      <c r="K761" s="195"/>
      <c r="L761" s="195"/>
    </row>
    <row r="762" spans="3:12" x14ac:dyDescent="0.2">
      <c r="C762" s="24"/>
      <c r="D762" s="24"/>
      <c r="E762" s="24"/>
      <c r="F762" s="24"/>
      <c r="G762" s="24"/>
      <c r="H762" s="24"/>
      <c r="I762" s="195"/>
      <c r="J762" s="195"/>
      <c r="K762" s="195"/>
      <c r="L762" s="195"/>
    </row>
    <row r="763" spans="3:12" x14ac:dyDescent="0.2">
      <c r="C763" s="24"/>
      <c r="D763" s="24"/>
      <c r="E763" s="24"/>
      <c r="F763" s="24"/>
      <c r="G763" s="24"/>
      <c r="H763" s="24"/>
      <c r="I763" s="195"/>
      <c r="J763" s="195"/>
      <c r="K763" s="195"/>
      <c r="L763" s="195"/>
    </row>
    <row r="764" spans="3:12" x14ac:dyDescent="0.2">
      <c r="C764" s="24"/>
      <c r="D764" s="24"/>
      <c r="E764" s="24"/>
      <c r="F764" s="24"/>
      <c r="G764" s="24"/>
      <c r="H764" s="24"/>
      <c r="I764" s="195"/>
      <c r="J764" s="195"/>
      <c r="K764" s="195"/>
      <c r="L764" s="195"/>
    </row>
    <row r="765" spans="3:12" x14ac:dyDescent="0.2">
      <c r="C765" s="24"/>
      <c r="D765" s="24"/>
      <c r="E765" s="24"/>
      <c r="F765" s="24"/>
      <c r="G765" s="24"/>
      <c r="H765" s="24"/>
      <c r="I765" s="195"/>
      <c r="J765" s="195"/>
      <c r="K765" s="195"/>
      <c r="L765" s="195"/>
    </row>
    <row r="766" spans="3:12" x14ac:dyDescent="0.2">
      <c r="C766" s="24"/>
      <c r="D766" s="24"/>
      <c r="E766" s="24"/>
      <c r="F766" s="24"/>
      <c r="G766" s="24"/>
      <c r="H766" s="24"/>
      <c r="I766" s="195"/>
      <c r="J766" s="195"/>
      <c r="K766" s="195"/>
      <c r="L766" s="195"/>
    </row>
    <row r="767" spans="3:12" x14ac:dyDescent="0.2">
      <c r="C767" s="24"/>
      <c r="D767" s="24"/>
      <c r="E767" s="24"/>
      <c r="F767" s="24"/>
      <c r="G767" s="24"/>
      <c r="H767" s="24"/>
      <c r="I767" s="195"/>
      <c r="J767" s="195"/>
      <c r="K767" s="195"/>
      <c r="L767" s="195"/>
    </row>
    <row r="768" spans="3:12" x14ac:dyDescent="0.2">
      <c r="C768" s="24"/>
      <c r="D768" s="24"/>
      <c r="E768" s="24"/>
      <c r="F768" s="24"/>
      <c r="G768" s="24"/>
      <c r="H768" s="24"/>
      <c r="I768" s="195"/>
      <c r="J768" s="195"/>
      <c r="K768" s="195"/>
      <c r="L768" s="195"/>
    </row>
    <row r="769" spans="3:12" x14ac:dyDescent="0.2">
      <c r="C769" s="24"/>
      <c r="D769" s="24"/>
      <c r="E769" s="24"/>
      <c r="F769" s="24"/>
      <c r="G769" s="24"/>
      <c r="H769" s="24"/>
      <c r="I769" s="195"/>
      <c r="J769" s="195"/>
      <c r="K769" s="195"/>
      <c r="L769" s="195"/>
    </row>
    <row r="770" spans="3:12" x14ac:dyDescent="0.2">
      <c r="C770" s="24"/>
      <c r="D770" s="24"/>
      <c r="E770" s="24"/>
      <c r="F770" s="24"/>
      <c r="G770" s="24"/>
      <c r="H770" s="24"/>
      <c r="I770" s="195"/>
      <c r="J770" s="195"/>
      <c r="K770" s="195"/>
      <c r="L770" s="195"/>
    </row>
    <row r="771" spans="3:12" x14ac:dyDescent="0.2">
      <c r="C771" s="24"/>
      <c r="D771" s="24"/>
      <c r="E771" s="24"/>
      <c r="F771" s="24"/>
      <c r="G771" s="24"/>
      <c r="H771" s="24"/>
      <c r="I771" s="195"/>
      <c r="J771" s="195"/>
      <c r="K771" s="195"/>
      <c r="L771" s="195"/>
    </row>
    <row r="772" spans="3:12" x14ac:dyDescent="0.2">
      <c r="C772" s="24"/>
      <c r="D772" s="24"/>
      <c r="E772" s="24"/>
      <c r="F772" s="24"/>
      <c r="G772" s="24"/>
      <c r="H772" s="24"/>
      <c r="I772" s="195"/>
      <c r="J772" s="195"/>
      <c r="K772" s="195"/>
      <c r="L772" s="195"/>
    </row>
    <row r="773" spans="3:12" x14ac:dyDescent="0.2">
      <c r="C773" s="24"/>
      <c r="D773" s="24"/>
      <c r="E773" s="24"/>
      <c r="F773" s="24"/>
      <c r="G773" s="24"/>
      <c r="H773" s="24"/>
      <c r="I773" s="195"/>
      <c r="J773" s="195"/>
      <c r="K773" s="195"/>
      <c r="L773" s="195"/>
    </row>
    <row r="774" spans="3:12" x14ac:dyDescent="0.2">
      <c r="C774" s="24"/>
      <c r="D774" s="24"/>
      <c r="E774" s="24"/>
      <c r="F774" s="24"/>
      <c r="G774" s="24"/>
      <c r="H774" s="24"/>
      <c r="I774" s="195"/>
      <c r="J774" s="195"/>
      <c r="K774" s="195"/>
      <c r="L774" s="195"/>
    </row>
    <row r="775" spans="3:12" x14ac:dyDescent="0.2">
      <c r="C775" s="24"/>
      <c r="D775" s="24"/>
      <c r="E775" s="24"/>
      <c r="F775" s="24"/>
      <c r="G775" s="24"/>
      <c r="H775" s="24"/>
      <c r="I775" s="195"/>
      <c r="J775" s="195"/>
      <c r="K775" s="195"/>
      <c r="L775" s="195"/>
    </row>
    <row r="776" spans="3:12" x14ac:dyDescent="0.2">
      <c r="C776" s="24"/>
      <c r="D776" s="24"/>
      <c r="E776" s="24"/>
      <c r="F776" s="24"/>
      <c r="G776" s="24"/>
      <c r="H776" s="24"/>
      <c r="I776" s="195"/>
      <c r="J776" s="195"/>
      <c r="K776" s="195"/>
      <c r="L776" s="195"/>
    </row>
    <row r="777" spans="3:12" x14ac:dyDescent="0.2">
      <c r="C777" s="24"/>
      <c r="D777" s="24"/>
      <c r="E777" s="24"/>
      <c r="F777" s="24"/>
      <c r="G777" s="24"/>
      <c r="H777" s="24"/>
      <c r="I777" s="195"/>
      <c r="J777" s="195"/>
      <c r="K777" s="195"/>
      <c r="L777" s="195"/>
    </row>
    <row r="778" spans="3:12" x14ac:dyDescent="0.2">
      <c r="C778" s="24"/>
      <c r="D778" s="24"/>
      <c r="E778" s="24"/>
      <c r="F778" s="24"/>
      <c r="G778" s="24"/>
      <c r="H778" s="24"/>
      <c r="I778" s="195"/>
      <c r="J778" s="195"/>
      <c r="K778" s="195"/>
      <c r="L778" s="195"/>
    </row>
    <row r="779" spans="3:12" x14ac:dyDescent="0.2">
      <c r="C779" s="24"/>
      <c r="D779" s="24"/>
      <c r="E779" s="24"/>
      <c r="F779" s="24"/>
      <c r="G779" s="24"/>
      <c r="H779" s="24"/>
      <c r="I779" s="195"/>
      <c r="J779" s="195"/>
      <c r="K779" s="195"/>
      <c r="L779" s="195"/>
    </row>
    <row r="780" spans="3:12" x14ac:dyDescent="0.2">
      <c r="C780" s="24"/>
      <c r="D780" s="24"/>
      <c r="E780" s="24"/>
      <c r="F780" s="24"/>
      <c r="G780" s="24"/>
      <c r="H780" s="24"/>
      <c r="I780" s="195"/>
      <c r="J780" s="195"/>
      <c r="K780" s="195"/>
      <c r="L780" s="195"/>
    </row>
    <row r="781" spans="3:12" x14ac:dyDescent="0.2">
      <c r="C781" s="24"/>
      <c r="D781" s="24"/>
      <c r="E781" s="24"/>
      <c r="F781" s="24"/>
      <c r="G781" s="24"/>
      <c r="H781" s="24"/>
      <c r="I781" s="195"/>
      <c r="J781" s="195"/>
      <c r="K781" s="195"/>
      <c r="L781" s="195"/>
    </row>
    <row r="782" spans="3:12" x14ac:dyDescent="0.2">
      <c r="C782" s="24"/>
      <c r="D782" s="24"/>
      <c r="E782" s="24"/>
      <c r="F782" s="24"/>
      <c r="G782" s="24"/>
      <c r="H782" s="24"/>
      <c r="I782" s="195"/>
      <c r="J782" s="195"/>
      <c r="K782" s="195"/>
      <c r="L782" s="195"/>
    </row>
    <row r="783" spans="3:12" x14ac:dyDescent="0.2">
      <c r="C783" s="24"/>
      <c r="D783" s="24"/>
      <c r="E783" s="24"/>
      <c r="F783" s="24"/>
      <c r="G783" s="24"/>
      <c r="H783" s="24"/>
      <c r="I783" s="195"/>
      <c r="J783" s="195"/>
      <c r="K783" s="195"/>
      <c r="L783" s="195"/>
    </row>
    <row r="784" spans="3:12" x14ac:dyDescent="0.2">
      <c r="C784" s="24"/>
      <c r="D784" s="24"/>
      <c r="E784" s="24"/>
      <c r="F784" s="24"/>
      <c r="G784" s="24"/>
      <c r="H784" s="24"/>
      <c r="I784" s="195"/>
      <c r="J784" s="195"/>
      <c r="K784" s="195"/>
      <c r="L784" s="195"/>
    </row>
    <row r="785" spans="3:12" x14ac:dyDescent="0.2">
      <c r="C785" s="24"/>
      <c r="D785" s="24"/>
      <c r="E785" s="24"/>
      <c r="F785" s="24"/>
      <c r="G785" s="24"/>
      <c r="H785" s="24"/>
      <c r="I785" s="195"/>
      <c r="J785" s="195"/>
      <c r="K785" s="195"/>
      <c r="L785" s="195"/>
    </row>
    <row r="786" spans="3:12" x14ac:dyDescent="0.2">
      <c r="C786" s="24"/>
      <c r="D786" s="24"/>
      <c r="E786" s="24"/>
      <c r="F786" s="24"/>
      <c r="G786" s="24"/>
      <c r="H786" s="24"/>
      <c r="I786" s="195"/>
      <c r="J786" s="195"/>
      <c r="K786" s="195"/>
      <c r="L786" s="195"/>
    </row>
    <row r="787" spans="3:12" x14ac:dyDescent="0.2">
      <c r="C787" s="24"/>
      <c r="D787" s="24"/>
      <c r="E787" s="24"/>
      <c r="F787" s="24"/>
      <c r="G787" s="24"/>
      <c r="H787" s="24"/>
      <c r="I787" s="195"/>
      <c r="J787" s="195"/>
      <c r="K787" s="195"/>
      <c r="L787" s="195"/>
    </row>
    <row r="788" spans="3:12" x14ac:dyDescent="0.2">
      <c r="C788" s="24"/>
      <c r="D788" s="24"/>
      <c r="E788" s="24"/>
      <c r="F788" s="24"/>
      <c r="G788" s="24"/>
      <c r="H788" s="24"/>
      <c r="I788" s="195"/>
      <c r="J788" s="195"/>
      <c r="K788" s="195"/>
      <c r="L788" s="195"/>
    </row>
    <row r="789" spans="3:12" x14ac:dyDescent="0.2">
      <c r="C789" s="24"/>
      <c r="D789" s="24"/>
      <c r="E789" s="24"/>
      <c r="F789" s="24"/>
      <c r="G789" s="24"/>
      <c r="H789" s="24"/>
      <c r="I789" s="195"/>
      <c r="J789" s="195"/>
      <c r="K789" s="195"/>
      <c r="L789" s="195"/>
    </row>
    <row r="790" spans="3:12" x14ac:dyDescent="0.2">
      <c r="C790" s="24"/>
      <c r="D790" s="24"/>
      <c r="E790" s="24"/>
      <c r="F790" s="24"/>
      <c r="G790" s="24"/>
      <c r="H790" s="24"/>
      <c r="I790" s="195"/>
      <c r="J790" s="195"/>
      <c r="K790" s="195"/>
      <c r="L790" s="195"/>
    </row>
    <row r="791" spans="3:12" x14ac:dyDescent="0.2">
      <c r="C791" s="24"/>
      <c r="D791" s="24"/>
      <c r="E791" s="24"/>
      <c r="F791" s="24"/>
      <c r="G791" s="24"/>
      <c r="H791" s="24"/>
      <c r="I791" s="195"/>
      <c r="J791" s="195"/>
      <c r="K791" s="195"/>
      <c r="L791" s="195"/>
    </row>
    <row r="792" spans="3:12" x14ac:dyDescent="0.2">
      <c r="C792" s="24"/>
      <c r="D792" s="24"/>
      <c r="E792" s="24"/>
      <c r="F792" s="24"/>
      <c r="G792" s="24"/>
      <c r="H792" s="24"/>
      <c r="I792" s="195"/>
      <c r="J792" s="195"/>
      <c r="K792" s="195"/>
      <c r="L792" s="195"/>
    </row>
    <row r="793" spans="3:12" x14ac:dyDescent="0.2">
      <c r="C793" s="24"/>
      <c r="D793" s="24"/>
      <c r="E793" s="24"/>
      <c r="F793" s="24"/>
      <c r="G793" s="24"/>
      <c r="H793" s="24"/>
      <c r="I793" s="195"/>
      <c r="J793" s="195"/>
      <c r="K793" s="195"/>
      <c r="L793" s="195"/>
    </row>
    <row r="794" spans="3:12" x14ac:dyDescent="0.2">
      <c r="C794" s="24"/>
      <c r="D794" s="24"/>
      <c r="E794" s="24"/>
      <c r="F794" s="24"/>
      <c r="G794" s="24"/>
      <c r="H794" s="24"/>
      <c r="I794" s="195"/>
      <c r="J794" s="195"/>
      <c r="K794" s="195"/>
      <c r="L794" s="195"/>
    </row>
    <row r="795" spans="3:12" x14ac:dyDescent="0.2">
      <c r="C795" s="24"/>
      <c r="D795" s="24"/>
      <c r="E795" s="24"/>
      <c r="F795" s="24"/>
      <c r="G795" s="24"/>
      <c r="H795" s="24"/>
      <c r="I795" s="195"/>
      <c r="J795" s="195"/>
      <c r="K795" s="195"/>
      <c r="L795" s="195"/>
    </row>
    <row r="796" spans="3:12" x14ac:dyDescent="0.2">
      <c r="C796" s="24"/>
      <c r="D796" s="24"/>
      <c r="E796" s="24"/>
      <c r="F796" s="24"/>
      <c r="G796" s="24"/>
      <c r="H796" s="24"/>
      <c r="I796" s="195"/>
      <c r="J796" s="195"/>
      <c r="K796" s="195"/>
      <c r="L796" s="195"/>
    </row>
    <row r="797" spans="3:12" x14ac:dyDescent="0.2">
      <c r="C797" s="24"/>
      <c r="D797" s="24"/>
      <c r="E797" s="24"/>
      <c r="F797" s="24"/>
      <c r="G797" s="24"/>
      <c r="H797" s="24"/>
      <c r="I797" s="195"/>
      <c r="J797" s="195"/>
      <c r="K797" s="195"/>
      <c r="L797" s="195"/>
    </row>
    <row r="798" spans="3:12" x14ac:dyDescent="0.2">
      <c r="C798" s="24"/>
      <c r="D798" s="24"/>
      <c r="E798" s="24"/>
      <c r="F798" s="24"/>
      <c r="G798" s="24"/>
      <c r="H798" s="24"/>
      <c r="I798" s="195"/>
      <c r="J798" s="195"/>
      <c r="K798" s="195"/>
      <c r="L798" s="195"/>
    </row>
    <row r="799" spans="3:12" x14ac:dyDescent="0.2">
      <c r="C799" s="24"/>
      <c r="D799" s="24"/>
      <c r="E799" s="24"/>
      <c r="F799" s="24"/>
      <c r="G799" s="24"/>
      <c r="H799" s="24"/>
      <c r="I799" s="195"/>
      <c r="J799" s="195"/>
      <c r="K799" s="195"/>
      <c r="L799" s="195"/>
    </row>
    <row r="800" spans="3:12" x14ac:dyDescent="0.2">
      <c r="C800" s="24"/>
      <c r="D800" s="24"/>
      <c r="E800" s="24"/>
      <c r="F800" s="24"/>
      <c r="G800" s="24"/>
      <c r="H800" s="24"/>
      <c r="I800" s="195"/>
      <c r="J800" s="195"/>
      <c r="K800" s="195"/>
      <c r="L800" s="195"/>
    </row>
    <row r="801" spans="3:12" x14ac:dyDescent="0.2">
      <c r="C801" s="24"/>
      <c r="D801" s="24"/>
      <c r="E801" s="24"/>
      <c r="F801" s="24"/>
      <c r="G801" s="24"/>
      <c r="H801" s="24"/>
      <c r="I801" s="195"/>
      <c r="J801" s="195"/>
      <c r="K801" s="195"/>
      <c r="L801" s="195"/>
    </row>
    <row r="802" spans="3:12" x14ac:dyDescent="0.2">
      <c r="C802" s="24"/>
      <c r="D802" s="24"/>
      <c r="E802" s="24"/>
      <c r="F802" s="24"/>
      <c r="G802" s="24"/>
      <c r="H802" s="24"/>
      <c r="I802" s="195"/>
      <c r="J802" s="195"/>
      <c r="K802" s="195"/>
      <c r="L802" s="195"/>
    </row>
    <row r="803" spans="3:12" x14ac:dyDescent="0.2">
      <c r="C803" s="24"/>
      <c r="D803" s="24"/>
      <c r="E803" s="24"/>
      <c r="F803" s="24"/>
      <c r="G803" s="24"/>
      <c r="H803" s="24"/>
      <c r="I803" s="195"/>
      <c r="J803" s="195"/>
      <c r="K803" s="195"/>
      <c r="L803" s="195"/>
    </row>
    <row r="804" spans="3:12" x14ac:dyDescent="0.2">
      <c r="C804" s="24"/>
      <c r="D804" s="24"/>
      <c r="E804" s="24"/>
      <c r="F804" s="24"/>
      <c r="G804" s="24"/>
      <c r="H804" s="24"/>
      <c r="I804" s="195"/>
      <c r="J804" s="195"/>
      <c r="K804" s="195"/>
      <c r="L804" s="195"/>
    </row>
    <row r="805" spans="3:12" x14ac:dyDescent="0.2">
      <c r="C805" s="24"/>
      <c r="D805" s="24"/>
      <c r="E805" s="24"/>
      <c r="F805" s="24"/>
      <c r="G805" s="24"/>
      <c r="H805" s="24"/>
      <c r="I805" s="195"/>
      <c r="J805" s="195"/>
      <c r="K805" s="195"/>
      <c r="L805" s="195"/>
    </row>
    <row r="806" spans="3:12" x14ac:dyDescent="0.2">
      <c r="C806" s="24"/>
      <c r="D806" s="24"/>
      <c r="E806" s="24"/>
      <c r="F806" s="24"/>
      <c r="G806" s="24"/>
      <c r="H806" s="24"/>
      <c r="I806" s="195"/>
      <c r="J806" s="195"/>
      <c r="K806" s="195"/>
      <c r="L806" s="195"/>
    </row>
    <row r="807" spans="3:12" x14ac:dyDescent="0.2">
      <c r="C807" s="24"/>
      <c r="D807" s="24"/>
      <c r="E807" s="24"/>
      <c r="F807" s="24"/>
      <c r="G807" s="24"/>
      <c r="H807" s="24"/>
      <c r="I807" s="195"/>
      <c r="J807" s="195"/>
      <c r="K807" s="195"/>
      <c r="L807" s="195"/>
    </row>
    <row r="808" spans="3:12" x14ac:dyDescent="0.2">
      <c r="C808" s="24"/>
      <c r="D808" s="24"/>
      <c r="E808" s="24"/>
      <c r="F808" s="24"/>
      <c r="G808" s="24"/>
      <c r="H808" s="24"/>
      <c r="I808" s="195"/>
      <c r="J808" s="195"/>
      <c r="K808" s="195"/>
      <c r="L808" s="195"/>
    </row>
    <row r="809" spans="3:12" x14ac:dyDescent="0.2">
      <c r="C809" s="24"/>
      <c r="D809" s="24"/>
      <c r="E809" s="24"/>
      <c r="F809" s="24"/>
      <c r="G809" s="24"/>
      <c r="H809" s="24"/>
      <c r="I809" s="195"/>
      <c r="J809" s="195"/>
      <c r="K809" s="195"/>
      <c r="L809" s="195"/>
    </row>
    <row r="810" spans="3:12" x14ac:dyDescent="0.2">
      <c r="C810" s="24"/>
      <c r="D810" s="24"/>
      <c r="E810" s="24"/>
      <c r="F810" s="24"/>
      <c r="G810" s="24"/>
      <c r="H810" s="24"/>
      <c r="I810" s="195"/>
      <c r="J810" s="195"/>
      <c r="K810" s="195"/>
      <c r="L810" s="195"/>
    </row>
    <row r="811" spans="3:12" x14ac:dyDescent="0.2">
      <c r="C811" s="24"/>
      <c r="D811" s="24"/>
      <c r="E811" s="24"/>
      <c r="F811" s="24"/>
      <c r="G811" s="24"/>
      <c r="H811" s="24"/>
      <c r="I811" s="195"/>
      <c r="J811" s="195"/>
      <c r="K811" s="195"/>
      <c r="L811" s="195"/>
    </row>
    <row r="812" spans="3:12" x14ac:dyDescent="0.2">
      <c r="C812" s="24"/>
      <c r="D812" s="24"/>
      <c r="E812" s="24"/>
      <c r="F812" s="24"/>
      <c r="G812" s="24"/>
      <c r="H812" s="24"/>
      <c r="I812" s="195"/>
      <c r="J812" s="195"/>
      <c r="K812" s="195"/>
      <c r="L812" s="195"/>
    </row>
    <row r="813" spans="3:12" x14ac:dyDescent="0.2">
      <c r="C813" s="24"/>
      <c r="D813" s="24"/>
      <c r="E813" s="24"/>
      <c r="F813" s="24"/>
      <c r="G813" s="24"/>
      <c r="H813" s="24"/>
      <c r="I813" s="195"/>
      <c r="J813" s="195"/>
      <c r="K813" s="195"/>
      <c r="L813" s="195"/>
    </row>
    <row r="814" spans="3:12" x14ac:dyDescent="0.2">
      <c r="C814" s="24"/>
      <c r="D814" s="24"/>
      <c r="E814" s="24"/>
      <c r="F814" s="24"/>
      <c r="G814" s="24"/>
      <c r="H814" s="24"/>
      <c r="I814" s="195"/>
      <c r="J814" s="195"/>
      <c r="K814" s="195"/>
      <c r="L814" s="195"/>
    </row>
    <row r="815" spans="3:12" x14ac:dyDescent="0.2">
      <c r="C815" s="24"/>
      <c r="D815" s="24"/>
      <c r="E815" s="24"/>
      <c r="F815" s="24"/>
      <c r="G815" s="24"/>
      <c r="H815" s="24"/>
      <c r="I815" s="195"/>
      <c r="J815" s="195"/>
      <c r="K815" s="195"/>
      <c r="L815" s="195"/>
    </row>
    <row r="816" spans="3:12" x14ac:dyDescent="0.2">
      <c r="C816" s="24"/>
      <c r="D816" s="24"/>
      <c r="E816" s="24"/>
      <c r="F816" s="24"/>
      <c r="G816" s="24"/>
      <c r="H816" s="24"/>
      <c r="I816" s="195"/>
      <c r="J816" s="195"/>
      <c r="K816" s="195"/>
      <c r="L816" s="195"/>
    </row>
    <row r="817" spans="3:12" x14ac:dyDescent="0.2">
      <c r="C817" s="24"/>
      <c r="D817" s="24"/>
      <c r="E817" s="24"/>
      <c r="F817" s="24"/>
      <c r="G817" s="24"/>
      <c r="H817" s="24"/>
      <c r="I817" s="195"/>
      <c r="J817" s="195"/>
      <c r="K817" s="195"/>
      <c r="L817" s="195"/>
    </row>
    <row r="818" spans="3:12" x14ac:dyDescent="0.2">
      <c r="C818" s="24"/>
      <c r="D818" s="24"/>
      <c r="E818" s="24"/>
      <c r="F818" s="24"/>
      <c r="G818" s="24"/>
      <c r="H818" s="24"/>
      <c r="I818" s="195"/>
      <c r="J818" s="195"/>
      <c r="K818" s="195"/>
      <c r="L818" s="195"/>
    </row>
    <row r="819" spans="3:12" x14ac:dyDescent="0.2">
      <c r="C819" s="24"/>
      <c r="D819" s="24"/>
      <c r="E819" s="24"/>
      <c r="F819" s="24"/>
      <c r="G819" s="24"/>
      <c r="H819" s="24"/>
      <c r="I819" s="195"/>
      <c r="J819" s="195"/>
      <c r="K819" s="195"/>
      <c r="L819" s="195"/>
    </row>
    <row r="820" spans="3:12" x14ac:dyDescent="0.2">
      <c r="C820" s="24"/>
      <c r="D820" s="24"/>
      <c r="E820" s="24"/>
      <c r="F820" s="24"/>
      <c r="G820" s="24"/>
      <c r="H820" s="24"/>
      <c r="I820" s="195"/>
      <c r="J820" s="195"/>
      <c r="K820" s="195"/>
      <c r="L820" s="195"/>
    </row>
    <row r="821" spans="3:12" x14ac:dyDescent="0.2">
      <c r="C821" s="24"/>
      <c r="D821" s="24"/>
      <c r="E821" s="24"/>
      <c r="F821" s="24"/>
      <c r="G821" s="24"/>
      <c r="H821" s="24"/>
      <c r="I821" s="195"/>
      <c r="J821" s="195"/>
      <c r="K821" s="195"/>
      <c r="L821" s="195"/>
    </row>
    <row r="822" spans="3:12" x14ac:dyDescent="0.2">
      <c r="C822" s="24"/>
      <c r="D822" s="24"/>
      <c r="E822" s="24"/>
      <c r="F822" s="24"/>
      <c r="G822" s="24"/>
      <c r="H822" s="24"/>
      <c r="I822" s="195"/>
      <c r="J822" s="195"/>
      <c r="K822" s="195"/>
      <c r="L822" s="195"/>
    </row>
    <row r="823" spans="3:12" x14ac:dyDescent="0.2">
      <c r="C823" s="24"/>
      <c r="D823" s="24"/>
      <c r="E823" s="24"/>
      <c r="F823" s="24"/>
      <c r="G823" s="24"/>
      <c r="H823" s="24"/>
      <c r="I823" s="195"/>
      <c r="J823" s="195"/>
      <c r="K823" s="195"/>
      <c r="L823" s="195"/>
    </row>
    <row r="824" spans="3:12" x14ac:dyDescent="0.2">
      <c r="C824" s="24"/>
      <c r="D824" s="24"/>
      <c r="E824" s="24"/>
      <c r="F824" s="24"/>
      <c r="G824" s="24"/>
      <c r="H824" s="24"/>
      <c r="I824" s="195"/>
      <c r="J824" s="195"/>
      <c r="K824" s="195"/>
      <c r="L824" s="195"/>
    </row>
    <row r="825" spans="3:12" x14ac:dyDescent="0.2">
      <c r="C825" s="24"/>
      <c r="D825" s="24"/>
      <c r="E825" s="24"/>
      <c r="F825" s="24"/>
      <c r="G825" s="24"/>
      <c r="H825" s="24"/>
      <c r="I825" s="195"/>
      <c r="J825" s="195"/>
      <c r="K825" s="195"/>
      <c r="L825" s="195"/>
    </row>
    <row r="826" spans="3:12" x14ac:dyDescent="0.2">
      <c r="C826" s="24"/>
      <c r="D826" s="24"/>
      <c r="E826" s="24"/>
      <c r="F826" s="24"/>
      <c r="G826" s="24"/>
      <c r="H826" s="24"/>
      <c r="I826" s="195"/>
      <c r="J826" s="195"/>
      <c r="K826" s="195"/>
      <c r="L826" s="195"/>
    </row>
    <row r="827" spans="3:12" x14ac:dyDescent="0.2">
      <c r="C827" s="24"/>
      <c r="D827" s="24"/>
      <c r="E827" s="24"/>
      <c r="F827" s="24"/>
      <c r="G827" s="24"/>
      <c r="H827" s="24"/>
      <c r="I827" s="195"/>
      <c r="J827" s="195"/>
      <c r="K827" s="195"/>
      <c r="L827" s="195"/>
    </row>
    <row r="828" spans="3:12" x14ac:dyDescent="0.2">
      <c r="C828" s="24"/>
      <c r="D828" s="24"/>
      <c r="E828" s="24"/>
      <c r="F828" s="24"/>
      <c r="G828" s="24"/>
      <c r="H828" s="24"/>
      <c r="I828" s="195"/>
      <c r="J828" s="195"/>
      <c r="K828" s="195"/>
      <c r="L828" s="195"/>
    </row>
    <row r="829" spans="3:12" x14ac:dyDescent="0.2">
      <c r="C829" s="24"/>
      <c r="D829" s="24"/>
      <c r="E829" s="24"/>
      <c r="F829" s="24"/>
      <c r="G829" s="24"/>
      <c r="H829" s="24"/>
      <c r="I829" s="195"/>
      <c r="J829" s="195"/>
      <c r="K829" s="195"/>
      <c r="L829" s="195"/>
    </row>
    <row r="830" spans="3:12" x14ac:dyDescent="0.2">
      <c r="C830" s="24"/>
      <c r="D830" s="24"/>
      <c r="E830" s="24"/>
      <c r="F830" s="24"/>
      <c r="G830" s="24"/>
      <c r="H830" s="24"/>
      <c r="I830" s="195"/>
      <c r="J830" s="195"/>
      <c r="K830" s="195"/>
      <c r="L830" s="195"/>
    </row>
    <row r="831" spans="3:12" x14ac:dyDescent="0.2">
      <c r="C831" s="24"/>
      <c r="D831" s="24"/>
      <c r="E831" s="24"/>
      <c r="F831" s="24"/>
      <c r="G831" s="24"/>
      <c r="H831" s="24"/>
      <c r="I831" s="195"/>
      <c r="J831" s="195"/>
      <c r="K831" s="195"/>
      <c r="L831" s="195"/>
    </row>
    <row r="832" spans="3:12" x14ac:dyDescent="0.2">
      <c r="C832" s="24"/>
      <c r="D832" s="24"/>
      <c r="E832" s="24"/>
      <c r="F832" s="24"/>
      <c r="G832" s="24"/>
      <c r="H832" s="24"/>
      <c r="I832" s="195"/>
      <c r="J832" s="195"/>
      <c r="K832" s="195"/>
      <c r="L832" s="195"/>
    </row>
    <row r="833" spans="3:12" x14ac:dyDescent="0.2">
      <c r="C833" s="24"/>
      <c r="D833" s="24"/>
      <c r="E833" s="24"/>
      <c r="F833" s="24"/>
      <c r="G833" s="24"/>
      <c r="H833" s="24"/>
      <c r="I833" s="195"/>
      <c r="J833" s="195"/>
      <c r="K833" s="195"/>
      <c r="L833" s="195"/>
    </row>
    <row r="834" spans="3:12" x14ac:dyDescent="0.2">
      <c r="C834" s="24"/>
      <c r="D834" s="24"/>
      <c r="E834" s="24"/>
      <c r="F834" s="24"/>
      <c r="G834" s="24"/>
      <c r="H834" s="24"/>
      <c r="I834" s="195"/>
      <c r="J834" s="195"/>
      <c r="K834" s="195"/>
      <c r="L834" s="195"/>
    </row>
    <row r="835" spans="3:12" x14ac:dyDescent="0.2">
      <c r="C835" s="24"/>
      <c r="D835" s="24"/>
      <c r="E835" s="24"/>
      <c r="F835" s="24"/>
      <c r="G835" s="24"/>
      <c r="H835" s="24"/>
      <c r="I835" s="195"/>
      <c r="J835" s="195"/>
      <c r="K835" s="195"/>
      <c r="L835" s="195"/>
    </row>
    <row r="836" spans="3:12" x14ac:dyDescent="0.2">
      <c r="C836" s="24"/>
      <c r="D836" s="24"/>
      <c r="E836" s="24"/>
      <c r="F836" s="24"/>
      <c r="G836" s="24"/>
      <c r="H836" s="24"/>
      <c r="I836" s="195"/>
      <c r="J836" s="195"/>
      <c r="K836" s="195"/>
      <c r="L836" s="195"/>
    </row>
    <row r="837" spans="3:12" x14ac:dyDescent="0.2">
      <c r="C837" s="24"/>
      <c r="D837" s="24"/>
      <c r="E837" s="24"/>
      <c r="F837" s="24"/>
      <c r="G837" s="24"/>
      <c r="H837" s="24"/>
      <c r="I837" s="195"/>
      <c r="J837" s="195"/>
      <c r="K837" s="195"/>
      <c r="L837" s="195"/>
    </row>
    <row r="838" spans="3:12" x14ac:dyDescent="0.2">
      <c r="C838" s="24"/>
      <c r="D838" s="24"/>
      <c r="E838" s="24"/>
      <c r="F838" s="24"/>
      <c r="G838" s="24"/>
      <c r="H838" s="24"/>
      <c r="I838" s="195"/>
      <c r="J838" s="195"/>
      <c r="K838" s="195"/>
      <c r="L838" s="195"/>
    </row>
    <row r="839" spans="3:12" x14ac:dyDescent="0.2">
      <c r="C839" s="24"/>
      <c r="D839" s="24"/>
      <c r="E839" s="24"/>
      <c r="F839" s="24"/>
      <c r="G839" s="24"/>
      <c r="H839" s="24"/>
      <c r="I839" s="195"/>
      <c r="J839" s="195"/>
      <c r="K839" s="195"/>
      <c r="L839" s="195"/>
    </row>
    <row r="840" spans="3:12" x14ac:dyDescent="0.2">
      <c r="C840" s="24"/>
      <c r="D840" s="24"/>
      <c r="E840" s="24"/>
      <c r="F840" s="24"/>
      <c r="G840" s="24"/>
      <c r="H840" s="24"/>
      <c r="I840" s="195"/>
      <c r="J840" s="195"/>
      <c r="K840" s="195"/>
      <c r="L840" s="195"/>
    </row>
    <row r="841" spans="3:12" x14ac:dyDescent="0.2">
      <c r="C841" s="24"/>
      <c r="D841" s="24"/>
      <c r="E841" s="24"/>
      <c r="F841" s="24"/>
      <c r="G841" s="24"/>
      <c r="H841" s="24"/>
      <c r="I841" s="195"/>
      <c r="J841" s="195"/>
      <c r="K841" s="195"/>
      <c r="L841" s="195"/>
    </row>
    <row r="842" spans="3:12" x14ac:dyDescent="0.2">
      <c r="C842" s="24"/>
      <c r="D842" s="24"/>
      <c r="E842" s="24"/>
      <c r="F842" s="24"/>
      <c r="G842" s="24"/>
      <c r="H842" s="24"/>
      <c r="I842" s="195"/>
      <c r="J842" s="195"/>
      <c r="K842" s="195"/>
      <c r="L842" s="195"/>
    </row>
    <row r="843" spans="3:12" x14ac:dyDescent="0.2">
      <c r="C843" s="24"/>
      <c r="D843" s="24"/>
      <c r="E843" s="24"/>
      <c r="F843" s="24"/>
      <c r="G843" s="24"/>
      <c r="H843" s="24"/>
      <c r="I843" s="195"/>
      <c r="J843" s="195"/>
      <c r="K843" s="195"/>
      <c r="L843" s="195"/>
    </row>
    <row r="844" spans="3:12" x14ac:dyDescent="0.2">
      <c r="C844" s="24"/>
      <c r="D844" s="24"/>
      <c r="E844" s="24"/>
      <c r="F844" s="24"/>
      <c r="G844" s="24"/>
      <c r="H844" s="24"/>
      <c r="I844" s="195"/>
      <c r="J844" s="195"/>
      <c r="K844" s="195"/>
      <c r="L844" s="195"/>
    </row>
    <row r="845" spans="3:12" x14ac:dyDescent="0.2">
      <c r="C845" s="24"/>
      <c r="D845" s="24"/>
      <c r="E845" s="24"/>
      <c r="F845" s="24"/>
      <c r="G845" s="24"/>
      <c r="H845" s="24"/>
      <c r="I845" s="195"/>
      <c r="J845" s="195"/>
      <c r="K845" s="195"/>
      <c r="L845" s="195"/>
    </row>
    <row r="846" spans="3:12" x14ac:dyDescent="0.2">
      <c r="C846" s="24"/>
      <c r="D846" s="24"/>
      <c r="E846" s="24"/>
      <c r="F846" s="24"/>
      <c r="G846" s="24"/>
      <c r="H846" s="24"/>
      <c r="I846" s="195"/>
      <c r="J846" s="195"/>
      <c r="K846" s="195"/>
      <c r="L846" s="195"/>
    </row>
    <row r="847" spans="3:12" x14ac:dyDescent="0.2">
      <c r="C847" s="24"/>
      <c r="D847" s="24"/>
      <c r="E847" s="24"/>
      <c r="F847" s="24"/>
      <c r="G847" s="24"/>
      <c r="H847" s="24"/>
      <c r="I847" s="195"/>
      <c r="J847" s="195"/>
      <c r="K847" s="195"/>
      <c r="L847" s="195"/>
    </row>
    <row r="848" spans="3:12" x14ac:dyDescent="0.2">
      <c r="C848" s="24"/>
      <c r="D848" s="24"/>
      <c r="E848" s="24"/>
      <c r="F848" s="24"/>
      <c r="G848" s="24"/>
      <c r="H848" s="24"/>
      <c r="I848" s="195"/>
      <c r="J848" s="195"/>
      <c r="K848" s="195"/>
      <c r="L848" s="195"/>
    </row>
    <row r="849" spans="3:12" x14ac:dyDescent="0.2">
      <c r="C849" s="24"/>
      <c r="D849" s="24"/>
      <c r="E849" s="24"/>
      <c r="F849" s="24"/>
      <c r="G849" s="24"/>
      <c r="H849" s="24"/>
      <c r="I849" s="195"/>
      <c r="J849" s="195"/>
      <c r="K849" s="195"/>
      <c r="L849" s="195"/>
    </row>
    <row r="850" spans="3:12" x14ac:dyDescent="0.2">
      <c r="C850" s="24"/>
      <c r="D850" s="24"/>
      <c r="E850" s="24"/>
      <c r="F850" s="24"/>
      <c r="G850" s="24"/>
      <c r="H850" s="24"/>
      <c r="I850" s="195"/>
      <c r="J850" s="195"/>
      <c r="K850" s="195"/>
      <c r="L850" s="195"/>
    </row>
    <row r="851" spans="3:12" x14ac:dyDescent="0.2">
      <c r="C851" s="24"/>
      <c r="D851" s="24"/>
      <c r="E851" s="24"/>
      <c r="F851" s="24"/>
      <c r="G851" s="24"/>
      <c r="H851" s="24"/>
      <c r="I851" s="195"/>
      <c r="J851" s="195"/>
      <c r="K851" s="195"/>
      <c r="L851" s="195"/>
    </row>
    <row r="852" spans="3:12" x14ac:dyDescent="0.2">
      <c r="C852" s="24"/>
      <c r="D852" s="24"/>
      <c r="E852" s="24"/>
      <c r="F852" s="24"/>
      <c r="G852" s="24"/>
      <c r="H852" s="24"/>
      <c r="I852" s="195"/>
      <c r="J852" s="195"/>
      <c r="K852" s="195"/>
      <c r="L852" s="195"/>
    </row>
    <row r="853" spans="3:12" x14ac:dyDescent="0.2">
      <c r="C853" s="24"/>
      <c r="D853" s="24"/>
      <c r="E853" s="24"/>
      <c r="F853" s="24"/>
      <c r="G853" s="24"/>
      <c r="H853" s="24"/>
      <c r="I853" s="195"/>
      <c r="J853" s="195"/>
      <c r="K853" s="195"/>
      <c r="L853" s="195"/>
    </row>
    <row r="854" spans="3:12" x14ac:dyDescent="0.2">
      <c r="C854" s="24"/>
      <c r="D854" s="24"/>
      <c r="E854" s="24"/>
      <c r="F854" s="24"/>
      <c r="G854" s="24"/>
      <c r="H854" s="24"/>
      <c r="I854" s="195"/>
      <c r="J854" s="195"/>
      <c r="K854" s="195"/>
      <c r="L854" s="195"/>
    </row>
    <row r="855" spans="3:12" x14ac:dyDescent="0.2">
      <c r="C855" s="24"/>
      <c r="D855" s="24"/>
      <c r="E855" s="24"/>
      <c r="F855" s="24"/>
      <c r="G855" s="24"/>
      <c r="H855" s="24"/>
      <c r="I855" s="195"/>
      <c r="J855" s="195"/>
      <c r="K855" s="195"/>
      <c r="L855" s="195"/>
    </row>
    <row r="856" spans="3:12" x14ac:dyDescent="0.2">
      <c r="C856" s="24"/>
      <c r="D856" s="24"/>
      <c r="E856" s="24"/>
      <c r="F856" s="24"/>
      <c r="G856" s="24"/>
      <c r="H856" s="24"/>
      <c r="I856" s="195"/>
      <c r="J856" s="195"/>
      <c r="K856" s="195"/>
      <c r="L856" s="195"/>
    </row>
    <row r="857" spans="3:12" x14ac:dyDescent="0.2">
      <c r="C857" s="24"/>
      <c r="D857" s="24"/>
      <c r="E857" s="24"/>
      <c r="F857" s="24"/>
      <c r="G857" s="24"/>
      <c r="H857" s="24"/>
      <c r="I857" s="195"/>
      <c r="J857" s="195"/>
      <c r="K857" s="195"/>
      <c r="L857" s="195"/>
    </row>
    <row r="858" spans="3:12" x14ac:dyDescent="0.2">
      <c r="C858" s="24"/>
      <c r="D858" s="24"/>
      <c r="E858" s="24"/>
      <c r="F858" s="24"/>
      <c r="G858" s="24"/>
      <c r="H858" s="24"/>
      <c r="I858" s="195"/>
      <c r="J858" s="195"/>
      <c r="K858" s="195"/>
      <c r="L858" s="195"/>
    </row>
    <row r="859" spans="3:12" x14ac:dyDescent="0.2">
      <c r="C859" s="24"/>
      <c r="D859" s="24"/>
      <c r="E859" s="24"/>
      <c r="F859" s="24"/>
      <c r="G859" s="24"/>
      <c r="H859" s="24"/>
      <c r="I859" s="195"/>
      <c r="J859" s="195"/>
      <c r="K859" s="195"/>
      <c r="L859" s="195"/>
    </row>
    <row r="860" spans="3:12" x14ac:dyDescent="0.2">
      <c r="C860" s="24"/>
      <c r="D860" s="24"/>
      <c r="E860" s="24"/>
      <c r="F860" s="24"/>
      <c r="G860" s="24"/>
      <c r="H860" s="24"/>
      <c r="I860" s="195"/>
      <c r="J860" s="195"/>
      <c r="K860" s="195"/>
      <c r="L860" s="195"/>
    </row>
    <row r="861" spans="3:12" x14ac:dyDescent="0.2">
      <c r="C861" s="24"/>
      <c r="D861" s="24"/>
      <c r="E861" s="24"/>
      <c r="F861" s="24"/>
      <c r="G861" s="24"/>
      <c r="H861" s="24"/>
      <c r="I861" s="195"/>
      <c r="J861" s="195"/>
      <c r="K861" s="195"/>
      <c r="L861" s="195"/>
    </row>
    <row r="862" spans="3:12" x14ac:dyDescent="0.2">
      <c r="C862" s="24"/>
      <c r="D862" s="24"/>
      <c r="E862" s="24"/>
      <c r="F862" s="24"/>
      <c r="G862" s="24"/>
      <c r="H862" s="24"/>
      <c r="I862" s="195"/>
      <c r="J862" s="195"/>
      <c r="K862" s="195"/>
      <c r="L862" s="195"/>
    </row>
    <row r="863" spans="3:12" x14ac:dyDescent="0.2">
      <c r="C863" s="24"/>
      <c r="D863" s="24"/>
      <c r="E863" s="24"/>
      <c r="F863" s="24"/>
      <c r="G863" s="24"/>
      <c r="H863" s="24"/>
      <c r="I863" s="195"/>
      <c r="J863" s="195"/>
      <c r="K863" s="195"/>
      <c r="L863" s="195"/>
    </row>
    <row r="864" spans="3:12" x14ac:dyDescent="0.2">
      <c r="C864" s="24"/>
      <c r="D864" s="24"/>
      <c r="E864" s="24"/>
      <c r="F864" s="24"/>
      <c r="G864" s="24"/>
      <c r="H864" s="24"/>
      <c r="I864" s="195"/>
      <c r="J864" s="195"/>
      <c r="K864" s="195"/>
      <c r="L864" s="195"/>
    </row>
    <row r="865" spans="3:12" x14ac:dyDescent="0.2">
      <c r="C865" s="24"/>
      <c r="D865" s="24"/>
      <c r="E865" s="24"/>
      <c r="F865" s="24"/>
      <c r="G865" s="24"/>
      <c r="H865" s="24"/>
      <c r="I865" s="195"/>
      <c r="J865" s="195"/>
      <c r="K865" s="195"/>
      <c r="L865" s="195"/>
    </row>
    <row r="866" spans="3:12" x14ac:dyDescent="0.2">
      <c r="C866" s="24"/>
      <c r="D866" s="24"/>
      <c r="E866" s="24"/>
      <c r="F866" s="24"/>
      <c r="G866" s="24"/>
      <c r="H866" s="24"/>
      <c r="I866" s="195"/>
      <c r="J866" s="195"/>
      <c r="K866" s="195"/>
      <c r="L866" s="195"/>
    </row>
    <row r="867" spans="3:12" x14ac:dyDescent="0.2">
      <c r="C867" s="24"/>
      <c r="D867" s="24"/>
      <c r="E867" s="24"/>
      <c r="F867" s="24"/>
      <c r="G867" s="24"/>
      <c r="H867" s="24"/>
      <c r="I867" s="195"/>
      <c r="J867" s="195"/>
      <c r="K867" s="195"/>
      <c r="L867" s="195"/>
    </row>
    <row r="868" spans="3:12" x14ac:dyDescent="0.2">
      <c r="C868" s="24"/>
      <c r="D868" s="24"/>
      <c r="E868" s="24"/>
      <c r="F868" s="24"/>
      <c r="G868" s="24"/>
      <c r="H868" s="24"/>
      <c r="I868" s="195"/>
      <c r="J868" s="195"/>
      <c r="K868" s="195"/>
      <c r="L868" s="195"/>
    </row>
    <row r="869" spans="3:12" x14ac:dyDescent="0.2">
      <c r="C869" s="24"/>
      <c r="D869" s="24"/>
      <c r="E869" s="24"/>
      <c r="F869" s="24"/>
      <c r="G869" s="24"/>
      <c r="H869" s="24"/>
      <c r="I869" s="195"/>
      <c r="J869" s="195"/>
      <c r="K869" s="195"/>
      <c r="L869" s="195"/>
    </row>
    <row r="870" spans="3:12" x14ac:dyDescent="0.2">
      <c r="C870" s="24"/>
      <c r="D870" s="24"/>
      <c r="E870" s="24"/>
      <c r="F870" s="24"/>
      <c r="G870" s="24"/>
      <c r="H870" s="24"/>
      <c r="I870" s="195"/>
      <c r="J870" s="195"/>
      <c r="K870" s="195"/>
      <c r="L870" s="195"/>
    </row>
    <row r="871" spans="3:12" x14ac:dyDescent="0.2">
      <c r="C871" s="24"/>
      <c r="D871" s="24"/>
      <c r="E871" s="24"/>
      <c r="F871" s="24"/>
      <c r="G871" s="24"/>
      <c r="H871" s="24"/>
      <c r="I871" s="195"/>
      <c r="J871" s="195"/>
      <c r="K871" s="195"/>
      <c r="L871" s="195"/>
    </row>
    <row r="872" spans="3:12" x14ac:dyDescent="0.2">
      <c r="C872" s="24"/>
      <c r="D872" s="24"/>
      <c r="E872" s="24"/>
      <c r="F872" s="24"/>
      <c r="G872" s="24"/>
      <c r="H872" s="24"/>
      <c r="I872" s="195"/>
      <c r="J872" s="195"/>
      <c r="K872" s="195"/>
      <c r="L872" s="195"/>
    </row>
    <row r="873" spans="3:12" x14ac:dyDescent="0.2">
      <c r="C873" s="24"/>
      <c r="D873" s="24"/>
      <c r="E873" s="24"/>
      <c r="F873" s="24"/>
      <c r="G873" s="24"/>
      <c r="H873" s="24"/>
      <c r="I873" s="195"/>
      <c r="J873" s="195"/>
      <c r="K873" s="195"/>
      <c r="L873" s="195"/>
    </row>
    <row r="874" spans="3:12" x14ac:dyDescent="0.2">
      <c r="C874" s="24"/>
      <c r="D874" s="24"/>
      <c r="E874" s="24"/>
      <c r="F874" s="24"/>
      <c r="G874" s="24"/>
      <c r="H874" s="24"/>
      <c r="I874" s="195"/>
      <c r="J874" s="195"/>
      <c r="K874" s="195"/>
      <c r="L874" s="195"/>
    </row>
    <row r="875" spans="3:12" x14ac:dyDescent="0.2">
      <c r="C875" s="24"/>
      <c r="D875" s="24"/>
      <c r="E875" s="24"/>
      <c r="F875" s="24"/>
      <c r="G875" s="24"/>
      <c r="H875" s="24"/>
      <c r="I875" s="195"/>
      <c r="J875" s="195"/>
      <c r="K875" s="195"/>
      <c r="L875" s="195"/>
    </row>
    <row r="876" spans="3:12" x14ac:dyDescent="0.2">
      <c r="C876" s="24"/>
      <c r="D876" s="24"/>
      <c r="E876" s="24"/>
      <c r="F876" s="24"/>
      <c r="G876" s="24"/>
      <c r="H876" s="24"/>
      <c r="I876" s="195"/>
      <c r="J876" s="195"/>
      <c r="K876" s="195"/>
      <c r="L876" s="195"/>
    </row>
    <row r="877" spans="3:12" x14ac:dyDescent="0.2">
      <c r="C877" s="24"/>
      <c r="D877" s="24"/>
      <c r="E877" s="24"/>
      <c r="F877" s="24"/>
      <c r="G877" s="24"/>
      <c r="H877" s="24"/>
      <c r="I877" s="195"/>
      <c r="J877" s="195"/>
      <c r="K877" s="195"/>
      <c r="L877" s="195"/>
    </row>
    <row r="878" spans="3:12" x14ac:dyDescent="0.2">
      <c r="C878" s="24"/>
      <c r="D878" s="24"/>
      <c r="E878" s="24"/>
      <c r="F878" s="24"/>
      <c r="G878" s="24"/>
      <c r="H878" s="24"/>
      <c r="I878" s="195"/>
      <c r="J878" s="195"/>
      <c r="K878" s="195"/>
      <c r="L878" s="195"/>
    </row>
    <row r="879" spans="3:12" x14ac:dyDescent="0.2">
      <c r="C879" s="24"/>
      <c r="D879" s="24"/>
      <c r="E879" s="24"/>
      <c r="F879" s="24"/>
      <c r="G879" s="24"/>
      <c r="H879" s="24"/>
      <c r="I879" s="195"/>
      <c r="J879" s="195"/>
      <c r="K879" s="195"/>
      <c r="L879" s="195"/>
    </row>
    <row r="880" spans="3:12" x14ac:dyDescent="0.2">
      <c r="C880" s="24"/>
      <c r="D880" s="24"/>
      <c r="E880" s="24"/>
      <c r="F880" s="24"/>
      <c r="G880" s="24"/>
      <c r="H880" s="24"/>
      <c r="I880" s="195"/>
      <c r="J880" s="195"/>
      <c r="K880" s="195"/>
      <c r="L880" s="195"/>
    </row>
    <row r="881" spans="3:12" x14ac:dyDescent="0.2">
      <c r="C881" s="24"/>
      <c r="D881" s="24"/>
      <c r="E881" s="24"/>
      <c r="F881" s="24"/>
      <c r="G881" s="24"/>
      <c r="H881" s="24"/>
      <c r="I881" s="195"/>
      <c r="J881" s="195"/>
      <c r="K881" s="195"/>
      <c r="L881" s="195"/>
    </row>
    <row r="882" spans="3:12" x14ac:dyDescent="0.2">
      <c r="C882" s="24"/>
      <c r="D882" s="24"/>
      <c r="E882" s="24"/>
      <c r="F882" s="24"/>
      <c r="G882" s="24"/>
      <c r="H882" s="24"/>
      <c r="I882" s="195"/>
      <c r="J882" s="195"/>
      <c r="K882" s="195"/>
      <c r="L882" s="195"/>
    </row>
    <row r="883" spans="3:12" x14ac:dyDescent="0.2">
      <c r="C883" s="24"/>
      <c r="D883" s="24"/>
      <c r="E883" s="24"/>
      <c r="F883" s="24"/>
      <c r="G883" s="24"/>
      <c r="H883" s="24"/>
      <c r="I883" s="195"/>
      <c r="J883" s="195"/>
      <c r="K883" s="195"/>
      <c r="L883" s="195"/>
    </row>
    <row r="884" spans="3:12" x14ac:dyDescent="0.2">
      <c r="C884" s="24"/>
      <c r="D884" s="24"/>
      <c r="E884" s="24"/>
      <c r="F884" s="24"/>
      <c r="G884" s="24"/>
      <c r="H884" s="24"/>
      <c r="I884" s="195"/>
      <c r="J884" s="195"/>
      <c r="K884" s="195"/>
      <c r="L884" s="195"/>
    </row>
    <row r="885" spans="3:12" x14ac:dyDescent="0.2">
      <c r="C885" s="24"/>
      <c r="D885" s="24"/>
      <c r="E885" s="24"/>
      <c r="F885" s="24"/>
      <c r="G885" s="24"/>
      <c r="H885" s="24"/>
      <c r="I885" s="195"/>
      <c r="J885" s="195"/>
      <c r="K885" s="195"/>
      <c r="L885" s="195"/>
    </row>
    <row r="886" spans="3:12" x14ac:dyDescent="0.2">
      <c r="C886" s="24"/>
      <c r="D886" s="24"/>
      <c r="E886" s="24"/>
      <c r="F886" s="24"/>
      <c r="G886" s="24"/>
      <c r="H886" s="24"/>
      <c r="I886" s="195"/>
      <c r="J886" s="195"/>
      <c r="K886" s="195"/>
      <c r="L886" s="195"/>
    </row>
    <row r="887" spans="3:12" x14ac:dyDescent="0.2">
      <c r="C887" s="24"/>
      <c r="D887" s="24"/>
      <c r="E887" s="24"/>
      <c r="F887" s="24"/>
      <c r="G887" s="24"/>
      <c r="H887" s="24"/>
      <c r="I887" s="195"/>
      <c r="J887" s="195"/>
      <c r="K887" s="195"/>
      <c r="L887" s="195"/>
    </row>
    <row r="888" spans="3:12" x14ac:dyDescent="0.2">
      <c r="C888" s="24"/>
      <c r="D888" s="24"/>
      <c r="E888" s="24"/>
      <c r="F888" s="24"/>
      <c r="G888" s="24"/>
      <c r="H888" s="24"/>
      <c r="I888" s="195"/>
      <c r="J888" s="195"/>
      <c r="K888" s="195"/>
      <c r="L888" s="195"/>
    </row>
    <row r="889" spans="3:12" x14ac:dyDescent="0.2">
      <c r="C889" s="24"/>
      <c r="D889" s="24"/>
      <c r="E889" s="24"/>
      <c r="F889" s="24"/>
      <c r="G889" s="24"/>
      <c r="H889" s="24"/>
      <c r="I889" s="195"/>
      <c r="J889" s="195"/>
      <c r="K889" s="195"/>
      <c r="L889" s="195"/>
    </row>
    <row r="890" spans="3:12" x14ac:dyDescent="0.2">
      <c r="C890" s="24"/>
      <c r="D890" s="24"/>
      <c r="E890" s="24"/>
      <c r="F890" s="24"/>
      <c r="G890" s="24"/>
      <c r="H890" s="24"/>
      <c r="I890" s="195"/>
      <c r="J890" s="195"/>
      <c r="K890" s="195"/>
      <c r="L890" s="195"/>
    </row>
    <row r="891" spans="3:12" x14ac:dyDescent="0.2">
      <c r="C891" s="24"/>
      <c r="D891" s="24"/>
      <c r="E891" s="24"/>
      <c r="F891" s="24"/>
      <c r="G891" s="24"/>
      <c r="H891" s="24"/>
      <c r="I891" s="195"/>
      <c r="J891" s="195"/>
      <c r="K891" s="195"/>
      <c r="L891" s="195"/>
    </row>
    <row r="892" spans="3:12" x14ac:dyDescent="0.2">
      <c r="C892" s="24"/>
      <c r="D892" s="24"/>
      <c r="E892" s="24"/>
      <c r="F892" s="24"/>
      <c r="G892" s="24"/>
      <c r="H892" s="24"/>
      <c r="I892" s="195"/>
      <c r="J892" s="195"/>
      <c r="K892" s="195"/>
      <c r="L892" s="195"/>
    </row>
    <row r="893" spans="3:12" x14ac:dyDescent="0.2">
      <c r="C893" s="24"/>
      <c r="D893" s="24"/>
      <c r="E893" s="24"/>
      <c r="F893" s="24"/>
      <c r="G893" s="24"/>
      <c r="H893" s="24"/>
      <c r="I893" s="195"/>
      <c r="J893" s="195"/>
      <c r="K893" s="195"/>
      <c r="L893" s="195"/>
    </row>
    <row r="894" spans="3:12" x14ac:dyDescent="0.2">
      <c r="C894" s="24"/>
      <c r="D894" s="24"/>
      <c r="E894" s="24"/>
      <c r="F894" s="24"/>
      <c r="G894" s="24"/>
      <c r="H894" s="24"/>
      <c r="I894" s="195"/>
      <c r="J894" s="195"/>
      <c r="K894" s="195"/>
      <c r="L894" s="195"/>
    </row>
    <row r="895" spans="3:12" x14ac:dyDescent="0.2">
      <c r="C895" s="24"/>
      <c r="D895" s="24"/>
      <c r="E895" s="24"/>
      <c r="F895" s="24"/>
      <c r="G895" s="24"/>
      <c r="H895" s="24"/>
      <c r="I895" s="195"/>
      <c r="J895" s="195"/>
      <c r="K895" s="195"/>
      <c r="L895" s="195"/>
    </row>
    <row r="896" spans="3:12" x14ac:dyDescent="0.2">
      <c r="C896" s="24"/>
      <c r="D896" s="24"/>
      <c r="E896" s="24"/>
      <c r="F896" s="24"/>
      <c r="G896" s="24"/>
      <c r="H896" s="24"/>
      <c r="I896" s="195"/>
      <c r="J896" s="195"/>
      <c r="K896" s="195"/>
      <c r="L896" s="195"/>
    </row>
    <row r="897" spans="3:12" x14ac:dyDescent="0.2">
      <c r="C897" s="24"/>
      <c r="D897" s="24"/>
      <c r="E897" s="24"/>
      <c r="F897" s="24"/>
      <c r="G897" s="24"/>
      <c r="H897" s="24"/>
      <c r="I897" s="195"/>
      <c r="J897" s="195"/>
      <c r="K897" s="195"/>
      <c r="L897" s="195"/>
    </row>
    <row r="898" spans="3:12" x14ac:dyDescent="0.2">
      <c r="C898" s="24"/>
      <c r="D898" s="24"/>
      <c r="E898" s="24"/>
      <c r="F898" s="24"/>
      <c r="G898" s="24"/>
      <c r="H898" s="24"/>
      <c r="I898" s="195"/>
      <c r="J898" s="195"/>
      <c r="K898" s="195"/>
      <c r="L898" s="195"/>
    </row>
    <row r="899" spans="3:12" x14ac:dyDescent="0.2">
      <c r="C899" s="24"/>
      <c r="D899" s="24"/>
      <c r="E899" s="24"/>
      <c r="F899" s="24"/>
      <c r="G899" s="24"/>
      <c r="H899" s="24"/>
      <c r="I899" s="195"/>
      <c r="J899" s="195"/>
      <c r="K899" s="195"/>
      <c r="L899" s="195"/>
    </row>
    <row r="900" spans="3:12" x14ac:dyDescent="0.2">
      <c r="C900" s="24"/>
      <c r="D900" s="24"/>
      <c r="E900" s="24"/>
      <c r="F900" s="24"/>
      <c r="G900" s="24"/>
      <c r="H900" s="24"/>
      <c r="I900" s="195"/>
      <c r="J900" s="195"/>
      <c r="K900" s="195"/>
      <c r="L900" s="195"/>
    </row>
    <row r="901" spans="3:12" x14ac:dyDescent="0.2">
      <c r="C901" s="24"/>
      <c r="D901" s="24"/>
      <c r="E901" s="24"/>
      <c r="F901" s="24"/>
      <c r="G901" s="24"/>
      <c r="H901" s="24"/>
      <c r="I901" s="195"/>
      <c r="J901" s="195"/>
      <c r="K901" s="195"/>
      <c r="L901" s="195"/>
    </row>
    <row r="902" spans="3:12" x14ac:dyDescent="0.2">
      <c r="C902" s="24"/>
      <c r="D902" s="24"/>
      <c r="E902" s="24"/>
      <c r="F902" s="24"/>
      <c r="G902" s="24"/>
      <c r="H902" s="24"/>
      <c r="I902" s="195"/>
      <c r="J902" s="195"/>
      <c r="K902" s="195"/>
      <c r="L902" s="195"/>
    </row>
    <row r="903" spans="3:12" x14ac:dyDescent="0.2">
      <c r="C903" s="24"/>
      <c r="D903" s="24"/>
      <c r="E903" s="24"/>
      <c r="F903" s="24"/>
      <c r="G903" s="24"/>
      <c r="H903" s="24"/>
      <c r="I903" s="195"/>
      <c r="J903" s="195"/>
      <c r="K903" s="195"/>
      <c r="L903" s="195"/>
    </row>
    <row r="904" spans="3:12" x14ac:dyDescent="0.2">
      <c r="C904" s="24"/>
      <c r="D904" s="24"/>
      <c r="E904" s="24"/>
      <c r="F904" s="24"/>
      <c r="G904" s="24"/>
      <c r="H904" s="24"/>
      <c r="I904" s="195"/>
      <c r="J904" s="195"/>
      <c r="K904" s="195"/>
      <c r="L904" s="195"/>
    </row>
    <row r="905" spans="3:12" x14ac:dyDescent="0.2">
      <c r="C905" s="24"/>
      <c r="D905" s="24"/>
      <c r="E905" s="24"/>
      <c r="F905" s="24"/>
      <c r="G905" s="24"/>
      <c r="H905" s="24"/>
      <c r="I905" s="195"/>
      <c r="J905" s="195"/>
      <c r="K905" s="195"/>
      <c r="L905" s="195"/>
    </row>
    <row r="906" spans="3:12" x14ac:dyDescent="0.2">
      <c r="C906" s="24"/>
      <c r="D906" s="24"/>
      <c r="E906" s="24"/>
      <c r="F906" s="24"/>
      <c r="G906" s="24"/>
      <c r="H906" s="24"/>
      <c r="I906" s="195"/>
      <c r="J906" s="195"/>
      <c r="K906" s="195"/>
      <c r="L906" s="195"/>
    </row>
    <row r="907" spans="3:12" x14ac:dyDescent="0.2">
      <c r="C907" s="24"/>
      <c r="D907" s="24"/>
      <c r="E907" s="24"/>
      <c r="F907" s="24"/>
      <c r="G907" s="24"/>
      <c r="H907" s="24"/>
      <c r="I907" s="195"/>
      <c r="J907" s="195"/>
      <c r="K907" s="195"/>
      <c r="L907" s="195"/>
    </row>
    <row r="908" spans="3:12" x14ac:dyDescent="0.2">
      <c r="C908" s="24"/>
      <c r="D908" s="24"/>
      <c r="E908" s="24"/>
      <c r="F908" s="24"/>
      <c r="G908" s="24"/>
      <c r="H908" s="24"/>
      <c r="I908" s="195"/>
      <c r="J908" s="195"/>
      <c r="K908" s="195"/>
      <c r="L908" s="195"/>
    </row>
    <row r="909" spans="3:12" x14ac:dyDescent="0.2">
      <c r="C909" s="24"/>
      <c r="D909" s="24"/>
      <c r="E909" s="24"/>
      <c r="F909" s="24"/>
      <c r="G909" s="24"/>
      <c r="H909" s="24"/>
      <c r="I909" s="195"/>
      <c r="J909" s="195"/>
      <c r="K909" s="195"/>
      <c r="L909" s="195"/>
    </row>
    <row r="910" spans="3:12" x14ac:dyDescent="0.2">
      <c r="C910" s="24"/>
      <c r="D910" s="24"/>
      <c r="E910" s="24"/>
      <c r="F910" s="24"/>
      <c r="G910" s="24"/>
      <c r="H910" s="24"/>
      <c r="I910" s="195"/>
      <c r="J910" s="195"/>
      <c r="K910" s="195"/>
      <c r="L910" s="195"/>
    </row>
    <row r="911" spans="3:12" x14ac:dyDescent="0.2">
      <c r="C911" s="24"/>
      <c r="D911" s="24"/>
      <c r="E911" s="24"/>
      <c r="F911" s="24"/>
      <c r="G911" s="24"/>
      <c r="H911" s="24"/>
      <c r="I911" s="195"/>
      <c r="J911" s="195"/>
      <c r="K911" s="195"/>
      <c r="L911" s="195"/>
    </row>
    <row r="912" spans="3:12" x14ac:dyDescent="0.2">
      <c r="C912" s="24"/>
      <c r="D912" s="24"/>
      <c r="E912" s="24"/>
      <c r="F912" s="24"/>
      <c r="G912" s="24"/>
      <c r="H912" s="24"/>
      <c r="I912" s="195"/>
      <c r="J912" s="195"/>
      <c r="K912" s="195"/>
      <c r="L912" s="195"/>
    </row>
    <row r="913" spans="3:12" x14ac:dyDescent="0.2">
      <c r="C913" s="24"/>
      <c r="D913" s="24"/>
      <c r="E913" s="24"/>
      <c r="F913" s="24"/>
      <c r="G913" s="24"/>
      <c r="H913" s="24"/>
      <c r="I913" s="195"/>
      <c r="J913" s="195"/>
      <c r="K913" s="195"/>
      <c r="L913" s="195"/>
    </row>
    <row r="914" spans="3:12" x14ac:dyDescent="0.2">
      <c r="C914" s="24"/>
      <c r="D914" s="24"/>
      <c r="E914" s="24"/>
      <c r="F914" s="24"/>
      <c r="G914" s="24"/>
      <c r="H914" s="24"/>
      <c r="I914" s="195"/>
      <c r="J914" s="195"/>
      <c r="K914" s="195"/>
      <c r="L914" s="195"/>
    </row>
    <row r="915" spans="3:12" x14ac:dyDescent="0.2">
      <c r="C915" s="24"/>
      <c r="D915" s="24"/>
      <c r="E915" s="24"/>
      <c r="F915" s="24"/>
      <c r="G915" s="24"/>
      <c r="H915" s="24"/>
      <c r="I915" s="195"/>
      <c r="J915" s="195"/>
      <c r="K915" s="195"/>
      <c r="L915" s="195"/>
    </row>
    <row r="916" spans="3:12" x14ac:dyDescent="0.2">
      <c r="C916" s="24"/>
      <c r="D916" s="24"/>
      <c r="E916" s="24"/>
      <c r="F916" s="24"/>
      <c r="G916" s="24"/>
      <c r="H916" s="24"/>
      <c r="I916" s="195"/>
      <c r="J916" s="195"/>
      <c r="K916" s="195"/>
      <c r="L916" s="195"/>
    </row>
    <row r="917" spans="3:12" x14ac:dyDescent="0.2">
      <c r="C917" s="24"/>
      <c r="D917" s="24"/>
      <c r="E917" s="24"/>
      <c r="F917" s="24"/>
      <c r="G917" s="24"/>
      <c r="H917" s="24"/>
      <c r="I917" s="195"/>
      <c r="J917" s="195"/>
      <c r="K917" s="195"/>
      <c r="L917" s="195"/>
    </row>
    <row r="918" spans="3:12" x14ac:dyDescent="0.2">
      <c r="C918" s="24"/>
      <c r="D918" s="24"/>
      <c r="E918" s="24"/>
      <c r="F918" s="24"/>
      <c r="G918" s="24"/>
      <c r="H918" s="24"/>
      <c r="I918" s="195"/>
      <c r="J918" s="195"/>
      <c r="K918" s="195"/>
      <c r="L918" s="195"/>
    </row>
    <row r="919" spans="3:12" x14ac:dyDescent="0.2">
      <c r="C919" s="24"/>
      <c r="D919" s="24"/>
      <c r="E919" s="24"/>
      <c r="F919" s="24"/>
      <c r="G919" s="24"/>
      <c r="H919" s="24"/>
      <c r="I919" s="195"/>
      <c r="J919" s="195"/>
      <c r="K919" s="195"/>
      <c r="L919" s="195"/>
    </row>
    <row r="920" spans="3:12" x14ac:dyDescent="0.2">
      <c r="C920" s="24"/>
      <c r="D920" s="24"/>
      <c r="E920" s="24"/>
      <c r="F920" s="24"/>
      <c r="G920" s="24"/>
      <c r="H920" s="24"/>
      <c r="I920" s="195"/>
      <c r="J920" s="195"/>
      <c r="K920" s="195"/>
      <c r="L920" s="195"/>
    </row>
    <row r="921" spans="3:12" x14ac:dyDescent="0.2">
      <c r="C921" s="24"/>
      <c r="D921" s="24"/>
      <c r="E921" s="24"/>
      <c r="F921" s="24"/>
      <c r="G921" s="24"/>
      <c r="H921" s="24"/>
      <c r="I921" s="195"/>
      <c r="J921" s="195"/>
      <c r="K921" s="195"/>
      <c r="L921" s="195"/>
    </row>
    <row r="922" spans="3:12" x14ac:dyDescent="0.2">
      <c r="C922" s="24"/>
      <c r="D922" s="24"/>
      <c r="E922" s="24"/>
      <c r="F922" s="24"/>
      <c r="G922" s="24"/>
      <c r="H922" s="24"/>
      <c r="I922" s="195"/>
      <c r="J922" s="195"/>
      <c r="K922" s="195"/>
      <c r="L922" s="195"/>
    </row>
    <row r="923" spans="3:12" x14ac:dyDescent="0.2">
      <c r="C923" s="24"/>
      <c r="D923" s="24"/>
      <c r="E923" s="24"/>
      <c r="F923" s="24"/>
      <c r="G923" s="24"/>
      <c r="H923" s="24"/>
      <c r="I923" s="195"/>
      <c r="J923" s="195"/>
      <c r="K923" s="195"/>
      <c r="L923" s="195"/>
    </row>
    <row r="924" spans="3:12" x14ac:dyDescent="0.2">
      <c r="C924" s="24"/>
      <c r="D924" s="24"/>
      <c r="E924" s="24"/>
      <c r="F924" s="24"/>
      <c r="G924" s="24"/>
      <c r="H924" s="24"/>
      <c r="I924" s="195"/>
      <c r="J924" s="195"/>
      <c r="K924" s="195"/>
      <c r="L924" s="195"/>
    </row>
    <row r="925" spans="3:12" x14ac:dyDescent="0.2">
      <c r="C925" s="24"/>
      <c r="D925" s="24"/>
      <c r="E925" s="24"/>
      <c r="F925" s="24"/>
      <c r="G925" s="24"/>
      <c r="H925" s="24"/>
      <c r="I925" s="195"/>
      <c r="J925" s="195"/>
      <c r="K925" s="195"/>
      <c r="L925" s="195"/>
    </row>
    <row r="926" spans="3:12" x14ac:dyDescent="0.2">
      <c r="C926" s="24"/>
      <c r="D926" s="24"/>
      <c r="E926" s="24"/>
      <c r="F926" s="24"/>
      <c r="G926" s="24"/>
      <c r="H926" s="24"/>
      <c r="I926" s="195"/>
      <c r="J926" s="195"/>
      <c r="K926" s="195"/>
      <c r="L926" s="195"/>
    </row>
    <row r="927" spans="3:12" x14ac:dyDescent="0.2">
      <c r="C927" s="24"/>
      <c r="D927" s="24"/>
      <c r="E927" s="24"/>
      <c r="F927" s="24"/>
      <c r="G927" s="24"/>
      <c r="H927" s="24"/>
      <c r="I927" s="195"/>
      <c r="J927" s="195"/>
      <c r="K927" s="195"/>
      <c r="L927" s="195"/>
    </row>
    <row r="928" spans="3:12" x14ac:dyDescent="0.2">
      <c r="C928" s="24"/>
      <c r="D928" s="24"/>
      <c r="E928" s="24"/>
      <c r="F928" s="24"/>
      <c r="G928" s="24"/>
      <c r="H928" s="24"/>
      <c r="I928" s="195"/>
      <c r="J928" s="195"/>
      <c r="K928" s="195"/>
      <c r="L928" s="195"/>
    </row>
    <row r="929" spans="3:12" x14ac:dyDescent="0.2">
      <c r="C929" s="24"/>
      <c r="D929" s="24"/>
      <c r="E929" s="24"/>
      <c r="F929" s="24"/>
      <c r="G929" s="24"/>
      <c r="H929" s="24"/>
      <c r="I929" s="195"/>
      <c r="J929" s="195"/>
      <c r="K929" s="195"/>
      <c r="L929" s="195"/>
    </row>
    <row r="930" spans="3:12" x14ac:dyDescent="0.2">
      <c r="C930" s="24"/>
      <c r="D930" s="24"/>
      <c r="E930" s="24"/>
      <c r="F930" s="24"/>
      <c r="G930" s="24"/>
      <c r="H930" s="24"/>
      <c r="I930" s="195"/>
      <c r="J930" s="195"/>
      <c r="K930" s="195"/>
      <c r="L930" s="195"/>
    </row>
    <row r="931" spans="3:12" x14ac:dyDescent="0.2">
      <c r="C931" s="24"/>
      <c r="D931" s="24"/>
      <c r="E931" s="24"/>
      <c r="F931" s="24"/>
      <c r="G931" s="24"/>
      <c r="H931" s="24"/>
      <c r="I931" s="195"/>
      <c r="J931" s="195"/>
      <c r="K931" s="195"/>
      <c r="L931" s="195"/>
    </row>
    <row r="932" spans="3:12" x14ac:dyDescent="0.2">
      <c r="C932" s="24"/>
      <c r="D932" s="24"/>
      <c r="E932" s="24"/>
      <c r="F932" s="24"/>
      <c r="G932" s="24"/>
      <c r="H932" s="24"/>
      <c r="I932" s="195"/>
      <c r="J932" s="195"/>
      <c r="K932" s="195"/>
      <c r="L932" s="195"/>
    </row>
    <row r="933" spans="3:12" x14ac:dyDescent="0.2">
      <c r="C933" s="24"/>
      <c r="D933" s="24"/>
      <c r="E933" s="24"/>
      <c r="F933" s="24"/>
      <c r="G933" s="24"/>
      <c r="H933" s="24"/>
      <c r="I933" s="195"/>
      <c r="J933" s="195"/>
      <c r="K933" s="195"/>
      <c r="L933" s="195"/>
    </row>
    <row r="934" spans="3:12" x14ac:dyDescent="0.2">
      <c r="C934" s="24"/>
      <c r="D934" s="24"/>
      <c r="E934" s="24"/>
      <c r="F934" s="24"/>
      <c r="G934" s="24"/>
      <c r="H934" s="24"/>
      <c r="I934" s="195"/>
      <c r="J934" s="195"/>
      <c r="K934" s="195"/>
      <c r="L934" s="195"/>
    </row>
    <row r="935" spans="3:12" x14ac:dyDescent="0.2">
      <c r="C935" s="24"/>
      <c r="D935" s="24"/>
      <c r="E935" s="24"/>
      <c r="F935" s="24"/>
      <c r="G935" s="24"/>
      <c r="H935" s="24"/>
      <c r="I935" s="195"/>
      <c r="J935" s="195"/>
      <c r="K935" s="195"/>
      <c r="L935" s="195"/>
    </row>
    <row r="936" spans="3:12" x14ac:dyDescent="0.2">
      <c r="C936" s="24"/>
      <c r="D936" s="24"/>
      <c r="E936" s="24"/>
      <c r="F936" s="24"/>
      <c r="G936" s="24"/>
      <c r="H936" s="24"/>
      <c r="I936" s="195"/>
      <c r="J936" s="195"/>
      <c r="K936" s="195"/>
      <c r="L936" s="195"/>
    </row>
    <row r="937" spans="3:12" x14ac:dyDescent="0.2">
      <c r="C937" s="24"/>
      <c r="D937" s="24"/>
      <c r="E937" s="24"/>
      <c r="F937" s="24"/>
      <c r="G937" s="24"/>
      <c r="H937" s="24"/>
      <c r="I937" s="195"/>
      <c r="J937" s="195"/>
      <c r="K937" s="195"/>
      <c r="L937" s="195"/>
    </row>
    <row r="938" spans="3:12" x14ac:dyDescent="0.2">
      <c r="C938" s="24"/>
      <c r="D938" s="24"/>
      <c r="E938" s="24"/>
      <c r="F938" s="24"/>
      <c r="G938" s="24"/>
      <c r="H938" s="24"/>
      <c r="I938" s="195"/>
      <c r="J938" s="195"/>
      <c r="K938" s="195"/>
      <c r="L938" s="195"/>
    </row>
    <row r="939" spans="3:12" x14ac:dyDescent="0.2">
      <c r="C939" s="24"/>
      <c r="D939" s="24"/>
      <c r="E939" s="24"/>
      <c r="F939" s="24"/>
      <c r="G939" s="24"/>
      <c r="H939" s="24"/>
      <c r="I939" s="195"/>
      <c r="J939" s="195"/>
      <c r="K939" s="195"/>
      <c r="L939" s="195"/>
    </row>
    <row r="940" spans="3:12" x14ac:dyDescent="0.2">
      <c r="C940" s="24"/>
      <c r="D940" s="24"/>
      <c r="E940" s="24"/>
      <c r="F940" s="24"/>
      <c r="G940" s="24"/>
      <c r="H940" s="24"/>
      <c r="I940" s="195"/>
      <c r="J940" s="195"/>
      <c r="K940" s="195"/>
      <c r="L940" s="195"/>
    </row>
    <row r="941" spans="3:12" x14ac:dyDescent="0.2">
      <c r="C941" s="24"/>
      <c r="D941" s="24"/>
      <c r="E941" s="24"/>
      <c r="F941" s="24"/>
      <c r="G941" s="24"/>
      <c r="H941" s="24"/>
      <c r="I941" s="195"/>
      <c r="J941" s="195"/>
      <c r="K941" s="195"/>
      <c r="L941" s="195"/>
    </row>
    <row r="942" spans="3:12" x14ac:dyDescent="0.2">
      <c r="C942" s="24"/>
      <c r="D942" s="24"/>
      <c r="E942" s="24"/>
      <c r="F942" s="24"/>
      <c r="G942" s="24"/>
      <c r="H942" s="24"/>
      <c r="I942" s="195"/>
      <c r="J942" s="195"/>
      <c r="K942" s="195"/>
      <c r="L942" s="195"/>
    </row>
    <row r="943" spans="3:12" x14ac:dyDescent="0.2">
      <c r="C943" s="24"/>
      <c r="D943" s="24"/>
      <c r="E943" s="24"/>
      <c r="F943" s="24"/>
      <c r="G943" s="24"/>
      <c r="H943" s="24"/>
      <c r="I943" s="195"/>
      <c r="J943" s="195"/>
      <c r="K943" s="195"/>
      <c r="L943" s="195"/>
    </row>
    <row r="944" spans="3:12" x14ac:dyDescent="0.2">
      <c r="C944" s="24"/>
      <c r="D944" s="24"/>
      <c r="E944" s="24"/>
      <c r="F944" s="24"/>
      <c r="G944" s="24"/>
      <c r="H944" s="24"/>
      <c r="I944" s="195"/>
      <c r="J944" s="195"/>
      <c r="K944" s="195"/>
      <c r="L944" s="195"/>
    </row>
    <row r="945" spans="3:12" x14ac:dyDescent="0.2">
      <c r="C945" s="24"/>
      <c r="D945" s="24"/>
      <c r="E945" s="24"/>
      <c r="F945" s="24"/>
      <c r="G945" s="24"/>
      <c r="H945" s="24"/>
      <c r="I945" s="195"/>
      <c r="J945" s="195"/>
      <c r="K945" s="195"/>
      <c r="L945" s="195"/>
    </row>
    <row r="946" spans="3:12" x14ac:dyDescent="0.2">
      <c r="C946" s="24"/>
      <c r="D946" s="24"/>
      <c r="E946" s="24"/>
      <c r="F946" s="24"/>
      <c r="G946" s="24"/>
      <c r="H946" s="24"/>
      <c r="I946" s="195"/>
      <c r="J946" s="195"/>
      <c r="K946" s="195"/>
      <c r="L946" s="195"/>
    </row>
    <row r="947" spans="3:12" x14ac:dyDescent="0.2">
      <c r="C947" s="24"/>
      <c r="D947" s="24"/>
      <c r="E947" s="24"/>
      <c r="F947" s="24"/>
      <c r="G947" s="24"/>
      <c r="H947" s="24"/>
      <c r="I947" s="195"/>
      <c r="J947" s="195"/>
      <c r="K947" s="195"/>
      <c r="L947" s="195"/>
    </row>
    <row r="948" spans="3:12" x14ac:dyDescent="0.2">
      <c r="C948" s="24"/>
      <c r="D948" s="24"/>
      <c r="E948" s="24"/>
      <c r="F948" s="24"/>
      <c r="G948" s="24"/>
      <c r="H948" s="24"/>
      <c r="I948" s="195"/>
      <c r="J948" s="195"/>
      <c r="K948" s="195"/>
      <c r="L948" s="195"/>
    </row>
    <row r="949" spans="3:12" x14ac:dyDescent="0.2">
      <c r="C949" s="24"/>
      <c r="D949" s="24"/>
      <c r="E949" s="24"/>
      <c r="F949" s="24"/>
      <c r="G949" s="24"/>
      <c r="H949" s="24"/>
      <c r="I949" s="195"/>
      <c r="J949" s="195"/>
      <c r="K949" s="195"/>
      <c r="L949" s="195"/>
    </row>
    <row r="950" spans="3:12" x14ac:dyDescent="0.2">
      <c r="C950" s="24"/>
      <c r="D950" s="24"/>
      <c r="E950" s="24"/>
      <c r="F950" s="24"/>
      <c r="G950" s="24"/>
      <c r="H950" s="24"/>
      <c r="I950" s="195"/>
      <c r="J950" s="195"/>
      <c r="K950" s="195"/>
      <c r="L950" s="195"/>
    </row>
    <row r="951" spans="3:12" x14ac:dyDescent="0.2">
      <c r="C951" s="24"/>
      <c r="D951" s="24"/>
      <c r="E951" s="24"/>
      <c r="F951" s="24"/>
      <c r="G951" s="24"/>
      <c r="H951" s="24"/>
      <c r="I951" s="195"/>
      <c r="J951" s="195"/>
      <c r="K951" s="195"/>
      <c r="L951" s="195"/>
    </row>
    <row r="952" spans="3:12" x14ac:dyDescent="0.2">
      <c r="C952" s="24"/>
      <c r="D952" s="24"/>
      <c r="E952" s="24"/>
      <c r="F952" s="24"/>
      <c r="G952" s="24"/>
      <c r="H952" s="24"/>
      <c r="I952" s="195"/>
      <c r="J952" s="195"/>
      <c r="K952" s="195"/>
      <c r="L952" s="195"/>
    </row>
    <row r="953" spans="3:12" x14ac:dyDescent="0.2">
      <c r="C953" s="24"/>
      <c r="D953" s="24"/>
      <c r="E953" s="24"/>
      <c r="F953" s="24"/>
      <c r="G953" s="24"/>
      <c r="H953" s="24"/>
      <c r="I953" s="195"/>
      <c r="J953" s="195"/>
      <c r="K953" s="195"/>
      <c r="L953" s="195"/>
    </row>
    <row r="954" spans="3:12" x14ac:dyDescent="0.2">
      <c r="C954" s="24"/>
      <c r="D954" s="24"/>
      <c r="E954" s="24"/>
      <c r="F954" s="24"/>
      <c r="G954" s="24"/>
      <c r="H954" s="24"/>
      <c r="I954" s="195"/>
      <c r="J954" s="195"/>
      <c r="K954" s="195"/>
      <c r="L954" s="195"/>
    </row>
    <row r="955" spans="3:12" x14ac:dyDescent="0.2">
      <c r="C955" s="24"/>
      <c r="D955" s="24"/>
      <c r="E955" s="24"/>
      <c r="F955" s="24"/>
      <c r="G955" s="24"/>
      <c r="H955" s="24"/>
      <c r="I955" s="195"/>
      <c r="J955" s="195"/>
      <c r="K955" s="195"/>
      <c r="L955" s="195"/>
    </row>
    <row r="956" spans="3:12" x14ac:dyDescent="0.2">
      <c r="C956" s="24"/>
      <c r="D956" s="24"/>
      <c r="E956" s="24"/>
      <c r="F956" s="24"/>
      <c r="G956" s="24"/>
      <c r="H956" s="24"/>
      <c r="I956" s="195"/>
      <c r="J956" s="195"/>
      <c r="K956" s="195"/>
      <c r="L956" s="195"/>
    </row>
    <row r="957" spans="3:12" x14ac:dyDescent="0.2">
      <c r="C957" s="24"/>
      <c r="D957" s="24"/>
      <c r="E957" s="24"/>
      <c r="F957" s="24"/>
      <c r="G957" s="24"/>
      <c r="H957" s="24"/>
      <c r="I957" s="195"/>
      <c r="J957" s="195"/>
      <c r="K957" s="195"/>
      <c r="L957" s="195"/>
    </row>
    <row r="958" spans="3:12" x14ac:dyDescent="0.2">
      <c r="C958" s="24"/>
      <c r="D958" s="24"/>
      <c r="E958" s="24"/>
      <c r="F958" s="24"/>
      <c r="G958" s="24"/>
      <c r="H958" s="24"/>
      <c r="I958" s="195"/>
      <c r="J958" s="195"/>
      <c r="K958" s="195"/>
      <c r="L958" s="195"/>
    </row>
    <row r="959" spans="3:12" x14ac:dyDescent="0.2">
      <c r="C959" s="24"/>
      <c r="D959" s="24"/>
      <c r="E959" s="24"/>
      <c r="F959" s="24"/>
      <c r="G959" s="24"/>
      <c r="H959" s="24"/>
      <c r="I959" s="195"/>
      <c r="J959" s="195"/>
      <c r="K959" s="195"/>
      <c r="L959" s="195"/>
    </row>
    <row r="960" spans="3:12" x14ac:dyDescent="0.2">
      <c r="C960" s="24"/>
      <c r="D960" s="24"/>
      <c r="E960" s="24"/>
      <c r="F960" s="24"/>
      <c r="G960" s="24"/>
      <c r="H960" s="24"/>
      <c r="I960" s="195"/>
      <c r="J960" s="195"/>
      <c r="K960" s="195"/>
      <c r="L960" s="195"/>
    </row>
    <row r="961" spans="3:12" x14ac:dyDescent="0.2">
      <c r="C961" s="24"/>
      <c r="D961" s="24"/>
      <c r="E961" s="24"/>
      <c r="F961" s="24"/>
      <c r="G961" s="24"/>
      <c r="H961" s="24"/>
      <c r="I961" s="195"/>
      <c r="J961" s="195"/>
      <c r="K961" s="195"/>
      <c r="L961" s="195"/>
    </row>
    <row r="962" spans="3:12" x14ac:dyDescent="0.2">
      <c r="C962" s="24"/>
      <c r="D962" s="24"/>
      <c r="E962" s="24"/>
      <c r="F962" s="24"/>
      <c r="G962" s="24"/>
      <c r="H962" s="24"/>
      <c r="I962" s="195"/>
      <c r="J962" s="195"/>
      <c r="K962" s="195"/>
      <c r="L962" s="195"/>
    </row>
    <row r="963" spans="3:12" x14ac:dyDescent="0.2">
      <c r="C963" s="24"/>
      <c r="D963" s="24"/>
      <c r="E963" s="24"/>
      <c r="F963" s="24"/>
      <c r="G963" s="24"/>
      <c r="H963" s="24"/>
      <c r="I963" s="195"/>
      <c r="J963" s="195"/>
      <c r="K963" s="195"/>
      <c r="L963" s="195"/>
    </row>
    <row r="964" spans="3:12" x14ac:dyDescent="0.2">
      <c r="C964" s="24"/>
      <c r="D964" s="24"/>
      <c r="E964" s="24"/>
      <c r="F964" s="24"/>
      <c r="G964" s="24"/>
      <c r="H964" s="24"/>
      <c r="I964" s="195"/>
      <c r="J964" s="195"/>
      <c r="K964" s="195"/>
      <c r="L964" s="195"/>
    </row>
    <row r="965" spans="3:12" x14ac:dyDescent="0.2">
      <c r="C965" s="24"/>
      <c r="D965" s="24"/>
      <c r="E965" s="24"/>
      <c r="F965" s="24"/>
      <c r="G965" s="24"/>
      <c r="H965" s="24"/>
      <c r="I965" s="195"/>
      <c r="J965" s="195"/>
      <c r="K965" s="195"/>
      <c r="L965" s="195"/>
    </row>
    <row r="966" spans="3:12" x14ac:dyDescent="0.2">
      <c r="C966" s="24"/>
      <c r="D966" s="24"/>
      <c r="E966" s="24"/>
      <c r="F966" s="24"/>
      <c r="G966" s="24"/>
      <c r="H966" s="24"/>
      <c r="I966" s="195"/>
      <c r="J966" s="195"/>
      <c r="K966" s="195"/>
      <c r="L966" s="195"/>
    </row>
    <row r="967" spans="3:12" x14ac:dyDescent="0.2">
      <c r="C967" s="24"/>
      <c r="D967" s="24"/>
      <c r="E967" s="24"/>
      <c r="F967" s="24"/>
      <c r="G967" s="24"/>
      <c r="H967" s="24"/>
      <c r="I967" s="195"/>
      <c r="J967" s="195"/>
      <c r="K967" s="195"/>
      <c r="L967" s="195"/>
    </row>
    <row r="968" spans="3:12" x14ac:dyDescent="0.2">
      <c r="C968" s="24"/>
      <c r="D968" s="24"/>
      <c r="E968" s="24"/>
      <c r="F968" s="24"/>
      <c r="G968" s="24"/>
      <c r="H968" s="24"/>
      <c r="I968" s="195"/>
      <c r="J968" s="195"/>
      <c r="K968" s="195"/>
      <c r="L968" s="195"/>
    </row>
    <row r="969" spans="3:12" x14ac:dyDescent="0.2">
      <c r="C969" s="24"/>
      <c r="D969" s="24"/>
      <c r="E969" s="24"/>
      <c r="F969" s="24"/>
      <c r="G969" s="24"/>
      <c r="H969" s="24"/>
      <c r="I969" s="195"/>
      <c r="J969" s="195"/>
      <c r="K969" s="195"/>
      <c r="L969" s="195"/>
    </row>
    <row r="970" spans="3:12" x14ac:dyDescent="0.2">
      <c r="C970" s="24"/>
      <c r="D970" s="24"/>
      <c r="E970" s="24"/>
      <c r="F970" s="24"/>
      <c r="G970" s="24"/>
      <c r="H970" s="24"/>
      <c r="I970" s="195"/>
      <c r="J970" s="195"/>
      <c r="K970" s="195"/>
      <c r="L970" s="195"/>
    </row>
    <row r="971" spans="3:12" x14ac:dyDescent="0.2">
      <c r="C971" s="24"/>
      <c r="D971" s="24"/>
      <c r="E971" s="24"/>
      <c r="F971" s="24"/>
      <c r="G971" s="24"/>
      <c r="H971" s="24"/>
      <c r="I971" s="195"/>
      <c r="J971" s="195"/>
      <c r="K971" s="195"/>
      <c r="L971" s="195"/>
    </row>
    <row r="972" spans="3:12" x14ac:dyDescent="0.2">
      <c r="C972" s="24"/>
      <c r="D972" s="24"/>
      <c r="E972" s="24"/>
      <c r="F972" s="24"/>
      <c r="G972" s="24"/>
      <c r="H972" s="24"/>
      <c r="I972" s="195"/>
      <c r="J972" s="195"/>
      <c r="K972" s="195"/>
      <c r="L972" s="195"/>
    </row>
    <row r="973" spans="3:12" x14ac:dyDescent="0.2">
      <c r="C973" s="24"/>
      <c r="D973" s="24"/>
      <c r="E973" s="24"/>
      <c r="F973" s="24"/>
      <c r="G973" s="24"/>
      <c r="H973" s="24"/>
      <c r="I973" s="195"/>
      <c r="J973" s="195"/>
      <c r="K973" s="195"/>
      <c r="L973" s="195"/>
    </row>
    <row r="974" spans="3:12" x14ac:dyDescent="0.2">
      <c r="C974" s="24"/>
      <c r="D974" s="24"/>
      <c r="E974" s="24"/>
      <c r="F974" s="24"/>
      <c r="G974" s="24"/>
      <c r="H974" s="24"/>
      <c r="I974" s="195"/>
      <c r="J974" s="195"/>
      <c r="K974" s="195"/>
      <c r="L974" s="195"/>
    </row>
    <row r="975" spans="3:12" x14ac:dyDescent="0.2">
      <c r="C975" s="24"/>
      <c r="D975" s="24"/>
      <c r="E975" s="24"/>
      <c r="F975" s="24"/>
      <c r="G975" s="24"/>
      <c r="H975" s="24"/>
      <c r="I975" s="195"/>
      <c r="J975" s="195"/>
      <c r="K975" s="195"/>
      <c r="L975" s="195"/>
    </row>
    <row r="976" spans="3:12" x14ac:dyDescent="0.2">
      <c r="C976" s="24"/>
      <c r="D976" s="24"/>
      <c r="E976" s="24"/>
      <c r="F976" s="24"/>
      <c r="G976" s="24"/>
      <c r="H976" s="24"/>
      <c r="I976" s="195"/>
      <c r="J976" s="195"/>
      <c r="K976" s="195"/>
      <c r="L976" s="195"/>
    </row>
    <row r="977" spans="3:12" x14ac:dyDescent="0.2">
      <c r="C977" s="24"/>
      <c r="D977" s="24"/>
      <c r="E977" s="24"/>
      <c r="F977" s="24"/>
      <c r="G977" s="24"/>
      <c r="H977" s="24"/>
      <c r="I977" s="195"/>
      <c r="J977" s="195"/>
      <c r="K977" s="195"/>
      <c r="L977" s="195"/>
    </row>
    <row r="978" spans="3:12" x14ac:dyDescent="0.2">
      <c r="C978" s="24"/>
      <c r="D978" s="24"/>
      <c r="E978" s="24"/>
      <c r="F978" s="24"/>
      <c r="G978" s="24"/>
      <c r="H978" s="24"/>
      <c r="I978" s="195"/>
      <c r="J978" s="195"/>
      <c r="K978" s="195"/>
      <c r="L978" s="195"/>
    </row>
    <row r="979" spans="3:12" x14ac:dyDescent="0.2">
      <c r="C979" s="24"/>
      <c r="D979" s="24"/>
      <c r="E979" s="24"/>
      <c r="F979" s="24"/>
      <c r="G979" s="24"/>
      <c r="H979" s="24"/>
      <c r="I979" s="195"/>
      <c r="J979" s="195"/>
      <c r="K979" s="195"/>
      <c r="L979" s="195"/>
    </row>
    <row r="980" spans="3:12" x14ac:dyDescent="0.2">
      <c r="C980" s="24"/>
      <c r="D980" s="24"/>
      <c r="E980" s="24"/>
      <c r="F980" s="24"/>
      <c r="G980" s="24"/>
      <c r="H980" s="24"/>
      <c r="I980" s="195"/>
      <c r="J980" s="195"/>
      <c r="K980" s="195"/>
      <c r="L980" s="195"/>
    </row>
    <row r="981" spans="3:12" x14ac:dyDescent="0.2">
      <c r="C981" s="24"/>
      <c r="D981" s="24"/>
      <c r="E981" s="24"/>
      <c r="F981" s="24"/>
      <c r="G981" s="24"/>
      <c r="H981" s="24"/>
      <c r="I981" s="195"/>
      <c r="J981" s="195"/>
      <c r="K981" s="195"/>
      <c r="L981" s="195"/>
    </row>
    <row r="982" spans="3:12" x14ac:dyDescent="0.2">
      <c r="C982" s="24"/>
      <c r="D982" s="24"/>
      <c r="E982" s="24"/>
      <c r="F982" s="24"/>
      <c r="G982" s="24"/>
      <c r="H982" s="24"/>
      <c r="I982" s="195"/>
      <c r="J982" s="195"/>
      <c r="K982" s="195"/>
      <c r="L982" s="195"/>
    </row>
    <row r="983" spans="3:12" x14ac:dyDescent="0.2">
      <c r="C983" s="24"/>
      <c r="D983" s="24"/>
      <c r="E983" s="24"/>
      <c r="F983" s="24"/>
      <c r="G983" s="24"/>
      <c r="H983" s="24"/>
      <c r="I983" s="195"/>
      <c r="J983" s="195"/>
      <c r="K983" s="195"/>
      <c r="L983" s="195"/>
    </row>
    <row r="984" spans="3:12" x14ac:dyDescent="0.2">
      <c r="C984" s="24"/>
      <c r="D984" s="24"/>
      <c r="E984" s="24"/>
      <c r="F984" s="24"/>
      <c r="G984" s="24"/>
      <c r="H984" s="24"/>
      <c r="I984" s="195"/>
      <c r="J984" s="195"/>
      <c r="K984" s="195"/>
      <c r="L984" s="195"/>
    </row>
    <row r="985" spans="3:12" x14ac:dyDescent="0.2">
      <c r="C985" s="24"/>
      <c r="D985" s="24"/>
      <c r="E985" s="24"/>
      <c r="F985" s="24"/>
      <c r="G985" s="24"/>
      <c r="H985" s="24"/>
      <c r="I985" s="195"/>
      <c r="J985" s="195"/>
      <c r="K985" s="195"/>
      <c r="L985" s="195"/>
    </row>
    <row r="986" spans="3:12" x14ac:dyDescent="0.2">
      <c r="C986" s="24"/>
      <c r="D986" s="24"/>
      <c r="E986" s="24"/>
      <c r="F986" s="24"/>
      <c r="G986" s="24"/>
      <c r="H986" s="24"/>
      <c r="I986" s="195"/>
      <c r="J986" s="195"/>
      <c r="K986" s="195"/>
      <c r="L986" s="195"/>
    </row>
    <row r="987" spans="3:12" x14ac:dyDescent="0.2">
      <c r="C987" s="24"/>
      <c r="D987" s="24"/>
      <c r="E987" s="24"/>
      <c r="F987" s="24"/>
      <c r="G987" s="24"/>
      <c r="H987" s="24"/>
      <c r="I987" s="195"/>
      <c r="J987" s="195"/>
      <c r="K987" s="195"/>
      <c r="L987" s="195"/>
    </row>
    <row r="988" spans="3:12" x14ac:dyDescent="0.2">
      <c r="C988" s="24"/>
      <c r="D988" s="24"/>
      <c r="E988" s="24"/>
      <c r="F988" s="24"/>
      <c r="G988" s="24"/>
      <c r="H988" s="24"/>
      <c r="I988" s="195"/>
      <c r="J988" s="195"/>
      <c r="K988" s="195"/>
      <c r="L988" s="195"/>
    </row>
    <row r="989" spans="3:12" x14ac:dyDescent="0.2">
      <c r="C989" s="24"/>
      <c r="D989" s="24"/>
      <c r="E989" s="24"/>
      <c r="F989" s="24"/>
      <c r="G989" s="24"/>
      <c r="H989" s="24"/>
      <c r="I989" s="195"/>
      <c r="J989" s="195"/>
      <c r="K989" s="195"/>
      <c r="L989" s="195"/>
    </row>
    <row r="990" spans="3:12" x14ac:dyDescent="0.2">
      <c r="C990" s="24"/>
      <c r="D990" s="24"/>
      <c r="E990" s="24"/>
      <c r="F990" s="24"/>
      <c r="G990" s="24"/>
      <c r="H990" s="24"/>
      <c r="I990" s="195"/>
      <c r="J990" s="195"/>
      <c r="K990" s="195"/>
      <c r="L990" s="195"/>
    </row>
    <row r="991" spans="3:12" x14ac:dyDescent="0.2">
      <c r="C991" s="24"/>
      <c r="D991" s="24"/>
      <c r="E991" s="24"/>
      <c r="F991" s="24"/>
      <c r="G991" s="24"/>
      <c r="H991" s="24"/>
      <c r="I991" s="195"/>
      <c r="J991" s="195"/>
      <c r="K991" s="195"/>
      <c r="L991" s="195"/>
    </row>
    <row r="992" spans="3:12" x14ac:dyDescent="0.2">
      <c r="C992" s="24"/>
      <c r="D992" s="24"/>
      <c r="E992" s="24"/>
      <c r="F992" s="24"/>
      <c r="G992" s="24"/>
      <c r="H992" s="24"/>
      <c r="I992" s="195"/>
      <c r="J992" s="195"/>
      <c r="K992" s="195"/>
      <c r="L992" s="195"/>
    </row>
    <row r="993" spans="3:12" x14ac:dyDescent="0.2">
      <c r="C993" s="24"/>
      <c r="D993" s="24"/>
      <c r="E993" s="24"/>
      <c r="F993" s="24"/>
      <c r="G993" s="24"/>
      <c r="H993" s="24"/>
      <c r="I993" s="195"/>
      <c r="J993" s="195"/>
      <c r="K993" s="195"/>
      <c r="L993" s="195"/>
    </row>
    <row r="994" spans="3:12" x14ac:dyDescent="0.2">
      <c r="C994" s="24"/>
      <c r="D994" s="24"/>
      <c r="E994" s="24"/>
      <c r="F994" s="24"/>
      <c r="G994" s="24"/>
      <c r="H994" s="24"/>
      <c r="I994" s="195"/>
      <c r="J994" s="195"/>
      <c r="K994" s="195"/>
      <c r="L994" s="195"/>
    </row>
    <row r="995" spans="3:12" x14ac:dyDescent="0.2">
      <c r="C995" s="24"/>
      <c r="D995" s="24"/>
      <c r="E995" s="24"/>
      <c r="F995" s="24"/>
      <c r="G995" s="24"/>
      <c r="H995" s="24"/>
      <c r="I995" s="195"/>
      <c r="J995" s="195"/>
      <c r="K995" s="195"/>
      <c r="L995" s="195"/>
    </row>
    <row r="996" spans="3:12" x14ac:dyDescent="0.2">
      <c r="C996" s="24"/>
      <c r="D996" s="24"/>
      <c r="E996" s="24"/>
      <c r="F996" s="24"/>
      <c r="G996" s="24"/>
      <c r="H996" s="24"/>
      <c r="I996" s="195"/>
      <c r="J996" s="195"/>
      <c r="K996" s="195"/>
      <c r="L996" s="195"/>
    </row>
    <row r="997" spans="3:12" x14ac:dyDescent="0.2">
      <c r="C997" s="24"/>
      <c r="D997" s="24"/>
      <c r="E997" s="24"/>
      <c r="F997" s="24"/>
      <c r="G997" s="24"/>
      <c r="H997" s="24"/>
      <c r="I997" s="195"/>
      <c r="J997" s="195"/>
      <c r="K997" s="195"/>
      <c r="L997" s="195"/>
    </row>
    <row r="998" spans="3:12" x14ac:dyDescent="0.2">
      <c r="C998" s="24"/>
      <c r="D998" s="24"/>
      <c r="E998" s="24"/>
      <c r="F998" s="24"/>
      <c r="G998" s="24"/>
      <c r="H998" s="24"/>
      <c r="I998" s="195"/>
      <c r="J998" s="195"/>
      <c r="K998" s="195"/>
      <c r="L998" s="195"/>
    </row>
    <row r="999" spans="3:12" x14ac:dyDescent="0.2">
      <c r="C999" s="24"/>
      <c r="D999" s="24"/>
      <c r="E999" s="24"/>
      <c r="F999" s="24"/>
      <c r="G999" s="24"/>
      <c r="H999" s="24"/>
      <c r="I999" s="195"/>
      <c r="J999" s="195"/>
      <c r="K999" s="195"/>
      <c r="L999" s="195"/>
    </row>
    <row r="1000" spans="3:12" x14ac:dyDescent="0.2">
      <c r="C1000" s="24"/>
      <c r="D1000" s="24"/>
      <c r="E1000" s="24"/>
      <c r="F1000" s="24"/>
      <c r="G1000" s="24"/>
      <c r="H1000" s="24"/>
      <c r="I1000" s="195"/>
      <c r="J1000" s="195"/>
      <c r="K1000" s="195"/>
      <c r="L1000" s="195"/>
    </row>
    <row r="1001" spans="3:12" x14ac:dyDescent="0.2">
      <c r="C1001" s="24"/>
      <c r="D1001" s="24"/>
      <c r="E1001" s="24"/>
      <c r="F1001" s="24"/>
      <c r="G1001" s="24"/>
      <c r="H1001" s="24"/>
      <c r="I1001" s="195"/>
      <c r="J1001" s="195"/>
      <c r="K1001" s="195"/>
      <c r="L1001" s="195"/>
    </row>
    <row r="1002" spans="3:12" x14ac:dyDescent="0.2">
      <c r="C1002" s="24"/>
      <c r="D1002" s="24"/>
      <c r="E1002" s="24"/>
      <c r="F1002" s="24"/>
      <c r="G1002" s="24"/>
      <c r="H1002" s="24"/>
      <c r="I1002" s="195"/>
      <c r="J1002" s="195"/>
      <c r="K1002" s="195"/>
      <c r="L1002" s="195"/>
    </row>
    <row r="1003" spans="3:12" x14ac:dyDescent="0.2">
      <c r="C1003" s="24"/>
      <c r="D1003" s="24"/>
      <c r="E1003" s="24"/>
      <c r="F1003" s="24"/>
      <c r="G1003" s="24"/>
      <c r="H1003" s="24"/>
      <c r="I1003" s="195"/>
      <c r="J1003" s="195"/>
      <c r="K1003" s="195"/>
      <c r="L1003" s="195"/>
    </row>
    <row r="1004" spans="3:12" x14ac:dyDescent="0.2">
      <c r="C1004" s="24"/>
      <c r="D1004" s="24"/>
      <c r="E1004" s="24"/>
      <c r="F1004" s="24"/>
      <c r="G1004" s="24"/>
      <c r="H1004" s="24"/>
      <c r="I1004" s="195"/>
      <c r="J1004" s="195"/>
      <c r="K1004" s="195"/>
      <c r="L1004" s="195"/>
    </row>
    <row r="1005" spans="3:12" x14ac:dyDescent="0.2">
      <c r="C1005" s="24"/>
      <c r="D1005" s="24"/>
      <c r="E1005" s="24"/>
      <c r="F1005" s="24"/>
      <c r="G1005" s="24"/>
      <c r="H1005" s="24"/>
      <c r="I1005" s="195"/>
      <c r="J1005" s="195"/>
      <c r="K1005" s="195"/>
      <c r="L1005" s="195"/>
    </row>
    <row r="1006" spans="3:12" x14ac:dyDescent="0.2">
      <c r="C1006" s="24"/>
      <c r="D1006" s="24"/>
      <c r="E1006" s="24"/>
      <c r="F1006" s="24"/>
      <c r="G1006" s="24"/>
      <c r="H1006" s="24"/>
      <c r="I1006" s="195"/>
      <c r="J1006" s="195"/>
      <c r="K1006" s="195"/>
      <c r="L1006" s="195"/>
    </row>
    <row r="1007" spans="3:12" x14ac:dyDescent="0.2">
      <c r="C1007" s="24"/>
      <c r="D1007" s="24"/>
      <c r="E1007" s="24"/>
      <c r="F1007" s="24"/>
      <c r="G1007" s="24"/>
      <c r="H1007" s="24"/>
      <c r="I1007" s="195"/>
      <c r="J1007" s="195"/>
      <c r="K1007" s="195"/>
      <c r="L1007" s="195"/>
    </row>
    <row r="1008" spans="3:12" x14ac:dyDescent="0.2">
      <c r="C1008" s="24"/>
      <c r="D1008" s="24"/>
      <c r="E1008" s="24"/>
      <c r="F1008" s="24"/>
      <c r="G1008" s="24"/>
      <c r="H1008" s="24"/>
      <c r="I1008" s="195"/>
      <c r="J1008" s="195"/>
      <c r="K1008" s="195"/>
      <c r="L1008" s="195"/>
    </row>
    <row r="1009" spans="3:12" x14ac:dyDescent="0.2">
      <c r="C1009" s="24"/>
      <c r="D1009" s="24"/>
      <c r="E1009" s="24"/>
      <c r="F1009" s="24"/>
      <c r="G1009" s="24"/>
      <c r="H1009" s="24"/>
      <c r="I1009" s="195"/>
      <c r="J1009" s="195"/>
      <c r="K1009" s="195"/>
      <c r="L1009" s="195"/>
    </row>
    <row r="1010" spans="3:12" x14ac:dyDescent="0.2">
      <c r="C1010" s="24"/>
      <c r="D1010" s="24"/>
      <c r="E1010" s="24"/>
      <c r="F1010" s="24"/>
      <c r="G1010" s="24"/>
      <c r="H1010" s="24"/>
      <c r="I1010" s="195"/>
      <c r="J1010" s="195"/>
      <c r="K1010" s="195"/>
      <c r="L1010" s="195"/>
    </row>
    <row r="1011" spans="3:12" x14ac:dyDescent="0.2">
      <c r="C1011" s="24"/>
      <c r="D1011" s="24"/>
      <c r="E1011" s="24"/>
      <c r="F1011" s="24"/>
      <c r="G1011" s="24"/>
      <c r="H1011" s="24"/>
      <c r="I1011" s="195"/>
      <c r="J1011" s="195"/>
      <c r="K1011" s="195"/>
      <c r="L1011" s="195"/>
    </row>
    <row r="1012" spans="3:12" x14ac:dyDescent="0.2">
      <c r="C1012" s="24"/>
      <c r="D1012" s="24"/>
      <c r="E1012" s="24"/>
      <c r="F1012" s="24"/>
      <c r="G1012" s="24"/>
      <c r="H1012" s="24"/>
      <c r="I1012" s="195"/>
      <c r="J1012" s="195"/>
      <c r="K1012" s="195"/>
      <c r="L1012" s="195"/>
    </row>
    <row r="1013" spans="3:12" x14ac:dyDescent="0.2">
      <c r="C1013" s="24"/>
      <c r="D1013" s="24"/>
      <c r="E1013" s="24"/>
      <c r="F1013" s="24"/>
      <c r="G1013" s="24"/>
      <c r="H1013" s="24"/>
      <c r="I1013" s="195"/>
      <c r="J1013" s="195"/>
      <c r="K1013" s="195"/>
      <c r="L1013" s="195"/>
    </row>
    <row r="1014" spans="3:12" x14ac:dyDescent="0.2">
      <c r="C1014" s="24"/>
      <c r="D1014" s="24"/>
      <c r="E1014" s="24"/>
      <c r="F1014" s="24"/>
      <c r="G1014" s="24"/>
      <c r="H1014" s="24"/>
      <c r="I1014" s="195"/>
      <c r="J1014" s="195"/>
      <c r="K1014" s="195"/>
      <c r="L1014" s="195"/>
    </row>
    <row r="1015" spans="3:12" x14ac:dyDescent="0.2">
      <c r="C1015" s="24"/>
      <c r="D1015" s="24"/>
      <c r="E1015" s="24"/>
      <c r="F1015" s="24"/>
      <c r="G1015" s="24"/>
      <c r="H1015" s="24"/>
      <c r="I1015" s="195"/>
      <c r="J1015" s="195"/>
      <c r="K1015" s="195"/>
      <c r="L1015" s="195"/>
    </row>
    <row r="1016" spans="3:12" x14ac:dyDescent="0.2">
      <c r="C1016" s="24"/>
      <c r="D1016" s="24"/>
      <c r="E1016" s="24"/>
      <c r="F1016" s="24"/>
      <c r="G1016" s="24"/>
      <c r="H1016" s="24"/>
      <c r="I1016" s="195"/>
      <c r="J1016" s="195"/>
      <c r="K1016" s="195"/>
      <c r="L1016" s="195"/>
    </row>
    <row r="1017" spans="3:12" x14ac:dyDescent="0.2">
      <c r="C1017" s="24"/>
      <c r="D1017" s="24"/>
      <c r="E1017" s="24"/>
      <c r="F1017" s="24"/>
      <c r="G1017" s="24"/>
      <c r="H1017" s="24"/>
      <c r="I1017" s="195"/>
      <c r="J1017" s="195"/>
      <c r="K1017" s="195"/>
      <c r="L1017" s="195"/>
    </row>
    <row r="1018" spans="3:12" x14ac:dyDescent="0.2">
      <c r="C1018" s="24"/>
      <c r="D1018" s="24"/>
      <c r="E1018" s="24"/>
      <c r="F1018" s="24"/>
      <c r="G1018" s="24"/>
      <c r="H1018" s="24"/>
      <c r="I1018" s="195"/>
      <c r="J1018" s="195"/>
      <c r="K1018" s="195"/>
      <c r="L1018" s="195"/>
    </row>
    <row r="1019" spans="3:12" x14ac:dyDescent="0.2">
      <c r="C1019" s="24"/>
      <c r="D1019" s="24"/>
      <c r="E1019" s="24"/>
      <c r="F1019" s="24"/>
      <c r="G1019" s="24"/>
      <c r="H1019" s="24"/>
      <c r="I1019" s="195"/>
      <c r="J1019" s="195"/>
      <c r="K1019" s="195"/>
      <c r="L1019" s="195"/>
    </row>
    <row r="1020" spans="3:12" x14ac:dyDescent="0.2">
      <c r="C1020" s="24"/>
      <c r="D1020" s="24"/>
      <c r="E1020" s="24"/>
      <c r="F1020" s="24"/>
      <c r="G1020" s="24"/>
      <c r="H1020" s="24"/>
      <c r="I1020" s="195"/>
      <c r="J1020" s="195"/>
      <c r="K1020" s="195"/>
      <c r="L1020" s="195"/>
    </row>
    <row r="1021" spans="3:12" x14ac:dyDescent="0.2">
      <c r="C1021" s="24"/>
      <c r="D1021" s="24"/>
      <c r="E1021" s="24"/>
      <c r="F1021" s="24"/>
      <c r="G1021" s="24"/>
      <c r="H1021" s="24"/>
      <c r="I1021" s="195"/>
      <c r="J1021" s="195"/>
      <c r="K1021" s="195"/>
      <c r="L1021" s="195"/>
    </row>
    <row r="1022" spans="3:12" x14ac:dyDescent="0.2">
      <c r="C1022" s="24"/>
      <c r="D1022" s="24"/>
      <c r="E1022" s="24"/>
      <c r="F1022" s="24"/>
      <c r="G1022" s="24"/>
      <c r="H1022" s="24"/>
      <c r="I1022" s="195"/>
      <c r="J1022" s="195"/>
      <c r="K1022" s="195"/>
      <c r="L1022" s="195"/>
    </row>
    <row r="1023" spans="3:12" x14ac:dyDescent="0.2">
      <c r="C1023" s="24"/>
      <c r="D1023" s="24"/>
      <c r="E1023" s="24"/>
      <c r="F1023" s="24"/>
      <c r="G1023" s="24"/>
      <c r="H1023" s="24"/>
      <c r="I1023" s="195"/>
      <c r="J1023" s="195"/>
      <c r="K1023" s="195"/>
      <c r="L1023" s="195"/>
    </row>
    <row r="1024" spans="3:12" x14ac:dyDescent="0.2">
      <c r="C1024" s="24"/>
      <c r="D1024" s="24"/>
      <c r="E1024" s="24"/>
      <c r="F1024" s="24"/>
      <c r="G1024" s="24"/>
      <c r="H1024" s="24"/>
      <c r="I1024" s="195"/>
      <c r="J1024" s="195"/>
      <c r="K1024" s="195"/>
      <c r="L1024" s="195"/>
    </row>
    <row r="1025" spans="3:12" x14ac:dyDescent="0.2">
      <c r="C1025" s="24"/>
      <c r="D1025" s="24"/>
      <c r="E1025" s="24"/>
      <c r="F1025" s="24"/>
      <c r="G1025" s="24"/>
      <c r="H1025" s="24"/>
      <c r="I1025" s="195"/>
      <c r="J1025" s="195"/>
      <c r="K1025" s="195"/>
      <c r="L1025" s="195"/>
    </row>
    <row r="1026" spans="3:12" x14ac:dyDescent="0.2">
      <c r="C1026" s="24"/>
      <c r="D1026" s="24"/>
      <c r="E1026" s="24"/>
      <c r="F1026" s="24"/>
      <c r="G1026" s="24"/>
      <c r="H1026" s="24"/>
      <c r="I1026" s="195"/>
      <c r="J1026" s="195"/>
      <c r="K1026" s="195"/>
      <c r="L1026" s="195"/>
    </row>
    <row r="1027" spans="3:12" x14ac:dyDescent="0.2">
      <c r="C1027" s="24"/>
      <c r="D1027" s="24"/>
      <c r="E1027" s="24"/>
      <c r="F1027" s="24"/>
      <c r="G1027" s="24"/>
      <c r="H1027" s="24"/>
      <c r="I1027" s="195"/>
      <c r="J1027" s="195"/>
      <c r="K1027" s="195"/>
      <c r="L1027" s="195"/>
    </row>
    <row r="1028" spans="3:12" x14ac:dyDescent="0.2">
      <c r="C1028" s="24"/>
      <c r="D1028" s="24"/>
      <c r="E1028" s="24"/>
      <c r="F1028" s="24"/>
      <c r="G1028" s="24"/>
      <c r="H1028" s="24"/>
      <c r="I1028" s="195"/>
      <c r="J1028" s="195"/>
      <c r="K1028" s="195"/>
      <c r="L1028" s="195"/>
    </row>
    <row r="1029" spans="3:12" x14ac:dyDescent="0.2">
      <c r="C1029" s="24"/>
      <c r="D1029" s="24"/>
      <c r="E1029" s="24"/>
      <c r="F1029" s="24"/>
      <c r="G1029" s="24"/>
      <c r="H1029" s="24"/>
      <c r="I1029" s="195"/>
      <c r="J1029" s="195"/>
      <c r="K1029" s="195"/>
      <c r="L1029" s="195"/>
    </row>
    <row r="1030" spans="3:12" x14ac:dyDescent="0.2">
      <c r="C1030" s="24"/>
      <c r="D1030" s="24"/>
      <c r="E1030" s="24"/>
      <c r="F1030" s="24"/>
      <c r="G1030" s="24"/>
      <c r="H1030" s="24"/>
      <c r="I1030" s="195"/>
      <c r="J1030" s="195"/>
      <c r="K1030" s="195"/>
      <c r="L1030" s="195"/>
    </row>
    <row r="1031" spans="3:12" x14ac:dyDescent="0.2">
      <c r="C1031" s="24"/>
      <c r="D1031" s="24"/>
      <c r="E1031" s="24"/>
      <c r="F1031" s="24"/>
      <c r="G1031" s="24"/>
      <c r="H1031" s="24"/>
      <c r="I1031" s="195"/>
      <c r="J1031" s="195"/>
      <c r="K1031" s="195"/>
      <c r="L1031" s="195"/>
    </row>
    <row r="1032" spans="3:12" x14ac:dyDescent="0.2">
      <c r="C1032" s="24"/>
      <c r="D1032" s="24"/>
      <c r="E1032" s="24"/>
      <c r="F1032" s="24"/>
      <c r="G1032" s="24"/>
      <c r="H1032" s="24"/>
      <c r="I1032" s="195"/>
      <c r="J1032" s="195"/>
      <c r="K1032" s="195"/>
      <c r="L1032" s="195"/>
    </row>
    <row r="1033" spans="3:12" x14ac:dyDescent="0.2">
      <c r="C1033" s="24"/>
      <c r="D1033" s="24"/>
      <c r="E1033" s="24"/>
      <c r="F1033" s="24"/>
      <c r="G1033" s="24"/>
      <c r="H1033" s="24"/>
      <c r="I1033" s="195"/>
      <c r="J1033" s="195"/>
      <c r="K1033" s="195"/>
      <c r="L1033" s="195"/>
    </row>
    <row r="1034" spans="3:12" x14ac:dyDescent="0.2">
      <c r="C1034" s="24"/>
      <c r="D1034" s="24"/>
      <c r="E1034" s="24"/>
      <c r="F1034" s="24"/>
      <c r="G1034" s="24"/>
      <c r="H1034" s="24"/>
      <c r="I1034" s="195"/>
      <c r="J1034" s="195"/>
      <c r="K1034" s="195"/>
      <c r="L1034" s="195"/>
    </row>
    <row r="1035" spans="3:12" x14ac:dyDescent="0.2">
      <c r="C1035" s="24"/>
      <c r="D1035" s="24"/>
      <c r="E1035" s="24"/>
      <c r="F1035" s="24"/>
      <c r="G1035" s="24"/>
      <c r="H1035" s="24"/>
      <c r="I1035" s="195"/>
      <c r="J1035" s="195"/>
      <c r="K1035" s="195"/>
      <c r="L1035" s="195"/>
    </row>
    <row r="1036" spans="3:12" x14ac:dyDescent="0.2">
      <c r="C1036" s="24"/>
      <c r="D1036" s="24"/>
      <c r="E1036" s="24"/>
      <c r="F1036" s="24"/>
      <c r="G1036" s="24"/>
      <c r="H1036" s="24"/>
      <c r="I1036" s="195"/>
      <c r="J1036" s="195"/>
      <c r="K1036" s="195"/>
      <c r="L1036" s="195"/>
    </row>
    <row r="1037" spans="3:12" x14ac:dyDescent="0.2">
      <c r="C1037" s="24"/>
      <c r="D1037" s="24"/>
      <c r="E1037" s="24"/>
      <c r="F1037" s="24"/>
      <c r="G1037" s="24"/>
      <c r="H1037" s="24"/>
      <c r="I1037" s="195"/>
      <c r="J1037" s="195"/>
      <c r="K1037" s="195"/>
      <c r="L1037" s="195"/>
    </row>
    <row r="1038" spans="3:12" x14ac:dyDescent="0.2">
      <c r="C1038" s="24"/>
      <c r="D1038" s="24"/>
      <c r="E1038" s="24"/>
      <c r="F1038" s="24"/>
      <c r="G1038" s="24"/>
      <c r="H1038" s="24"/>
      <c r="I1038" s="195"/>
      <c r="J1038" s="195"/>
      <c r="K1038" s="195"/>
      <c r="L1038" s="195"/>
    </row>
    <row r="1039" spans="3:12" x14ac:dyDescent="0.2">
      <c r="C1039" s="24"/>
      <c r="D1039" s="24"/>
      <c r="E1039" s="24"/>
      <c r="F1039" s="24"/>
      <c r="G1039" s="24"/>
      <c r="H1039" s="24"/>
      <c r="I1039" s="195"/>
      <c r="J1039" s="195"/>
      <c r="K1039" s="195"/>
      <c r="L1039" s="195"/>
    </row>
    <row r="1040" spans="3:12" x14ac:dyDescent="0.2">
      <c r="C1040" s="24"/>
      <c r="D1040" s="24"/>
      <c r="E1040" s="24"/>
      <c r="F1040" s="24"/>
      <c r="G1040" s="24"/>
      <c r="H1040" s="24"/>
      <c r="I1040" s="195"/>
      <c r="J1040" s="195"/>
      <c r="K1040" s="195"/>
      <c r="L1040" s="195"/>
    </row>
    <row r="1041" spans="3:12" x14ac:dyDescent="0.2">
      <c r="C1041" s="24"/>
      <c r="D1041" s="24"/>
      <c r="E1041" s="24"/>
      <c r="F1041" s="24"/>
      <c r="G1041" s="24"/>
      <c r="H1041" s="24"/>
      <c r="I1041" s="195"/>
      <c r="J1041" s="195"/>
      <c r="K1041" s="195"/>
      <c r="L1041" s="195"/>
    </row>
    <row r="1042" spans="3:12" x14ac:dyDescent="0.2">
      <c r="C1042" s="24"/>
      <c r="D1042" s="24"/>
      <c r="E1042" s="24"/>
      <c r="F1042" s="24"/>
      <c r="G1042" s="24"/>
      <c r="H1042" s="24"/>
      <c r="I1042" s="195"/>
      <c r="J1042" s="195"/>
      <c r="K1042" s="195"/>
      <c r="L1042" s="195"/>
    </row>
    <row r="1043" spans="3:12" x14ac:dyDescent="0.2">
      <c r="C1043" s="24"/>
      <c r="D1043" s="24"/>
      <c r="E1043" s="24"/>
      <c r="F1043" s="24"/>
      <c r="G1043" s="24"/>
      <c r="H1043" s="24"/>
      <c r="I1043" s="195"/>
      <c r="J1043" s="195"/>
      <c r="K1043" s="195"/>
      <c r="L1043" s="195"/>
    </row>
    <row r="1044" spans="3:12" x14ac:dyDescent="0.2">
      <c r="C1044" s="24"/>
      <c r="D1044" s="24"/>
      <c r="E1044" s="24"/>
      <c r="F1044" s="24"/>
      <c r="G1044" s="24"/>
      <c r="H1044" s="24"/>
      <c r="I1044" s="195"/>
      <c r="J1044" s="195"/>
      <c r="K1044" s="195"/>
      <c r="L1044" s="195"/>
    </row>
    <row r="1045" spans="3:12" x14ac:dyDescent="0.2">
      <c r="C1045" s="24"/>
      <c r="D1045" s="24"/>
      <c r="E1045" s="24"/>
      <c r="F1045" s="24"/>
      <c r="G1045" s="24"/>
      <c r="H1045" s="24"/>
      <c r="I1045" s="195"/>
      <c r="J1045" s="195"/>
      <c r="K1045" s="195"/>
      <c r="L1045" s="195"/>
    </row>
    <row r="1046" spans="3:12" x14ac:dyDescent="0.2">
      <c r="C1046" s="24"/>
      <c r="D1046" s="24"/>
      <c r="E1046" s="24"/>
      <c r="F1046" s="24"/>
      <c r="G1046" s="24"/>
      <c r="H1046" s="24"/>
      <c r="I1046" s="195"/>
      <c r="J1046" s="195"/>
      <c r="K1046" s="195"/>
      <c r="L1046" s="195"/>
    </row>
    <row r="1047" spans="3:12" x14ac:dyDescent="0.2">
      <c r="C1047" s="24"/>
      <c r="D1047" s="24"/>
      <c r="E1047" s="24"/>
      <c r="F1047" s="24"/>
      <c r="G1047" s="24"/>
      <c r="H1047" s="24"/>
      <c r="I1047" s="195"/>
      <c r="J1047" s="195"/>
      <c r="K1047" s="195"/>
      <c r="L1047" s="195"/>
    </row>
    <row r="1048" spans="3:12" x14ac:dyDescent="0.2">
      <c r="C1048" s="24"/>
      <c r="D1048" s="24"/>
      <c r="E1048" s="24"/>
      <c r="F1048" s="24"/>
      <c r="G1048" s="24"/>
      <c r="H1048" s="24"/>
      <c r="I1048" s="195"/>
      <c r="J1048" s="195"/>
      <c r="K1048" s="195"/>
      <c r="L1048" s="195"/>
    </row>
    <row r="1049" spans="3:12" x14ac:dyDescent="0.2">
      <c r="C1049" s="24"/>
      <c r="D1049" s="24"/>
      <c r="E1049" s="24"/>
      <c r="F1049" s="24"/>
      <c r="G1049" s="24"/>
      <c r="H1049" s="24"/>
      <c r="I1049" s="195"/>
      <c r="J1049" s="195"/>
      <c r="K1049" s="195"/>
      <c r="L1049" s="195"/>
    </row>
    <row r="1050" spans="3:12" x14ac:dyDescent="0.2">
      <c r="C1050" s="24"/>
      <c r="D1050" s="24"/>
      <c r="E1050" s="24"/>
      <c r="F1050" s="24"/>
      <c r="G1050" s="24"/>
      <c r="H1050" s="24"/>
      <c r="I1050" s="195"/>
      <c r="J1050" s="195"/>
      <c r="K1050" s="195"/>
      <c r="L1050" s="195"/>
    </row>
    <row r="1051" spans="3:12" x14ac:dyDescent="0.2">
      <c r="C1051" s="24"/>
      <c r="D1051" s="24"/>
      <c r="E1051" s="24"/>
      <c r="F1051" s="24"/>
      <c r="G1051" s="24"/>
      <c r="H1051" s="24"/>
      <c r="I1051" s="195"/>
      <c r="J1051" s="195"/>
      <c r="K1051" s="195"/>
      <c r="L1051" s="195"/>
    </row>
    <row r="1052" spans="3:12" x14ac:dyDescent="0.2">
      <c r="C1052" s="24"/>
      <c r="D1052" s="24"/>
      <c r="E1052" s="24"/>
      <c r="F1052" s="24"/>
      <c r="G1052" s="24"/>
      <c r="H1052" s="24"/>
      <c r="I1052" s="195"/>
      <c r="J1052" s="195"/>
      <c r="K1052" s="195"/>
      <c r="L1052" s="195"/>
    </row>
    <row r="1053" spans="3:12" x14ac:dyDescent="0.2">
      <c r="C1053" s="24"/>
      <c r="D1053" s="24"/>
      <c r="E1053" s="24"/>
      <c r="F1053" s="24"/>
      <c r="G1053" s="24"/>
      <c r="H1053" s="24"/>
      <c r="I1053" s="195"/>
      <c r="J1053" s="195"/>
      <c r="K1053" s="195"/>
      <c r="L1053" s="195"/>
    </row>
    <row r="1054" spans="3:12" x14ac:dyDescent="0.2">
      <c r="C1054" s="24"/>
      <c r="D1054" s="24"/>
      <c r="E1054" s="24"/>
      <c r="F1054" s="24"/>
      <c r="G1054" s="24"/>
      <c r="H1054" s="24"/>
      <c r="I1054" s="195"/>
      <c r="J1054" s="195"/>
      <c r="K1054" s="195"/>
      <c r="L1054" s="195"/>
    </row>
    <row r="1055" spans="3:12" x14ac:dyDescent="0.2">
      <c r="C1055" s="24"/>
      <c r="D1055" s="24"/>
      <c r="E1055" s="24"/>
      <c r="F1055" s="24"/>
      <c r="G1055" s="24"/>
      <c r="H1055" s="24"/>
      <c r="I1055" s="195"/>
      <c r="J1055" s="195"/>
      <c r="K1055" s="195"/>
      <c r="L1055" s="195"/>
    </row>
    <row r="1056" spans="3:12" x14ac:dyDescent="0.2">
      <c r="C1056" s="24"/>
      <c r="D1056" s="24"/>
      <c r="E1056" s="24"/>
      <c r="F1056" s="24"/>
      <c r="G1056" s="24"/>
      <c r="H1056" s="24"/>
      <c r="I1056" s="195"/>
      <c r="J1056" s="195"/>
      <c r="K1056" s="195"/>
      <c r="L1056" s="195"/>
    </row>
    <row r="1057" spans="3:12" x14ac:dyDescent="0.2">
      <c r="C1057" s="24"/>
      <c r="D1057" s="24"/>
      <c r="E1057" s="24"/>
      <c r="F1057" s="24"/>
      <c r="G1057" s="24"/>
      <c r="H1057" s="24"/>
      <c r="I1057" s="195"/>
      <c r="J1057" s="195"/>
      <c r="K1057" s="195"/>
      <c r="L1057" s="195"/>
    </row>
    <row r="1058" spans="3:12" x14ac:dyDescent="0.2">
      <c r="C1058" s="24"/>
      <c r="D1058" s="24"/>
      <c r="E1058" s="24"/>
      <c r="F1058" s="24"/>
      <c r="G1058" s="24"/>
      <c r="H1058" s="24"/>
      <c r="I1058" s="195"/>
      <c r="J1058" s="195"/>
      <c r="K1058" s="195"/>
      <c r="L1058" s="195"/>
    </row>
    <row r="1059" spans="3:12" x14ac:dyDescent="0.2">
      <c r="C1059" s="24"/>
      <c r="D1059" s="24"/>
      <c r="E1059" s="24"/>
      <c r="F1059" s="24"/>
      <c r="G1059" s="24"/>
      <c r="H1059" s="24"/>
      <c r="I1059" s="195"/>
      <c r="J1059" s="195"/>
      <c r="K1059" s="195"/>
      <c r="L1059" s="195"/>
    </row>
    <row r="1060" spans="3:12" x14ac:dyDescent="0.2">
      <c r="C1060" s="24"/>
      <c r="D1060" s="24"/>
      <c r="E1060" s="24"/>
      <c r="F1060" s="24"/>
      <c r="G1060" s="24"/>
      <c r="H1060" s="24"/>
      <c r="I1060" s="195"/>
      <c r="J1060" s="195"/>
      <c r="K1060" s="195"/>
      <c r="L1060" s="195"/>
    </row>
    <row r="1061" spans="3:12" x14ac:dyDescent="0.2">
      <c r="C1061" s="24"/>
      <c r="D1061" s="24"/>
      <c r="E1061" s="24"/>
      <c r="F1061" s="24"/>
      <c r="G1061" s="24"/>
      <c r="H1061" s="24"/>
      <c r="I1061" s="195"/>
      <c r="J1061" s="195"/>
      <c r="K1061" s="195"/>
      <c r="L1061" s="195"/>
    </row>
    <row r="1062" spans="3:12" x14ac:dyDescent="0.2">
      <c r="C1062" s="24"/>
      <c r="D1062" s="24"/>
      <c r="E1062" s="24"/>
      <c r="F1062" s="24"/>
      <c r="G1062" s="24"/>
      <c r="H1062" s="24"/>
      <c r="I1062" s="195"/>
      <c r="J1062" s="195"/>
      <c r="K1062" s="195"/>
      <c r="L1062" s="195"/>
    </row>
    <row r="1063" spans="3:12" x14ac:dyDescent="0.2">
      <c r="C1063" s="24"/>
      <c r="D1063" s="24"/>
      <c r="E1063" s="24"/>
      <c r="F1063" s="24"/>
      <c r="G1063" s="24"/>
      <c r="H1063" s="24"/>
      <c r="I1063" s="195"/>
      <c r="J1063" s="195"/>
      <c r="K1063" s="195"/>
      <c r="L1063" s="195"/>
    </row>
    <row r="1064" spans="3:12" x14ac:dyDescent="0.2">
      <c r="C1064" s="24"/>
      <c r="D1064" s="24"/>
      <c r="E1064" s="24"/>
      <c r="F1064" s="24"/>
      <c r="G1064" s="24"/>
      <c r="H1064" s="24"/>
      <c r="I1064" s="195"/>
      <c r="J1064" s="195"/>
      <c r="K1064" s="195"/>
      <c r="L1064" s="195"/>
    </row>
    <row r="1065" spans="3:12" x14ac:dyDescent="0.2">
      <c r="C1065" s="24"/>
      <c r="D1065" s="24"/>
      <c r="E1065" s="24"/>
      <c r="F1065" s="24"/>
      <c r="G1065" s="24"/>
      <c r="H1065" s="24"/>
      <c r="I1065" s="195"/>
      <c r="J1065" s="195"/>
      <c r="K1065" s="195"/>
      <c r="L1065" s="195"/>
    </row>
    <row r="1066" spans="3:12" x14ac:dyDescent="0.2">
      <c r="C1066" s="24"/>
      <c r="D1066" s="24"/>
      <c r="E1066" s="24"/>
      <c r="F1066" s="24"/>
      <c r="G1066" s="24"/>
      <c r="H1066" s="24"/>
      <c r="I1066" s="195"/>
      <c r="J1066" s="195"/>
      <c r="K1066" s="195"/>
      <c r="L1066" s="195"/>
    </row>
    <row r="1067" spans="3:12" x14ac:dyDescent="0.2">
      <c r="C1067" s="24"/>
      <c r="D1067" s="24"/>
      <c r="E1067" s="24"/>
      <c r="F1067" s="24"/>
      <c r="G1067" s="24"/>
      <c r="H1067" s="24"/>
      <c r="I1067" s="195"/>
      <c r="J1067" s="195"/>
      <c r="K1067" s="195"/>
      <c r="L1067" s="195"/>
    </row>
    <row r="1068" spans="3:12" x14ac:dyDescent="0.2">
      <c r="C1068" s="24"/>
      <c r="D1068" s="24"/>
      <c r="E1068" s="24"/>
      <c r="F1068" s="24"/>
      <c r="G1068" s="24"/>
      <c r="H1068" s="24"/>
      <c r="I1068" s="195"/>
      <c r="J1068" s="195"/>
      <c r="K1068" s="195"/>
      <c r="L1068" s="195"/>
    </row>
    <row r="1069" spans="3:12" x14ac:dyDescent="0.2">
      <c r="C1069" s="24"/>
      <c r="D1069" s="24"/>
      <c r="E1069" s="24"/>
      <c r="F1069" s="24"/>
      <c r="G1069" s="24"/>
      <c r="H1069" s="24"/>
      <c r="I1069" s="195"/>
      <c r="J1069" s="195"/>
      <c r="K1069" s="195"/>
      <c r="L1069" s="195"/>
    </row>
    <row r="1070" spans="3:12" x14ac:dyDescent="0.2">
      <c r="C1070" s="24"/>
      <c r="D1070" s="24"/>
      <c r="E1070" s="24"/>
      <c r="F1070" s="24"/>
      <c r="G1070" s="24"/>
      <c r="H1070" s="24"/>
      <c r="I1070" s="195"/>
      <c r="J1070" s="195"/>
      <c r="K1070" s="195"/>
      <c r="L1070" s="195"/>
    </row>
    <row r="1071" spans="3:12" x14ac:dyDescent="0.2">
      <c r="C1071" s="24"/>
      <c r="D1071" s="24"/>
      <c r="E1071" s="24"/>
      <c r="F1071" s="24"/>
      <c r="G1071" s="24"/>
      <c r="H1071" s="24"/>
      <c r="I1071" s="195"/>
      <c r="J1071" s="195"/>
      <c r="K1071" s="195"/>
      <c r="L1071" s="195"/>
    </row>
    <row r="1072" spans="3:12" x14ac:dyDescent="0.2">
      <c r="C1072" s="24"/>
      <c r="D1072" s="24"/>
      <c r="E1072" s="24"/>
      <c r="F1072" s="24"/>
      <c r="G1072" s="24"/>
      <c r="H1072" s="24"/>
      <c r="I1072" s="195"/>
      <c r="J1072" s="195"/>
      <c r="K1072" s="195"/>
      <c r="L1072" s="195"/>
    </row>
    <row r="1073" spans="3:12" x14ac:dyDescent="0.2">
      <c r="C1073" s="24"/>
      <c r="D1073" s="24"/>
      <c r="E1073" s="24"/>
      <c r="F1073" s="24"/>
      <c r="G1073" s="24"/>
      <c r="H1073" s="24"/>
      <c r="I1073" s="195"/>
      <c r="J1073" s="195"/>
      <c r="K1073" s="195"/>
      <c r="L1073" s="195"/>
    </row>
    <row r="1074" spans="3:12" x14ac:dyDescent="0.2">
      <c r="C1074" s="24"/>
      <c r="D1074" s="24"/>
      <c r="E1074" s="24"/>
      <c r="F1074" s="24"/>
      <c r="G1074" s="24"/>
      <c r="H1074" s="24"/>
      <c r="I1074" s="195"/>
      <c r="J1074" s="195"/>
      <c r="K1074" s="195"/>
      <c r="L1074" s="195"/>
    </row>
    <row r="1075" spans="3:12" x14ac:dyDescent="0.2">
      <c r="C1075" s="24"/>
      <c r="D1075" s="24"/>
      <c r="E1075" s="24"/>
      <c r="F1075" s="24"/>
      <c r="G1075" s="24"/>
      <c r="H1075" s="24"/>
      <c r="I1075" s="195"/>
      <c r="J1075" s="195"/>
      <c r="K1075" s="195"/>
      <c r="L1075" s="195"/>
    </row>
    <row r="1076" spans="3:12" x14ac:dyDescent="0.2">
      <c r="C1076" s="24"/>
      <c r="D1076" s="24"/>
      <c r="E1076" s="24"/>
      <c r="F1076" s="24"/>
      <c r="G1076" s="24"/>
      <c r="H1076" s="24"/>
      <c r="I1076" s="195"/>
      <c r="J1076" s="195"/>
      <c r="K1076" s="195"/>
      <c r="L1076" s="195"/>
    </row>
    <row r="1077" spans="3:12" x14ac:dyDescent="0.2">
      <c r="C1077" s="24"/>
      <c r="D1077" s="24"/>
      <c r="E1077" s="24"/>
      <c r="F1077" s="24"/>
      <c r="G1077" s="24"/>
      <c r="H1077" s="24"/>
      <c r="I1077" s="195"/>
      <c r="J1077" s="195"/>
      <c r="K1077" s="195"/>
      <c r="L1077" s="195"/>
    </row>
    <row r="1078" spans="3:12" x14ac:dyDescent="0.2">
      <c r="C1078" s="24"/>
      <c r="D1078" s="24"/>
      <c r="E1078" s="24"/>
      <c r="F1078" s="24"/>
      <c r="G1078" s="24"/>
      <c r="H1078" s="24"/>
      <c r="I1078" s="195"/>
      <c r="J1078" s="195"/>
      <c r="K1078" s="195"/>
      <c r="L1078" s="195"/>
    </row>
    <row r="1079" spans="3:12" x14ac:dyDescent="0.2">
      <c r="C1079" s="24"/>
      <c r="D1079" s="24"/>
      <c r="E1079" s="24"/>
      <c r="F1079" s="24"/>
      <c r="G1079" s="24"/>
      <c r="H1079" s="24"/>
      <c r="I1079" s="195"/>
      <c r="J1079" s="195"/>
      <c r="K1079" s="195"/>
      <c r="L1079" s="195"/>
    </row>
    <row r="1080" spans="3:12" x14ac:dyDescent="0.2">
      <c r="C1080" s="24"/>
      <c r="D1080" s="24"/>
      <c r="E1080" s="24"/>
      <c r="F1080" s="24"/>
      <c r="G1080" s="24"/>
      <c r="H1080" s="24"/>
      <c r="I1080" s="195"/>
      <c r="J1080" s="195"/>
      <c r="K1080" s="195"/>
      <c r="L1080" s="195"/>
    </row>
    <row r="1081" spans="3:12" x14ac:dyDescent="0.2">
      <c r="C1081" s="24"/>
      <c r="D1081" s="24"/>
      <c r="E1081" s="24"/>
      <c r="F1081" s="24"/>
      <c r="G1081" s="24"/>
      <c r="H1081" s="24"/>
      <c r="I1081" s="195"/>
      <c r="J1081" s="195"/>
      <c r="K1081" s="195"/>
      <c r="L1081" s="195"/>
    </row>
    <row r="1082" spans="3:12" x14ac:dyDescent="0.2">
      <c r="C1082" s="24"/>
      <c r="D1082" s="24"/>
      <c r="E1082" s="24"/>
      <c r="F1082" s="24"/>
      <c r="G1082" s="24"/>
      <c r="H1082" s="24"/>
      <c r="I1082" s="195"/>
      <c r="J1082" s="195"/>
      <c r="K1082" s="195"/>
      <c r="L1082" s="195"/>
    </row>
    <row r="1083" spans="3:12" x14ac:dyDescent="0.2">
      <c r="C1083" s="24"/>
      <c r="D1083" s="24"/>
      <c r="E1083" s="24"/>
      <c r="F1083" s="24"/>
      <c r="G1083" s="24"/>
      <c r="H1083" s="24"/>
      <c r="I1083" s="195"/>
      <c r="J1083" s="195"/>
      <c r="K1083" s="195"/>
      <c r="L1083" s="195"/>
    </row>
    <row r="1084" spans="3:12" x14ac:dyDescent="0.2">
      <c r="C1084" s="24"/>
      <c r="D1084" s="24"/>
      <c r="E1084" s="24"/>
      <c r="F1084" s="24"/>
      <c r="G1084" s="24"/>
      <c r="H1084" s="24"/>
      <c r="I1084" s="195"/>
      <c r="J1084" s="195"/>
      <c r="K1084" s="195"/>
      <c r="L1084" s="195"/>
    </row>
    <row r="1085" spans="3:12" x14ac:dyDescent="0.2">
      <c r="C1085" s="24"/>
      <c r="D1085" s="24"/>
      <c r="E1085" s="24"/>
      <c r="F1085" s="24"/>
      <c r="G1085" s="24"/>
      <c r="H1085" s="24"/>
      <c r="I1085" s="195"/>
      <c r="J1085" s="195"/>
      <c r="K1085" s="195"/>
      <c r="L1085" s="195"/>
    </row>
    <row r="1086" spans="3:12" x14ac:dyDescent="0.2">
      <c r="C1086" s="24"/>
      <c r="D1086" s="24"/>
      <c r="E1086" s="24"/>
      <c r="F1086" s="24"/>
      <c r="G1086" s="24"/>
      <c r="H1086" s="24"/>
      <c r="I1086" s="195"/>
      <c r="J1086" s="195"/>
      <c r="K1086" s="195"/>
      <c r="L1086" s="195"/>
    </row>
    <row r="1087" spans="3:12" x14ac:dyDescent="0.2">
      <c r="C1087" s="24"/>
      <c r="D1087" s="24"/>
      <c r="E1087" s="24"/>
      <c r="F1087" s="24"/>
      <c r="G1087" s="24"/>
      <c r="H1087" s="24"/>
      <c r="I1087" s="195"/>
      <c r="J1087" s="195"/>
      <c r="K1087" s="195"/>
      <c r="L1087" s="195"/>
    </row>
    <row r="1088" spans="3:12" x14ac:dyDescent="0.2">
      <c r="C1088" s="24"/>
      <c r="D1088" s="24"/>
      <c r="E1088" s="24"/>
      <c r="F1088" s="24"/>
      <c r="G1088" s="24"/>
      <c r="H1088" s="24"/>
      <c r="I1088" s="195"/>
      <c r="J1088" s="195"/>
      <c r="K1088" s="195"/>
      <c r="L1088" s="195"/>
    </row>
    <row r="1089" spans="3:12" x14ac:dyDescent="0.2">
      <c r="C1089" s="24"/>
      <c r="D1089" s="24"/>
      <c r="E1089" s="24"/>
      <c r="F1089" s="24"/>
      <c r="G1089" s="24"/>
      <c r="H1089" s="24"/>
      <c r="I1089" s="195"/>
      <c r="J1089" s="195"/>
      <c r="K1089" s="195"/>
      <c r="L1089" s="195"/>
    </row>
    <row r="1090" spans="3:12" x14ac:dyDescent="0.2">
      <c r="C1090" s="24"/>
      <c r="D1090" s="24"/>
      <c r="E1090" s="24"/>
      <c r="F1090" s="24"/>
      <c r="G1090" s="24"/>
      <c r="H1090" s="24"/>
      <c r="I1090" s="195"/>
      <c r="J1090" s="195"/>
      <c r="K1090" s="195"/>
      <c r="L1090" s="195"/>
    </row>
    <row r="1091" spans="3:12" x14ac:dyDescent="0.2">
      <c r="C1091" s="24"/>
      <c r="D1091" s="24"/>
      <c r="E1091" s="24"/>
      <c r="F1091" s="24"/>
      <c r="G1091" s="24"/>
      <c r="H1091" s="24"/>
      <c r="I1091" s="195"/>
      <c r="J1091" s="195"/>
      <c r="K1091" s="195"/>
      <c r="L1091" s="195"/>
    </row>
    <row r="1092" spans="3:12" x14ac:dyDescent="0.2">
      <c r="C1092" s="24"/>
      <c r="D1092" s="24"/>
      <c r="E1092" s="24"/>
      <c r="F1092" s="24"/>
      <c r="G1092" s="24"/>
      <c r="H1092" s="24"/>
      <c r="I1092" s="195"/>
      <c r="J1092" s="195"/>
      <c r="K1092" s="195"/>
      <c r="L1092" s="195"/>
    </row>
    <row r="1093" spans="3:12" x14ac:dyDescent="0.2">
      <c r="C1093" s="24"/>
      <c r="D1093" s="24"/>
      <c r="E1093" s="24"/>
      <c r="F1093" s="24"/>
      <c r="G1093" s="24"/>
      <c r="H1093" s="24"/>
      <c r="I1093" s="195"/>
      <c r="J1093" s="195"/>
      <c r="K1093" s="195"/>
      <c r="L1093" s="195"/>
    </row>
    <row r="1094" spans="3:12" x14ac:dyDescent="0.2">
      <c r="C1094" s="24"/>
      <c r="D1094" s="24"/>
      <c r="E1094" s="24"/>
      <c r="F1094" s="24"/>
      <c r="G1094" s="24"/>
      <c r="H1094" s="24"/>
      <c r="I1094" s="195"/>
      <c r="J1094" s="195"/>
      <c r="K1094" s="195"/>
      <c r="L1094" s="195"/>
    </row>
    <row r="1095" spans="3:12" x14ac:dyDescent="0.2">
      <c r="C1095" s="24"/>
      <c r="D1095" s="24"/>
      <c r="E1095" s="24"/>
      <c r="F1095" s="24"/>
      <c r="G1095" s="24"/>
      <c r="H1095" s="24"/>
      <c r="I1095" s="195"/>
      <c r="J1095" s="195"/>
      <c r="K1095" s="195"/>
      <c r="L1095" s="195"/>
    </row>
    <row r="1096" spans="3:12" x14ac:dyDescent="0.2">
      <c r="C1096" s="24"/>
      <c r="D1096" s="24"/>
      <c r="E1096" s="24"/>
      <c r="F1096" s="24"/>
      <c r="G1096" s="24"/>
      <c r="H1096" s="24"/>
      <c r="I1096" s="195"/>
      <c r="J1096" s="195"/>
      <c r="K1096" s="195"/>
      <c r="L1096" s="195"/>
    </row>
    <row r="1097" spans="3:12" x14ac:dyDescent="0.2">
      <c r="C1097" s="24"/>
      <c r="D1097" s="24"/>
      <c r="E1097" s="24"/>
      <c r="F1097" s="24"/>
      <c r="G1097" s="24"/>
      <c r="H1097" s="24"/>
      <c r="I1097" s="195"/>
      <c r="J1097" s="195"/>
      <c r="K1097" s="195"/>
      <c r="L1097" s="195"/>
    </row>
    <row r="1098" spans="3:12" x14ac:dyDescent="0.2">
      <c r="C1098" s="24"/>
      <c r="D1098" s="24"/>
      <c r="E1098" s="24"/>
      <c r="F1098" s="24"/>
      <c r="G1098" s="24"/>
      <c r="H1098" s="24"/>
      <c r="I1098" s="195"/>
      <c r="J1098" s="195"/>
      <c r="K1098" s="195"/>
      <c r="L1098" s="195"/>
    </row>
    <row r="1099" spans="3:12" x14ac:dyDescent="0.2">
      <c r="C1099" s="24"/>
      <c r="D1099" s="24"/>
      <c r="E1099" s="24"/>
      <c r="F1099" s="24"/>
      <c r="G1099" s="24"/>
      <c r="H1099" s="24"/>
      <c r="I1099" s="195"/>
      <c r="J1099" s="195"/>
      <c r="K1099" s="195"/>
      <c r="L1099" s="195"/>
    </row>
    <row r="1100" spans="3:12" x14ac:dyDescent="0.2">
      <c r="C1100" s="24"/>
      <c r="D1100" s="24"/>
      <c r="E1100" s="24"/>
      <c r="F1100" s="24"/>
      <c r="G1100" s="24"/>
      <c r="H1100" s="24"/>
      <c r="I1100" s="195"/>
      <c r="J1100" s="195"/>
      <c r="K1100" s="195"/>
      <c r="L1100" s="195"/>
    </row>
    <row r="1101" spans="3:12" x14ac:dyDescent="0.2">
      <c r="C1101" s="24"/>
      <c r="D1101" s="24"/>
      <c r="E1101" s="24"/>
      <c r="F1101" s="24"/>
      <c r="G1101" s="24"/>
      <c r="H1101" s="24"/>
      <c r="I1101" s="195"/>
      <c r="J1101" s="195"/>
      <c r="K1101" s="195"/>
      <c r="L1101" s="195"/>
    </row>
    <row r="1102" spans="3:12" x14ac:dyDescent="0.2">
      <c r="C1102" s="24"/>
      <c r="D1102" s="24"/>
      <c r="E1102" s="24"/>
      <c r="F1102" s="24"/>
      <c r="G1102" s="24"/>
      <c r="H1102" s="24"/>
      <c r="I1102" s="195"/>
      <c r="J1102" s="195"/>
      <c r="K1102" s="195"/>
      <c r="L1102" s="195"/>
    </row>
    <row r="1103" spans="3:12" x14ac:dyDescent="0.2">
      <c r="C1103" s="24"/>
      <c r="D1103" s="24"/>
      <c r="E1103" s="24"/>
      <c r="F1103" s="24"/>
      <c r="G1103" s="24"/>
      <c r="H1103" s="24"/>
      <c r="I1103" s="195"/>
      <c r="J1103" s="195"/>
      <c r="K1103" s="195"/>
      <c r="L1103" s="195"/>
    </row>
    <row r="1104" spans="3:12" x14ac:dyDescent="0.2">
      <c r="C1104" s="24"/>
      <c r="D1104" s="24"/>
      <c r="E1104" s="24"/>
      <c r="F1104" s="24"/>
      <c r="G1104" s="24"/>
      <c r="H1104" s="24"/>
      <c r="I1104" s="195"/>
      <c r="J1104" s="195"/>
      <c r="K1104" s="195"/>
      <c r="L1104" s="195"/>
    </row>
    <row r="1105" spans="3:12" x14ac:dyDescent="0.2">
      <c r="C1105" s="24"/>
      <c r="D1105" s="24"/>
      <c r="E1105" s="24"/>
      <c r="F1105" s="24"/>
      <c r="G1105" s="24"/>
      <c r="H1105" s="24"/>
      <c r="I1105" s="195"/>
      <c r="J1105" s="195"/>
      <c r="K1105" s="195"/>
      <c r="L1105" s="195"/>
    </row>
    <row r="1106" spans="3:12" x14ac:dyDescent="0.2">
      <c r="C1106" s="24"/>
      <c r="D1106" s="24"/>
      <c r="E1106" s="24"/>
      <c r="F1106" s="24"/>
      <c r="G1106" s="24"/>
      <c r="H1106" s="24"/>
      <c r="I1106" s="195"/>
      <c r="J1106" s="195"/>
      <c r="K1106" s="195"/>
      <c r="L1106" s="195"/>
    </row>
    <row r="1107" spans="3:12" x14ac:dyDescent="0.2">
      <c r="C1107" s="24"/>
      <c r="D1107" s="24"/>
      <c r="E1107" s="24"/>
      <c r="F1107" s="24"/>
      <c r="G1107" s="24"/>
      <c r="H1107" s="24"/>
      <c r="I1107" s="195"/>
      <c r="J1107" s="195"/>
      <c r="K1107" s="195"/>
      <c r="L1107" s="195"/>
    </row>
    <row r="1108" spans="3:12" x14ac:dyDescent="0.2">
      <c r="C1108" s="24"/>
      <c r="D1108" s="24"/>
      <c r="E1108" s="24"/>
      <c r="F1108" s="24"/>
      <c r="G1108" s="24"/>
      <c r="H1108" s="24"/>
      <c r="I1108" s="195"/>
      <c r="J1108" s="195"/>
      <c r="K1108" s="195"/>
      <c r="L1108" s="195"/>
    </row>
    <row r="1109" spans="3:12" x14ac:dyDescent="0.2">
      <c r="C1109" s="24"/>
      <c r="D1109" s="24"/>
      <c r="E1109" s="24"/>
      <c r="F1109" s="24"/>
      <c r="G1109" s="24"/>
      <c r="H1109" s="24"/>
      <c r="I1109" s="195"/>
      <c r="J1109" s="195"/>
      <c r="K1109" s="195"/>
      <c r="L1109" s="195"/>
    </row>
    <row r="1110" spans="3:12" x14ac:dyDescent="0.2">
      <c r="C1110" s="24"/>
      <c r="D1110" s="24"/>
      <c r="E1110" s="24"/>
      <c r="F1110" s="24"/>
      <c r="G1110" s="24"/>
      <c r="H1110" s="24"/>
      <c r="I1110" s="195"/>
      <c r="J1110" s="195"/>
      <c r="K1110" s="195"/>
      <c r="L1110" s="195"/>
    </row>
    <row r="1111" spans="3:12" x14ac:dyDescent="0.2">
      <c r="C1111" s="24"/>
      <c r="D1111" s="24"/>
      <c r="E1111" s="24"/>
      <c r="F1111" s="24"/>
      <c r="G1111" s="24"/>
      <c r="H1111" s="24"/>
      <c r="I1111" s="195"/>
      <c r="J1111" s="195"/>
      <c r="K1111" s="195"/>
      <c r="L1111" s="195"/>
    </row>
    <row r="1112" spans="3:12" x14ac:dyDescent="0.2">
      <c r="C1112" s="24"/>
      <c r="D1112" s="24"/>
      <c r="E1112" s="24"/>
      <c r="F1112" s="24"/>
      <c r="G1112" s="24"/>
      <c r="H1112" s="24"/>
      <c r="I1112" s="195"/>
      <c r="J1112" s="195"/>
      <c r="K1112" s="195"/>
      <c r="L1112" s="195"/>
    </row>
    <row r="1113" spans="3:12" x14ac:dyDescent="0.2">
      <c r="C1113" s="24"/>
      <c r="D1113" s="24"/>
      <c r="E1113" s="24"/>
      <c r="F1113" s="24"/>
      <c r="G1113" s="24"/>
      <c r="H1113" s="24"/>
      <c r="I1113" s="195"/>
      <c r="J1113" s="195"/>
      <c r="K1113" s="195"/>
      <c r="L1113" s="195"/>
    </row>
    <row r="1114" spans="3:12" x14ac:dyDescent="0.2">
      <c r="C1114" s="24"/>
      <c r="D1114" s="24"/>
      <c r="E1114" s="24"/>
      <c r="F1114" s="24"/>
      <c r="G1114" s="24"/>
      <c r="H1114" s="24"/>
      <c r="I1114" s="195"/>
      <c r="J1114" s="195"/>
      <c r="K1114" s="195"/>
      <c r="L1114" s="195"/>
    </row>
    <row r="1115" spans="3:12" x14ac:dyDescent="0.2">
      <c r="C1115" s="24"/>
      <c r="D1115" s="24"/>
      <c r="E1115" s="24"/>
      <c r="F1115" s="24"/>
      <c r="G1115" s="24"/>
      <c r="H1115" s="24"/>
      <c r="I1115" s="195"/>
      <c r="J1115" s="195"/>
      <c r="K1115" s="195"/>
      <c r="L1115" s="195"/>
    </row>
    <row r="1116" spans="3:12" x14ac:dyDescent="0.2">
      <c r="C1116" s="24"/>
      <c r="D1116" s="24"/>
      <c r="E1116" s="24"/>
      <c r="F1116" s="24"/>
      <c r="G1116" s="24"/>
      <c r="H1116" s="24"/>
      <c r="I1116" s="195"/>
      <c r="J1116" s="195"/>
      <c r="K1116" s="195"/>
      <c r="L1116" s="195"/>
    </row>
    <row r="1117" spans="3:12" x14ac:dyDescent="0.2">
      <c r="C1117" s="24"/>
      <c r="D1117" s="24"/>
      <c r="E1117" s="24"/>
      <c r="F1117" s="24"/>
      <c r="G1117" s="24"/>
      <c r="H1117" s="24"/>
      <c r="I1117" s="195"/>
      <c r="J1117" s="195"/>
      <c r="K1117" s="195"/>
      <c r="L1117" s="195"/>
    </row>
    <row r="1118" spans="3:12" x14ac:dyDescent="0.2">
      <c r="C1118" s="24"/>
      <c r="D1118" s="24"/>
      <c r="E1118" s="24"/>
      <c r="F1118" s="24"/>
      <c r="G1118" s="24"/>
      <c r="H1118" s="24"/>
      <c r="I1118" s="195"/>
      <c r="J1118" s="195"/>
      <c r="K1118" s="195"/>
      <c r="L1118" s="195"/>
    </row>
    <row r="1119" spans="3:12" x14ac:dyDescent="0.2">
      <c r="C1119" s="24"/>
      <c r="D1119" s="24"/>
      <c r="E1119" s="24"/>
      <c r="F1119" s="24"/>
      <c r="G1119" s="24"/>
      <c r="H1119" s="24"/>
      <c r="I1119" s="195"/>
      <c r="J1119" s="195"/>
      <c r="K1119" s="195"/>
      <c r="L1119" s="195"/>
    </row>
    <row r="1120" spans="3:12" x14ac:dyDescent="0.2">
      <c r="C1120" s="24"/>
      <c r="D1120" s="24"/>
      <c r="E1120" s="24"/>
      <c r="F1120" s="24"/>
      <c r="G1120" s="24"/>
      <c r="H1120" s="24"/>
      <c r="I1120" s="195"/>
      <c r="J1120" s="195"/>
      <c r="K1120" s="195"/>
      <c r="L1120" s="195"/>
    </row>
    <row r="1121" spans="3:12" x14ac:dyDescent="0.2">
      <c r="C1121" s="24"/>
      <c r="D1121" s="24"/>
      <c r="E1121" s="24"/>
      <c r="F1121" s="24"/>
      <c r="G1121" s="24"/>
      <c r="H1121" s="24"/>
      <c r="I1121" s="195"/>
      <c r="J1121" s="195"/>
      <c r="K1121" s="195"/>
      <c r="L1121" s="195"/>
    </row>
    <row r="1122" spans="3:12" x14ac:dyDescent="0.2">
      <c r="C1122" s="24"/>
      <c r="D1122" s="24"/>
      <c r="E1122" s="24"/>
      <c r="F1122" s="24"/>
      <c r="G1122" s="24"/>
      <c r="H1122" s="24"/>
      <c r="I1122" s="195"/>
      <c r="J1122" s="195"/>
      <c r="K1122" s="195"/>
      <c r="L1122" s="195"/>
    </row>
    <row r="1123" spans="3:12" x14ac:dyDescent="0.2">
      <c r="C1123" s="24"/>
      <c r="D1123" s="24"/>
      <c r="E1123" s="24"/>
      <c r="F1123" s="24"/>
      <c r="G1123" s="24"/>
      <c r="H1123" s="24"/>
      <c r="I1123" s="195"/>
      <c r="J1123" s="195"/>
      <c r="K1123" s="195"/>
      <c r="L1123" s="195"/>
    </row>
    <row r="1124" spans="3:12" x14ac:dyDescent="0.2">
      <c r="C1124" s="24"/>
      <c r="D1124" s="24"/>
      <c r="E1124" s="24"/>
      <c r="F1124" s="24"/>
      <c r="G1124" s="24"/>
      <c r="H1124" s="24"/>
      <c r="I1124" s="195"/>
      <c r="J1124" s="195"/>
      <c r="K1124" s="195"/>
      <c r="L1124" s="195"/>
    </row>
    <row r="1125" spans="3:12" x14ac:dyDescent="0.2">
      <c r="C1125" s="24"/>
      <c r="D1125" s="24"/>
      <c r="E1125" s="24"/>
      <c r="F1125" s="24"/>
      <c r="G1125" s="24"/>
      <c r="H1125" s="24"/>
      <c r="I1125" s="195"/>
      <c r="J1125" s="195"/>
      <c r="K1125" s="195"/>
      <c r="L1125" s="195"/>
    </row>
    <row r="1126" spans="3:12" x14ac:dyDescent="0.2">
      <c r="C1126" s="24"/>
      <c r="D1126" s="24"/>
      <c r="E1126" s="24"/>
      <c r="F1126" s="24"/>
      <c r="G1126" s="24"/>
      <c r="H1126" s="24"/>
      <c r="I1126" s="195"/>
      <c r="J1126" s="195"/>
      <c r="K1126" s="195"/>
      <c r="L1126" s="195"/>
    </row>
    <row r="1127" spans="3:12" x14ac:dyDescent="0.2">
      <c r="C1127" s="24"/>
      <c r="D1127" s="24"/>
      <c r="E1127" s="24"/>
      <c r="F1127" s="24"/>
      <c r="G1127" s="24"/>
      <c r="H1127" s="24"/>
      <c r="I1127" s="195"/>
      <c r="J1127" s="195"/>
      <c r="K1127" s="195"/>
      <c r="L1127" s="195"/>
    </row>
    <row r="1128" spans="3:12" x14ac:dyDescent="0.2">
      <c r="C1128" s="24"/>
      <c r="D1128" s="24"/>
      <c r="E1128" s="24"/>
      <c r="F1128" s="24"/>
      <c r="G1128" s="24"/>
      <c r="H1128" s="24"/>
      <c r="I1128" s="195"/>
      <c r="J1128" s="195"/>
      <c r="K1128" s="195"/>
      <c r="L1128" s="195"/>
    </row>
    <row r="1129" spans="3:12" x14ac:dyDescent="0.2">
      <c r="C1129" s="24"/>
      <c r="D1129" s="24"/>
      <c r="E1129" s="24"/>
      <c r="F1129" s="24"/>
      <c r="G1129" s="24"/>
      <c r="H1129" s="24"/>
      <c r="I1129" s="195"/>
      <c r="J1129" s="195"/>
      <c r="K1129" s="195"/>
      <c r="L1129" s="195"/>
    </row>
    <row r="1130" spans="3:12" x14ac:dyDescent="0.2">
      <c r="C1130" s="24"/>
      <c r="D1130" s="24"/>
      <c r="E1130" s="24"/>
      <c r="F1130" s="24"/>
      <c r="G1130" s="24"/>
      <c r="H1130" s="24"/>
      <c r="I1130" s="195"/>
      <c r="J1130" s="195"/>
      <c r="K1130" s="195"/>
      <c r="L1130" s="195"/>
    </row>
    <row r="1131" spans="3:12" x14ac:dyDescent="0.2">
      <c r="C1131" s="24"/>
      <c r="D1131" s="24"/>
      <c r="E1131" s="24"/>
      <c r="F1131" s="24"/>
      <c r="G1131" s="24"/>
      <c r="H1131" s="24"/>
      <c r="I1131" s="195"/>
      <c r="J1131" s="195"/>
      <c r="K1131" s="195"/>
      <c r="L1131" s="195"/>
    </row>
    <row r="1132" spans="3:12" x14ac:dyDescent="0.2">
      <c r="C1132" s="24"/>
      <c r="D1132" s="24"/>
      <c r="E1132" s="24"/>
      <c r="F1132" s="24"/>
      <c r="G1132" s="24"/>
      <c r="H1132" s="24"/>
      <c r="I1132" s="195"/>
      <c r="J1132" s="195"/>
      <c r="K1132" s="195"/>
      <c r="L1132" s="195"/>
    </row>
    <row r="1133" spans="3:12" x14ac:dyDescent="0.2">
      <c r="C1133" s="24"/>
      <c r="D1133" s="24"/>
      <c r="E1133" s="24"/>
      <c r="F1133" s="24"/>
      <c r="G1133" s="24"/>
      <c r="H1133" s="24"/>
      <c r="I1133" s="195"/>
      <c r="J1133" s="195"/>
      <c r="K1133" s="195"/>
      <c r="L1133" s="195"/>
    </row>
    <row r="1134" spans="3:12" x14ac:dyDescent="0.2">
      <c r="C1134" s="24"/>
      <c r="D1134" s="24"/>
      <c r="E1134" s="24"/>
      <c r="F1134" s="24"/>
      <c r="G1134" s="24"/>
      <c r="H1134" s="24"/>
      <c r="I1134" s="195"/>
      <c r="J1134" s="195"/>
      <c r="K1134" s="195"/>
      <c r="L1134" s="195"/>
    </row>
    <row r="1135" spans="3:12" x14ac:dyDescent="0.2">
      <c r="C1135" s="24"/>
      <c r="D1135" s="24"/>
      <c r="E1135" s="24"/>
      <c r="F1135" s="24"/>
      <c r="G1135" s="24"/>
      <c r="H1135" s="24"/>
      <c r="I1135" s="195"/>
      <c r="J1135" s="195"/>
      <c r="K1135" s="195"/>
      <c r="L1135" s="195"/>
    </row>
    <row r="1136" spans="3:12" x14ac:dyDescent="0.2">
      <c r="C1136" s="24"/>
      <c r="D1136" s="24"/>
      <c r="E1136" s="24"/>
      <c r="F1136" s="24"/>
      <c r="G1136" s="24"/>
      <c r="H1136" s="24"/>
      <c r="I1136" s="195"/>
      <c r="J1136" s="195"/>
      <c r="K1136" s="195"/>
      <c r="L1136" s="195"/>
    </row>
    <row r="1137" spans="3:12" x14ac:dyDescent="0.2">
      <c r="C1137" s="24"/>
      <c r="D1137" s="24"/>
      <c r="E1137" s="24"/>
      <c r="F1137" s="24"/>
      <c r="G1137" s="24"/>
      <c r="H1137" s="24"/>
      <c r="I1137" s="195"/>
      <c r="J1137" s="195"/>
      <c r="K1137" s="195"/>
      <c r="L1137" s="195"/>
    </row>
    <row r="1138" spans="3:12" x14ac:dyDescent="0.2">
      <c r="C1138" s="24"/>
      <c r="D1138" s="24"/>
      <c r="E1138" s="24"/>
      <c r="F1138" s="24"/>
      <c r="G1138" s="24"/>
      <c r="H1138" s="24"/>
      <c r="I1138" s="195"/>
      <c r="J1138" s="195"/>
      <c r="K1138" s="195"/>
      <c r="L1138" s="195"/>
    </row>
    <row r="1139" spans="3:12" x14ac:dyDescent="0.2">
      <c r="C1139" s="24"/>
      <c r="D1139" s="24"/>
      <c r="E1139" s="24"/>
      <c r="F1139" s="24"/>
      <c r="G1139" s="24"/>
      <c r="H1139" s="24"/>
      <c r="I1139" s="195"/>
      <c r="J1139" s="195"/>
      <c r="K1139" s="195"/>
      <c r="L1139" s="195"/>
    </row>
    <row r="1140" spans="3:12" x14ac:dyDescent="0.2">
      <c r="C1140" s="24"/>
      <c r="D1140" s="24"/>
      <c r="E1140" s="24"/>
      <c r="F1140" s="24"/>
      <c r="G1140" s="24"/>
      <c r="H1140" s="24"/>
      <c r="I1140" s="195"/>
      <c r="J1140" s="195"/>
      <c r="K1140" s="195"/>
      <c r="L1140" s="195"/>
    </row>
    <row r="1141" spans="3:12" x14ac:dyDescent="0.2">
      <c r="C1141" s="24"/>
      <c r="D1141" s="24"/>
      <c r="E1141" s="24"/>
      <c r="F1141" s="24"/>
      <c r="G1141" s="24"/>
      <c r="H1141" s="24"/>
      <c r="I1141" s="195"/>
      <c r="J1141" s="195"/>
      <c r="K1141" s="195"/>
      <c r="L1141" s="195"/>
    </row>
    <row r="1142" spans="3:12" x14ac:dyDescent="0.2">
      <c r="C1142" s="24"/>
      <c r="D1142" s="24"/>
      <c r="E1142" s="24"/>
      <c r="F1142" s="24"/>
      <c r="G1142" s="24"/>
      <c r="H1142" s="24"/>
      <c r="I1142" s="195"/>
      <c r="J1142" s="195"/>
      <c r="K1142" s="195"/>
      <c r="L1142" s="195"/>
    </row>
    <row r="1143" spans="3:12" x14ac:dyDescent="0.2">
      <c r="C1143" s="24"/>
      <c r="D1143" s="24"/>
      <c r="E1143" s="24"/>
      <c r="F1143" s="24"/>
      <c r="G1143" s="24"/>
      <c r="H1143" s="24"/>
      <c r="I1143" s="195"/>
      <c r="J1143" s="195"/>
      <c r="K1143" s="195"/>
      <c r="L1143" s="195"/>
    </row>
    <row r="1144" spans="3:12" x14ac:dyDescent="0.2">
      <c r="C1144" s="24"/>
      <c r="D1144" s="24"/>
      <c r="E1144" s="24"/>
      <c r="F1144" s="24"/>
      <c r="G1144" s="24"/>
      <c r="H1144" s="24"/>
      <c r="I1144" s="195"/>
      <c r="J1144" s="195"/>
      <c r="K1144" s="195"/>
      <c r="L1144" s="195"/>
    </row>
    <row r="1145" spans="3:12" x14ac:dyDescent="0.2">
      <c r="C1145" s="24"/>
      <c r="D1145" s="24"/>
      <c r="E1145" s="24"/>
      <c r="F1145" s="24"/>
      <c r="G1145" s="24"/>
      <c r="H1145" s="24"/>
      <c r="I1145" s="195"/>
      <c r="J1145" s="195"/>
      <c r="K1145" s="195"/>
      <c r="L1145" s="195"/>
    </row>
    <row r="1146" spans="3:12" x14ac:dyDescent="0.2">
      <c r="C1146" s="24"/>
      <c r="D1146" s="24"/>
      <c r="E1146" s="24"/>
      <c r="F1146" s="24"/>
      <c r="G1146" s="24"/>
      <c r="H1146" s="24"/>
      <c r="I1146" s="195"/>
      <c r="J1146" s="195"/>
      <c r="K1146" s="195"/>
      <c r="L1146" s="195"/>
    </row>
    <row r="1147" spans="3:12" x14ac:dyDescent="0.2">
      <c r="C1147" s="24"/>
      <c r="D1147" s="24"/>
      <c r="E1147" s="24"/>
      <c r="F1147" s="24"/>
      <c r="G1147" s="24"/>
      <c r="H1147" s="24"/>
      <c r="I1147" s="195"/>
      <c r="J1147" s="195"/>
      <c r="K1147" s="195"/>
      <c r="L1147" s="195"/>
    </row>
    <row r="1148" spans="3:12" x14ac:dyDescent="0.2">
      <c r="C1148" s="24"/>
      <c r="D1148" s="24"/>
      <c r="E1148" s="24"/>
      <c r="F1148" s="24"/>
      <c r="G1148" s="24"/>
      <c r="H1148" s="24"/>
      <c r="I1148" s="195"/>
      <c r="J1148" s="195"/>
      <c r="K1148" s="195"/>
      <c r="L1148" s="195"/>
    </row>
    <row r="1149" spans="3:12" x14ac:dyDescent="0.2">
      <c r="C1149" s="24"/>
      <c r="D1149" s="24"/>
      <c r="E1149" s="24"/>
      <c r="F1149" s="24"/>
      <c r="G1149" s="24"/>
      <c r="H1149" s="24"/>
      <c r="I1149" s="195"/>
      <c r="J1149" s="195"/>
      <c r="K1149" s="195"/>
      <c r="L1149" s="195"/>
    </row>
    <row r="1150" spans="3:12" x14ac:dyDescent="0.2">
      <c r="C1150" s="24"/>
      <c r="D1150" s="24"/>
      <c r="E1150" s="24"/>
      <c r="F1150" s="24"/>
      <c r="G1150" s="24"/>
      <c r="H1150" s="24"/>
      <c r="I1150" s="195"/>
      <c r="J1150" s="195"/>
      <c r="K1150" s="195"/>
      <c r="L1150" s="195"/>
    </row>
    <row r="1151" spans="3:12" x14ac:dyDescent="0.2">
      <c r="C1151" s="24"/>
      <c r="D1151" s="24"/>
      <c r="E1151" s="24"/>
      <c r="F1151" s="24"/>
      <c r="G1151" s="24"/>
      <c r="H1151" s="24"/>
      <c r="I1151" s="195"/>
      <c r="J1151" s="195"/>
      <c r="K1151" s="195"/>
      <c r="L1151" s="195"/>
    </row>
    <row r="1152" spans="3:12" x14ac:dyDescent="0.2">
      <c r="C1152" s="24"/>
      <c r="D1152" s="24"/>
      <c r="E1152" s="24"/>
      <c r="F1152" s="24"/>
      <c r="G1152" s="24"/>
      <c r="H1152" s="24"/>
      <c r="I1152" s="195"/>
      <c r="J1152" s="195"/>
      <c r="K1152" s="195"/>
      <c r="L1152" s="195"/>
    </row>
    <row r="1153" spans="3:12" x14ac:dyDescent="0.2">
      <c r="C1153" s="24"/>
      <c r="D1153" s="24"/>
      <c r="E1153" s="24"/>
      <c r="F1153" s="24"/>
      <c r="G1153" s="24"/>
      <c r="H1153" s="24"/>
      <c r="I1153" s="195"/>
      <c r="J1153" s="195"/>
      <c r="K1153" s="195"/>
      <c r="L1153" s="195"/>
    </row>
    <row r="1154" spans="3:12" x14ac:dyDescent="0.2">
      <c r="C1154" s="24"/>
      <c r="D1154" s="24"/>
      <c r="E1154" s="24"/>
      <c r="F1154" s="24"/>
      <c r="G1154" s="24"/>
      <c r="H1154" s="24"/>
      <c r="I1154" s="195"/>
      <c r="J1154" s="195"/>
      <c r="K1154" s="195"/>
      <c r="L1154" s="195"/>
    </row>
    <row r="1155" spans="3:12" x14ac:dyDescent="0.2">
      <c r="C1155" s="24"/>
      <c r="D1155" s="24"/>
      <c r="E1155" s="24"/>
      <c r="F1155" s="24"/>
      <c r="G1155" s="24"/>
      <c r="H1155" s="24"/>
      <c r="I1155" s="195"/>
      <c r="J1155" s="195"/>
      <c r="K1155" s="195"/>
      <c r="L1155" s="195"/>
    </row>
    <row r="1156" spans="3:12" x14ac:dyDescent="0.2">
      <c r="C1156" s="24"/>
      <c r="D1156" s="24"/>
      <c r="E1156" s="24"/>
      <c r="F1156" s="24"/>
      <c r="G1156" s="24"/>
      <c r="H1156" s="24"/>
      <c r="I1156" s="195"/>
      <c r="J1156" s="195"/>
      <c r="K1156" s="195"/>
      <c r="L1156" s="195"/>
    </row>
    <row r="1157" spans="3:12" x14ac:dyDescent="0.2">
      <c r="C1157" s="24"/>
      <c r="D1157" s="24"/>
      <c r="E1157" s="24"/>
      <c r="F1157" s="24"/>
      <c r="G1157" s="24"/>
      <c r="H1157" s="24"/>
      <c r="I1157" s="195"/>
      <c r="J1157" s="195"/>
      <c r="K1157" s="195"/>
      <c r="L1157" s="195"/>
    </row>
    <row r="1158" spans="3:12" x14ac:dyDescent="0.2">
      <c r="C1158" s="24"/>
      <c r="D1158" s="24"/>
      <c r="E1158" s="24"/>
      <c r="F1158" s="24"/>
      <c r="G1158" s="24"/>
      <c r="H1158" s="24"/>
      <c r="I1158" s="195"/>
      <c r="J1158" s="195"/>
      <c r="K1158" s="195"/>
      <c r="L1158" s="195"/>
    </row>
    <row r="1159" spans="3:12" x14ac:dyDescent="0.2">
      <c r="C1159" s="24"/>
      <c r="D1159" s="24"/>
      <c r="E1159" s="24"/>
      <c r="F1159" s="24"/>
      <c r="G1159" s="24"/>
      <c r="H1159" s="24"/>
      <c r="I1159" s="195"/>
      <c r="J1159" s="195"/>
      <c r="K1159" s="195"/>
      <c r="L1159" s="195"/>
    </row>
    <row r="1160" spans="3:12" x14ac:dyDescent="0.2">
      <c r="C1160" s="24"/>
      <c r="D1160" s="24"/>
      <c r="E1160" s="24"/>
      <c r="F1160" s="24"/>
      <c r="G1160" s="24"/>
      <c r="H1160" s="24"/>
      <c r="I1160" s="195"/>
      <c r="J1160" s="195"/>
      <c r="K1160" s="195"/>
      <c r="L1160" s="195"/>
    </row>
    <row r="1161" spans="3:12" x14ac:dyDescent="0.2">
      <c r="C1161" s="24"/>
      <c r="D1161" s="24"/>
      <c r="E1161" s="24"/>
      <c r="F1161" s="24"/>
      <c r="G1161" s="24"/>
      <c r="H1161" s="24"/>
      <c r="I1161" s="195"/>
      <c r="J1161" s="195"/>
      <c r="K1161" s="195"/>
      <c r="L1161" s="195"/>
    </row>
    <row r="1162" spans="3:12" x14ac:dyDescent="0.2">
      <c r="C1162" s="24"/>
      <c r="D1162" s="24"/>
      <c r="E1162" s="24"/>
      <c r="F1162" s="24"/>
      <c r="G1162" s="24"/>
      <c r="H1162" s="24"/>
      <c r="I1162" s="195"/>
      <c r="J1162" s="195"/>
      <c r="K1162" s="195"/>
      <c r="L1162" s="195"/>
    </row>
    <row r="1163" spans="3:12" x14ac:dyDescent="0.2">
      <c r="C1163" s="24"/>
      <c r="D1163" s="24"/>
      <c r="E1163" s="24"/>
      <c r="F1163" s="24"/>
      <c r="G1163" s="24"/>
      <c r="H1163" s="24"/>
      <c r="I1163" s="195"/>
      <c r="J1163" s="195"/>
      <c r="K1163" s="195"/>
      <c r="L1163" s="195"/>
    </row>
    <row r="1164" spans="3:12" x14ac:dyDescent="0.2">
      <c r="C1164" s="24"/>
      <c r="D1164" s="24"/>
      <c r="E1164" s="24"/>
      <c r="F1164" s="24"/>
      <c r="G1164" s="24"/>
      <c r="H1164" s="24"/>
      <c r="I1164" s="195"/>
      <c r="J1164" s="195"/>
      <c r="K1164" s="195"/>
      <c r="L1164" s="195"/>
    </row>
    <row r="1165" spans="3:12" x14ac:dyDescent="0.2">
      <c r="C1165" s="24"/>
      <c r="D1165" s="24"/>
      <c r="E1165" s="24"/>
      <c r="F1165" s="24"/>
      <c r="G1165" s="24"/>
      <c r="H1165" s="24"/>
      <c r="I1165" s="195"/>
      <c r="J1165" s="195"/>
      <c r="K1165" s="195"/>
      <c r="L1165" s="195"/>
    </row>
    <row r="1166" spans="3:12" x14ac:dyDescent="0.2">
      <c r="C1166" s="24"/>
      <c r="D1166" s="24"/>
      <c r="E1166" s="24"/>
      <c r="F1166" s="24"/>
      <c r="G1166" s="24"/>
      <c r="H1166" s="24"/>
      <c r="I1166" s="195"/>
      <c r="J1166" s="195"/>
      <c r="K1166" s="195"/>
      <c r="L1166" s="195"/>
    </row>
    <row r="1167" spans="3:12" x14ac:dyDescent="0.2">
      <c r="C1167" s="24"/>
      <c r="D1167" s="24"/>
      <c r="E1167" s="24"/>
      <c r="F1167" s="24"/>
      <c r="G1167" s="24"/>
      <c r="H1167" s="24"/>
      <c r="I1167" s="195"/>
      <c r="J1167" s="195"/>
      <c r="K1167" s="195"/>
      <c r="L1167" s="195"/>
    </row>
    <row r="1168" spans="3:12" x14ac:dyDescent="0.2">
      <c r="C1168" s="24"/>
      <c r="D1168" s="24"/>
      <c r="E1168" s="24"/>
      <c r="F1168" s="24"/>
      <c r="G1168" s="24"/>
      <c r="H1168" s="24"/>
      <c r="I1168" s="195"/>
      <c r="J1168" s="195"/>
      <c r="K1168" s="195"/>
      <c r="L1168" s="195"/>
    </row>
    <row r="1169" spans="3:12" x14ac:dyDescent="0.2">
      <c r="C1169" s="24"/>
      <c r="D1169" s="24"/>
      <c r="E1169" s="24"/>
      <c r="F1169" s="24"/>
      <c r="G1169" s="24"/>
      <c r="H1169" s="24"/>
      <c r="I1169" s="195"/>
      <c r="J1169" s="195"/>
      <c r="K1169" s="195"/>
      <c r="L1169" s="195"/>
    </row>
    <row r="1170" spans="3:12" x14ac:dyDescent="0.2">
      <c r="C1170" s="24"/>
      <c r="D1170" s="24"/>
      <c r="E1170" s="24"/>
      <c r="F1170" s="24"/>
      <c r="G1170" s="24"/>
      <c r="H1170" s="24"/>
      <c r="I1170" s="195"/>
      <c r="J1170" s="195"/>
      <c r="K1170" s="195"/>
      <c r="L1170" s="195"/>
    </row>
    <row r="1171" spans="3:12" x14ac:dyDescent="0.2">
      <c r="C1171" s="24"/>
      <c r="D1171" s="24"/>
      <c r="E1171" s="24"/>
      <c r="F1171" s="24"/>
      <c r="G1171" s="24"/>
      <c r="H1171" s="24"/>
      <c r="I1171" s="195"/>
      <c r="J1171" s="195"/>
      <c r="K1171" s="195"/>
      <c r="L1171" s="195"/>
    </row>
    <row r="1172" spans="3:12" x14ac:dyDescent="0.2">
      <c r="C1172" s="24"/>
      <c r="D1172" s="24"/>
      <c r="E1172" s="24"/>
      <c r="F1172" s="24"/>
      <c r="G1172" s="24"/>
      <c r="H1172" s="24"/>
      <c r="I1172" s="195"/>
      <c r="J1172" s="195"/>
      <c r="K1172" s="195"/>
      <c r="L1172" s="195"/>
    </row>
    <row r="1173" spans="3:12" x14ac:dyDescent="0.2">
      <c r="C1173" s="24"/>
      <c r="D1173" s="24"/>
      <c r="E1173" s="24"/>
      <c r="F1173" s="24"/>
      <c r="G1173" s="24"/>
      <c r="H1173" s="24"/>
      <c r="I1173" s="195"/>
      <c r="J1173" s="195"/>
      <c r="K1173" s="195"/>
      <c r="L1173" s="195"/>
    </row>
    <row r="1174" spans="3:12" x14ac:dyDescent="0.2">
      <c r="C1174" s="24"/>
      <c r="D1174" s="24"/>
      <c r="E1174" s="24"/>
      <c r="F1174" s="24"/>
      <c r="G1174" s="24"/>
      <c r="H1174" s="24"/>
      <c r="I1174" s="195"/>
      <c r="J1174" s="195"/>
      <c r="K1174" s="195"/>
      <c r="L1174" s="195"/>
    </row>
    <row r="1175" spans="3:12" x14ac:dyDescent="0.2">
      <c r="C1175" s="24"/>
      <c r="D1175" s="24"/>
      <c r="E1175" s="24"/>
      <c r="F1175" s="24"/>
      <c r="G1175" s="24"/>
      <c r="H1175" s="24"/>
      <c r="I1175" s="195"/>
      <c r="J1175" s="195"/>
      <c r="K1175" s="195"/>
      <c r="L1175" s="195"/>
    </row>
    <row r="1176" spans="3:12" x14ac:dyDescent="0.2">
      <c r="C1176" s="24"/>
      <c r="D1176" s="24"/>
      <c r="E1176" s="24"/>
      <c r="F1176" s="24"/>
      <c r="G1176" s="24"/>
      <c r="H1176" s="24"/>
      <c r="I1176" s="195"/>
      <c r="J1176" s="195"/>
      <c r="K1176" s="195"/>
      <c r="L1176" s="195"/>
    </row>
    <row r="1177" spans="3:12" x14ac:dyDescent="0.2">
      <c r="C1177" s="24"/>
      <c r="D1177" s="24"/>
      <c r="E1177" s="24"/>
      <c r="F1177" s="24"/>
      <c r="G1177" s="24"/>
      <c r="H1177" s="24"/>
      <c r="I1177" s="195"/>
      <c r="J1177" s="195"/>
      <c r="K1177" s="195"/>
      <c r="L1177" s="195"/>
    </row>
    <row r="1178" spans="3:12" x14ac:dyDescent="0.2">
      <c r="C1178" s="24"/>
      <c r="D1178" s="24"/>
      <c r="E1178" s="24"/>
      <c r="F1178" s="24"/>
      <c r="G1178" s="24"/>
      <c r="H1178" s="24"/>
      <c r="I1178" s="195"/>
      <c r="J1178" s="195"/>
      <c r="K1178" s="195"/>
      <c r="L1178" s="195"/>
    </row>
    <row r="1179" spans="3:12" x14ac:dyDescent="0.2">
      <c r="C1179" s="24"/>
      <c r="D1179" s="24"/>
      <c r="E1179" s="24"/>
      <c r="F1179" s="24"/>
      <c r="G1179" s="24"/>
      <c r="H1179" s="24"/>
      <c r="I1179" s="195"/>
      <c r="J1179" s="195"/>
      <c r="K1179" s="195"/>
      <c r="L1179" s="195"/>
    </row>
    <row r="1180" spans="3:12" x14ac:dyDescent="0.2">
      <c r="C1180" s="24"/>
      <c r="D1180" s="24"/>
      <c r="E1180" s="24"/>
      <c r="F1180" s="24"/>
      <c r="G1180" s="24"/>
      <c r="H1180" s="24"/>
      <c r="I1180" s="195"/>
      <c r="J1180" s="195"/>
      <c r="K1180" s="195"/>
      <c r="L1180" s="195"/>
    </row>
    <row r="1181" spans="3:12" x14ac:dyDescent="0.2">
      <c r="C1181" s="24"/>
      <c r="D1181" s="24"/>
      <c r="E1181" s="24"/>
      <c r="F1181" s="24"/>
      <c r="G1181" s="24"/>
      <c r="H1181" s="24"/>
      <c r="I1181" s="195"/>
      <c r="J1181" s="195"/>
      <c r="K1181" s="195"/>
      <c r="L1181" s="195"/>
    </row>
    <row r="1182" spans="3:12" x14ac:dyDescent="0.2">
      <c r="C1182" s="24"/>
      <c r="D1182" s="24"/>
      <c r="E1182" s="24"/>
      <c r="F1182" s="24"/>
      <c r="G1182" s="24"/>
      <c r="H1182" s="24"/>
      <c r="I1182" s="195"/>
      <c r="J1182" s="195"/>
      <c r="K1182" s="195"/>
      <c r="L1182" s="195"/>
    </row>
    <row r="1183" spans="3:12" x14ac:dyDescent="0.2">
      <c r="C1183" s="24"/>
      <c r="D1183" s="24"/>
      <c r="E1183" s="24"/>
      <c r="F1183" s="24"/>
      <c r="G1183" s="24"/>
      <c r="H1183" s="24"/>
      <c r="I1183" s="195"/>
      <c r="J1183" s="195"/>
      <c r="K1183" s="195"/>
      <c r="L1183" s="195"/>
    </row>
    <row r="1184" spans="3:12" x14ac:dyDescent="0.2">
      <c r="C1184" s="24"/>
      <c r="D1184" s="24"/>
      <c r="E1184" s="24"/>
      <c r="F1184" s="24"/>
      <c r="G1184" s="24"/>
      <c r="H1184" s="24"/>
      <c r="I1184" s="195"/>
      <c r="J1184" s="195"/>
      <c r="K1184" s="195"/>
      <c r="L1184" s="195"/>
    </row>
    <row r="1185" spans="3:12" x14ac:dyDescent="0.2">
      <c r="C1185" s="24"/>
      <c r="D1185" s="24"/>
      <c r="E1185" s="24"/>
      <c r="F1185" s="24"/>
      <c r="G1185" s="24"/>
      <c r="H1185" s="24"/>
      <c r="I1185" s="195"/>
      <c r="J1185" s="195"/>
      <c r="K1185" s="195"/>
      <c r="L1185" s="195"/>
    </row>
    <row r="1186" spans="3:12" x14ac:dyDescent="0.2">
      <c r="C1186" s="24"/>
      <c r="D1186" s="24"/>
      <c r="E1186" s="24"/>
      <c r="F1186" s="24"/>
      <c r="G1186" s="24"/>
      <c r="H1186" s="24"/>
      <c r="I1186" s="195"/>
      <c r="J1186" s="195"/>
      <c r="K1186" s="195"/>
      <c r="L1186" s="195"/>
    </row>
    <row r="1187" spans="3:12" x14ac:dyDescent="0.2">
      <c r="C1187" s="24"/>
      <c r="D1187" s="24"/>
      <c r="E1187" s="24"/>
      <c r="F1187" s="24"/>
      <c r="G1187" s="24"/>
      <c r="H1187" s="24"/>
      <c r="I1187" s="195"/>
      <c r="J1187" s="195"/>
      <c r="K1187" s="195"/>
      <c r="L1187" s="195"/>
    </row>
    <row r="1188" spans="3:12" x14ac:dyDescent="0.2">
      <c r="C1188" s="24"/>
      <c r="D1188" s="24"/>
      <c r="E1188" s="24"/>
      <c r="F1188" s="24"/>
      <c r="G1188" s="24"/>
      <c r="H1188" s="24"/>
      <c r="I1188" s="195"/>
      <c r="J1188" s="195"/>
      <c r="K1188" s="195"/>
      <c r="L1188" s="195"/>
    </row>
    <row r="1189" spans="3:12" x14ac:dyDescent="0.2">
      <c r="C1189" s="24"/>
      <c r="D1189" s="24"/>
      <c r="E1189" s="24"/>
      <c r="F1189" s="24"/>
      <c r="G1189" s="24"/>
      <c r="H1189" s="24"/>
      <c r="I1189" s="195"/>
      <c r="J1189" s="195"/>
      <c r="K1189" s="195"/>
      <c r="L1189" s="195"/>
    </row>
    <row r="1190" spans="3:12" x14ac:dyDescent="0.2">
      <c r="C1190" s="24"/>
      <c r="D1190" s="24"/>
      <c r="E1190" s="24"/>
      <c r="F1190" s="24"/>
      <c r="G1190" s="24"/>
      <c r="H1190" s="24"/>
      <c r="I1190" s="195"/>
      <c r="J1190" s="195"/>
      <c r="K1190" s="195"/>
      <c r="L1190" s="195"/>
    </row>
    <row r="1191" spans="3:12" x14ac:dyDescent="0.2">
      <c r="C1191" s="24"/>
      <c r="D1191" s="24"/>
      <c r="E1191" s="24"/>
      <c r="F1191" s="24"/>
      <c r="G1191" s="24"/>
      <c r="H1191" s="24"/>
      <c r="I1191" s="195"/>
      <c r="J1191" s="195"/>
      <c r="K1191" s="195"/>
      <c r="L1191" s="195"/>
    </row>
    <row r="1192" spans="3:12" x14ac:dyDescent="0.2">
      <c r="C1192" s="24"/>
      <c r="D1192" s="24"/>
      <c r="E1192" s="24"/>
      <c r="F1192" s="24"/>
      <c r="G1192" s="24"/>
      <c r="H1192" s="24"/>
      <c r="I1192" s="195"/>
      <c r="J1192" s="195"/>
      <c r="K1192" s="195"/>
      <c r="L1192" s="195"/>
    </row>
    <row r="1193" spans="3:12" x14ac:dyDescent="0.2">
      <c r="C1193" s="24"/>
      <c r="D1193" s="24"/>
      <c r="E1193" s="24"/>
      <c r="F1193" s="24"/>
      <c r="G1193" s="24"/>
      <c r="H1193" s="24"/>
      <c r="I1193" s="195"/>
      <c r="J1193" s="195"/>
      <c r="K1193" s="195"/>
      <c r="L1193" s="195"/>
    </row>
    <row r="1194" spans="3:12" x14ac:dyDescent="0.2">
      <c r="C1194" s="24"/>
      <c r="D1194" s="24"/>
      <c r="E1194" s="24"/>
      <c r="F1194" s="24"/>
      <c r="G1194" s="24"/>
      <c r="H1194" s="24"/>
      <c r="I1194" s="195"/>
      <c r="J1194" s="195"/>
      <c r="K1194" s="195"/>
      <c r="L1194" s="195"/>
    </row>
    <row r="1195" spans="3:12" x14ac:dyDescent="0.2">
      <c r="C1195" s="24"/>
      <c r="D1195" s="24"/>
      <c r="E1195" s="24"/>
      <c r="F1195" s="24"/>
      <c r="G1195" s="24"/>
      <c r="H1195" s="24"/>
      <c r="I1195" s="195"/>
      <c r="J1195" s="195"/>
      <c r="K1195" s="195"/>
      <c r="L1195" s="195"/>
    </row>
    <row r="1196" spans="3:12" x14ac:dyDescent="0.2">
      <c r="C1196" s="24"/>
      <c r="D1196" s="24"/>
      <c r="E1196" s="24"/>
      <c r="F1196" s="24"/>
      <c r="G1196" s="24"/>
      <c r="H1196" s="24"/>
      <c r="I1196" s="195"/>
      <c r="J1196" s="195"/>
      <c r="K1196" s="195"/>
      <c r="L1196" s="195"/>
    </row>
    <row r="1197" spans="3:12" x14ac:dyDescent="0.2">
      <c r="C1197" s="24"/>
      <c r="D1197" s="24"/>
      <c r="E1197" s="24"/>
      <c r="F1197" s="24"/>
      <c r="G1197" s="24"/>
      <c r="H1197" s="24"/>
      <c r="I1197" s="195"/>
      <c r="J1197" s="195"/>
      <c r="K1197" s="195"/>
      <c r="L1197" s="195"/>
    </row>
    <row r="1198" spans="3:12" x14ac:dyDescent="0.2">
      <c r="C1198" s="24"/>
      <c r="D1198" s="24"/>
      <c r="E1198" s="24"/>
      <c r="F1198" s="24"/>
      <c r="G1198" s="24"/>
      <c r="H1198" s="24"/>
      <c r="I1198" s="195"/>
      <c r="J1198" s="195"/>
      <c r="K1198" s="195"/>
      <c r="L1198" s="195"/>
    </row>
    <row r="1199" spans="3:12" x14ac:dyDescent="0.2">
      <c r="C1199" s="24"/>
      <c r="D1199" s="24"/>
      <c r="E1199" s="24"/>
      <c r="F1199" s="24"/>
      <c r="G1199" s="24"/>
      <c r="H1199" s="24"/>
      <c r="I1199" s="195"/>
      <c r="J1199" s="195"/>
      <c r="K1199" s="195"/>
      <c r="L1199" s="195"/>
    </row>
    <row r="1200" spans="3:12" x14ac:dyDescent="0.2">
      <c r="C1200" s="24"/>
      <c r="D1200" s="24"/>
      <c r="E1200" s="24"/>
      <c r="F1200" s="24"/>
      <c r="G1200" s="24"/>
      <c r="H1200" s="24"/>
      <c r="I1200" s="195"/>
      <c r="J1200" s="195"/>
      <c r="K1200" s="195"/>
      <c r="L1200" s="195"/>
    </row>
    <row r="1201" spans="3:12" x14ac:dyDescent="0.2">
      <c r="C1201" s="24"/>
      <c r="D1201" s="24"/>
      <c r="E1201" s="24"/>
      <c r="F1201" s="24"/>
      <c r="G1201" s="24"/>
      <c r="H1201" s="24"/>
      <c r="I1201" s="195"/>
      <c r="J1201" s="195"/>
      <c r="K1201" s="195"/>
      <c r="L1201" s="195"/>
    </row>
    <row r="1202" spans="3:12" x14ac:dyDescent="0.2">
      <c r="C1202" s="24"/>
      <c r="D1202" s="24"/>
      <c r="E1202" s="24"/>
      <c r="F1202" s="24"/>
      <c r="G1202" s="24"/>
      <c r="H1202" s="24"/>
      <c r="I1202" s="195"/>
      <c r="J1202" s="195"/>
      <c r="K1202" s="195"/>
      <c r="L1202" s="195"/>
    </row>
    <row r="1203" spans="3:12" x14ac:dyDescent="0.2">
      <c r="C1203" s="24"/>
      <c r="D1203" s="24"/>
      <c r="E1203" s="24"/>
      <c r="F1203" s="24"/>
      <c r="G1203" s="24"/>
      <c r="H1203" s="24"/>
      <c r="I1203" s="195"/>
      <c r="J1203" s="195"/>
      <c r="K1203" s="195"/>
      <c r="L1203" s="195"/>
    </row>
    <row r="1204" spans="3:12" x14ac:dyDescent="0.2">
      <c r="C1204" s="24"/>
      <c r="D1204" s="24"/>
      <c r="E1204" s="24"/>
      <c r="F1204" s="24"/>
      <c r="G1204" s="24"/>
      <c r="H1204" s="24"/>
      <c r="I1204" s="195"/>
      <c r="J1204" s="195"/>
      <c r="K1204" s="195"/>
      <c r="L1204" s="195"/>
    </row>
    <row r="1205" spans="3:12" x14ac:dyDescent="0.2">
      <c r="C1205" s="24"/>
      <c r="D1205" s="24"/>
      <c r="E1205" s="24"/>
      <c r="F1205" s="24"/>
      <c r="G1205" s="24"/>
      <c r="H1205" s="24"/>
      <c r="I1205" s="195"/>
      <c r="J1205" s="195"/>
      <c r="K1205" s="195"/>
      <c r="L1205" s="195"/>
    </row>
    <row r="1206" spans="3:12" x14ac:dyDescent="0.2">
      <c r="C1206" s="24"/>
      <c r="D1206" s="24"/>
      <c r="E1206" s="24"/>
      <c r="F1206" s="24"/>
      <c r="G1206" s="24"/>
      <c r="H1206" s="24"/>
      <c r="I1206" s="195"/>
      <c r="J1206" s="195"/>
      <c r="K1206" s="195"/>
      <c r="L1206" s="195"/>
    </row>
    <row r="1207" spans="3:12" x14ac:dyDescent="0.2">
      <c r="C1207" s="24"/>
      <c r="D1207" s="24"/>
      <c r="E1207" s="24"/>
      <c r="F1207" s="24"/>
      <c r="G1207" s="24"/>
      <c r="H1207" s="24"/>
      <c r="I1207" s="195"/>
      <c r="J1207" s="195"/>
      <c r="K1207" s="195"/>
      <c r="L1207" s="195"/>
    </row>
    <row r="1208" spans="3:12" x14ac:dyDescent="0.2">
      <c r="C1208" s="24"/>
      <c r="D1208" s="24"/>
      <c r="E1208" s="24"/>
      <c r="F1208" s="24"/>
      <c r="G1208" s="24"/>
      <c r="H1208" s="24"/>
      <c r="I1208" s="195"/>
      <c r="J1208" s="195"/>
      <c r="K1208" s="195"/>
      <c r="L1208" s="195"/>
    </row>
    <row r="1209" spans="3:12" x14ac:dyDescent="0.2">
      <c r="C1209" s="24"/>
      <c r="D1209" s="24"/>
      <c r="E1209" s="24"/>
      <c r="F1209" s="24"/>
      <c r="G1209" s="24"/>
      <c r="H1209" s="24"/>
      <c r="I1209" s="195"/>
      <c r="J1209" s="195"/>
      <c r="K1209" s="195"/>
      <c r="L1209" s="195"/>
    </row>
    <row r="1210" spans="3:12" x14ac:dyDescent="0.2">
      <c r="C1210" s="24"/>
      <c r="D1210" s="24"/>
      <c r="E1210" s="24"/>
      <c r="F1210" s="24"/>
      <c r="G1210" s="24"/>
      <c r="H1210" s="24"/>
      <c r="I1210" s="195"/>
      <c r="J1210" s="195"/>
      <c r="K1210" s="195"/>
      <c r="L1210" s="195"/>
    </row>
    <row r="1211" spans="3:12" x14ac:dyDescent="0.2">
      <c r="C1211" s="24"/>
      <c r="D1211" s="24"/>
      <c r="E1211" s="24"/>
      <c r="F1211" s="24"/>
      <c r="G1211" s="24"/>
      <c r="H1211" s="24"/>
      <c r="I1211" s="195"/>
      <c r="J1211" s="195"/>
      <c r="K1211" s="195"/>
      <c r="L1211" s="195"/>
    </row>
    <row r="1212" spans="3:12" x14ac:dyDescent="0.2">
      <c r="C1212" s="24"/>
      <c r="D1212" s="24"/>
      <c r="E1212" s="24"/>
      <c r="F1212" s="24"/>
      <c r="G1212" s="24"/>
      <c r="H1212" s="24"/>
      <c r="I1212" s="195"/>
      <c r="J1212" s="195"/>
      <c r="K1212" s="195"/>
      <c r="L1212" s="195"/>
    </row>
    <row r="1213" spans="3:12" x14ac:dyDescent="0.2">
      <c r="C1213" s="24"/>
      <c r="D1213" s="24"/>
      <c r="E1213" s="24"/>
      <c r="F1213" s="24"/>
      <c r="G1213" s="24"/>
      <c r="H1213" s="24"/>
      <c r="I1213" s="195"/>
      <c r="J1213" s="195"/>
      <c r="K1213" s="195"/>
      <c r="L1213" s="195"/>
    </row>
    <row r="1214" spans="3:12" x14ac:dyDescent="0.2">
      <c r="C1214" s="24"/>
      <c r="D1214" s="24"/>
      <c r="E1214" s="24"/>
      <c r="F1214" s="24"/>
      <c r="G1214" s="24"/>
      <c r="H1214" s="24"/>
      <c r="I1214" s="195"/>
      <c r="J1214" s="195"/>
      <c r="K1214" s="195"/>
      <c r="L1214" s="195"/>
    </row>
    <row r="1215" spans="3:12" x14ac:dyDescent="0.2">
      <c r="C1215" s="24"/>
      <c r="D1215" s="24"/>
      <c r="E1215" s="24"/>
      <c r="F1215" s="24"/>
      <c r="G1215" s="24"/>
      <c r="H1215" s="24"/>
      <c r="I1215" s="195"/>
      <c r="J1215" s="195"/>
      <c r="K1215" s="195"/>
      <c r="L1215" s="195"/>
    </row>
    <row r="1216" spans="3:12" x14ac:dyDescent="0.2">
      <c r="C1216" s="24"/>
      <c r="D1216" s="24"/>
      <c r="E1216" s="24"/>
      <c r="F1216" s="24"/>
      <c r="G1216" s="24"/>
      <c r="H1216" s="24"/>
      <c r="I1216" s="195"/>
      <c r="J1216" s="195"/>
      <c r="K1216" s="195"/>
      <c r="L1216" s="195"/>
    </row>
    <row r="1217" spans="3:12" x14ac:dyDescent="0.2">
      <c r="C1217" s="24"/>
      <c r="D1217" s="24"/>
      <c r="E1217" s="24"/>
      <c r="F1217" s="24"/>
      <c r="G1217" s="24"/>
      <c r="H1217" s="24"/>
      <c r="I1217" s="195"/>
      <c r="J1217" s="195"/>
      <c r="K1217" s="195"/>
      <c r="L1217" s="195"/>
    </row>
    <row r="1218" spans="3:12" x14ac:dyDescent="0.2">
      <c r="C1218" s="24"/>
      <c r="D1218" s="24"/>
      <c r="E1218" s="24"/>
      <c r="F1218" s="24"/>
      <c r="G1218" s="24"/>
      <c r="H1218" s="24"/>
      <c r="I1218" s="195"/>
      <c r="J1218" s="195"/>
      <c r="K1218" s="195"/>
      <c r="L1218" s="195"/>
    </row>
    <row r="1219" spans="3:12" x14ac:dyDescent="0.2">
      <c r="C1219" s="24"/>
      <c r="D1219" s="24"/>
      <c r="E1219" s="24"/>
      <c r="F1219" s="24"/>
      <c r="G1219" s="24"/>
      <c r="H1219" s="24"/>
      <c r="I1219" s="195"/>
      <c r="J1219" s="195"/>
      <c r="K1219" s="195"/>
      <c r="L1219" s="195"/>
    </row>
    <row r="1220" spans="3:12" x14ac:dyDescent="0.2">
      <c r="C1220" s="24"/>
      <c r="D1220" s="24"/>
      <c r="E1220" s="24"/>
      <c r="F1220" s="24"/>
      <c r="G1220" s="24"/>
      <c r="H1220" s="24"/>
      <c r="I1220" s="195"/>
      <c r="J1220" s="195"/>
      <c r="K1220" s="195"/>
      <c r="L1220" s="195"/>
    </row>
    <row r="1221" spans="3:12" x14ac:dyDescent="0.2">
      <c r="C1221" s="24"/>
      <c r="D1221" s="24"/>
      <c r="E1221" s="24"/>
      <c r="F1221" s="24"/>
      <c r="G1221" s="24"/>
      <c r="H1221" s="24"/>
      <c r="I1221" s="195"/>
      <c r="J1221" s="195"/>
      <c r="K1221" s="195"/>
      <c r="L1221" s="195"/>
    </row>
    <row r="1222" spans="3:12" x14ac:dyDescent="0.2">
      <c r="C1222" s="24"/>
      <c r="D1222" s="24"/>
      <c r="E1222" s="24"/>
      <c r="F1222" s="24"/>
      <c r="G1222" s="24"/>
      <c r="H1222" s="24"/>
      <c r="I1222" s="195"/>
      <c r="J1222" s="195"/>
      <c r="K1222" s="195"/>
      <c r="L1222" s="195"/>
    </row>
    <row r="1223" spans="3:12" x14ac:dyDescent="0.2">
      <c r="C1223" s="24"/>
      <c r="D1223" s="24"/>
      <c r="E1223" s="24"/>
      <c r="F1223" s="24"/>
      <c r="G1223" s="24"/>
      <c r="H1223" s="24"/>
      <c r="I1223" s="195"/>
      <c r="J1223" s="195"/>
      <c r="K1223" s="195"/>
      <c r="L1223" s="195"/>
    </row>
    <row r="1224" spans="3:12" x14ac:dyDescent="0.2">
      <c r="C1224" s="24"/>
      <c r="D1224" s="24"/>
      <c r="E1224" s="24"/>
      <c r="F1224" s="24"/>
      <c r="G1224" s="24"/>
      <c r="H1224" s="24"/>
      <c r="I1224" s="195"/>
      <c r="J1224" s="195"/>
      <c r="K1224" s="195"/>
      <c r="L1224" s="195"/>
    </row>
    <row r="1225" spans="3:12" x14ac:dyDescent="0.2">
      <c r="C1225" s="24"/>
      <c r="D1225" s="24"/>
      <c r="E1225" s="24"/>
      <c r="F1225" s="24"/>
      <c r="G1225" s="24"/>
      <c r="H1225" s="24"/>
      <c r="I1225" s="195"/>
      <c r="J1225" s="195"/>
      <c r="K1225" s="195"/>
      <c r="L1225" s="195"/>
    </row>
    <row r="1226" spans="3:12" x14ac:dyDescent="0.2">
      <c r="C1226" s="24"/>
      <c r="D1226" s="24"/>
      <c r="E1226" s="24"/>
      <c r="F1226" s="24"/>
      <c r="G1226" s="24"/>
      <c r="H1226" s="24"/>
      <c r="I1226" s="195"/>
      <c r="J1226" s="195"/>
      <c r="K1226" s="195"/>
      <c r="L1226" s="195"/>
    </row>
    <row r="1227" spans="3:12" x14ac:dyDescent="0.2">
      <c r="C1227" s="24"/>
      <c r="D1227" s="24"/>
      <c r="E1227" s="24"/>
      <c r="F1227" s="24"/>
      <c r="G1227" s="24"/>
      <c r="H1227" s="24"/>
      <c r="I1227" s="195"/>
      <c r="J1227" s="195"/>
      <c r="K1227" s="195"/>
      <c r="L1227" s="195"/>
    </row>
    <row r="1228" spans="3:12" x14ac:dyDescent="0.2">
      <c r="C1228" s="24"/>
      <c r="D1228" s="24"/>
      <c r="E1228" s="24"/>
      <c r="F1228" s="24"/>
      <c r="G1228" s="24"/>
      <c r="H1228" s="24"/>
      <c r="I1228" s="195"/>
      <c r="J1228" s="195"/>
      <c r="K1228" s="195"/>
      <c r="L1228" s="195"/>
    </row>
    <row r="1229" spans="3:12" x14ac:dyDescent="0.2">
      <c r="C1229" s="24"/>
      <c r="D1229" s="24"/>
      <c r="E1229" s="24"/>
      <c r="F1229" s="24"/>
      <c r="G1229" s="24"/>
      <c r="H1229" s="24"/>
      <c r="I1229" s="195"/>
      <c r="J1229" s="195"/>
      <c r="K1229" s="195"/>
      <c r="L1229" s="195"/>
    </row>
    <row r="1230" spans="3:12" x14ac:dyDescent="0.2">
      <c r="C1230" s="24"/>
      <c r="D1230" s="24"/>
      <c r="E1230" s="24"/>
      <c r="F1230" s="24"/>
      <c r="G1230" s="24"/>
      <c r="H1230" s="24"/>
      <c r="I1230" s="195"/>
      <c r="J1230" s="195"/>
      <c r="K1230" s="195"/>
      <c r="L1230" s="195"/>
    </row>
    <row r="1231" spans="3:12" x14ac:dyDescent="0.2">
      <c r="C1231" s="24"/>
      <c r="D1231" s="24"/>
      <c r="E1231" s="24"/>
      <c r="F1231" s="24"/>
      <c r="G1231" s="24"/>
      <c r="H1231" s="24"/>
      <c r="I1231" s="195"/>
      <c r="J1231" s="195"/>
      <c r="K1231" s="195"/>
      <c r="L1231" s="195"/>
    </row>
    <row r="1232" spans="3:12" x14ac:dyDescent="0.2">
      <c r="C1232" s="24"/>
      <c r="D1232" s="24"/>
      <c r="E1232" s="24"/>
      <c r="F1232" s="24"/>
      <c r="G1232" s="24"/>
      <c r="H1232" s="24"/>
      <c r="I1232" s="195"/>
      <c r="J1232" s="195"/>
      <c r="K1232" s="195"/>
      <c r="L1232" s="195"/>
    </row>
    <row r="1233" spans="3:12" x14ac:dyDescent="0.2">
      <c r="C1233" s="24"/>
      <c r="D1233" s="24"/>
      <c r="E1233" s="24"/>
      <c r="F1233" s="24"/>
      <c r="G1233" s="24"/>
      <c r="H1233" s="24"/>
      <c r="I1233" s="195"/>
      <c r="J1233" s="195"/>
      <c r="K1233" s="195"/>
      <c r="L1233" s="195"/>
    </row>
    <row r="1234" spans="3:12" x14ac:dyDescent="0.2">
      <c r="C1234" s="24"/>
      <c r="D1234" s="24"/>
      <c r="E1234" s="24"/>
      <c r="F1234" s="24"/>
      <c r="G1234" s="24"/>
      <c r="H1234" s="24"/>
      <c r="I1234" s="195"/>
      <c r="J1234" s="195"/>
      <c r="K1234" s="195"/>
      <c r="L1234" s="195"/>
    </row>
    <row r="1235" spans="3:12" x14ac:dyDescent="0.2">
      <c r="C1235" s="24"/>
      <c r="D1235" s="24"/>
      <c r="E1235" s="24"/>
      <c r="F1235" s="24"/>
      <c r="G1235" s="24"/>
      <c r="H1235" s="24"/>
      <c r="I1235" s="195"/>
      <c r="J1235" s="195"/>
      <c r="K1235" s="195"/>
      <c r="L1235" s="195"/>
    </row>
    <row r="1236" spans="3:12" x14ac:dyDescent="0.2">
      <c r="C1236" s="24"/>
      <c r="D1236" s="24"/>
      <c r="E1236" s="24"/>
      <c r="F1236" s="24"/>
      <c r="G1236" s="24"/>
      <c r="H1236" s="24"/>
      <c r="I1236" s="195"/>
      <c r="J1236" s="195"/>
      <c r="K1236" s="195"/>
      <c r="L1236" s="195"/>
    </row>
    <row r="1237" spans="3:12" x14ac:dyDescent="0.2">
      <c r="C1237" s="24"/>
      <c r="D1237" s="24"/>
      <c r="E1237" s="24"/>
      <c r="F1237" s="24"/>
      <c r="G1237" s="24"/>
      <c r="H1237" s="24"/>
      <c r="I1237" s="195"/>
      <c r="J1237" s="195"/>
      <c r="K1237" s="195"/>
      <c r="L1237" s="195"/>
    </row>
    <row r="1238" spans="3:12" x14ac:dyDescent="0.2">
      <c r="C1238" s="24"/>
      <c r="D1238" s="24"/>
      <c r="E1238" s="24"/>
      <c r="F1238" s="24"/>
      <c r="G1238" s="24"/>
      <c r="H1238" s="24"/>
      <c r="I1238" s="195"/>
      <c r="J1238" s="195"/>
      <c r="K1238" s="195"/>
      <c r="L1238" s="195"/>
    </row>
    <row r="1239" spans="3:12" x14ac:dyDescent="0.2">
      <c r="C1239" s="24"/>
      <c r="D1239" s="24"/>
      <c r="E1239" s="24"/>
      <c r="F1239" s="24"/>
      <c r="G1239" s="24"/>
      <c r="H1239" s="24"/>
      <c r="I1239" s="195"/>
      <c r="J1239" s="195"/>
      <c r="K1239" s="195"/>
      <c r="L1239" s="195"/>
    </row>
    <row r="1240" spans="3:12" x14ac:dyDescent="0.2">
      <c r="C1240" s="24"/>
      <c r="D1240" s="24"/>
      <c r="E1240" s="24"/>
      <c r="F1240" s="24"/>
      <c r="G1240" s="24"/>
      <c r="H1240" s="24"/>
      <c r="I1240" s="195"/>
      <c r="J1240" s="195"/>
      <c r="K1240" s="195"/>
      <c r="L1240" s="195"/>
    </row>
    <row r="1241" spans="3:12" x14ac:dyDescent="0.2">
      <c r="C1241" s="24"/>
      <c r="D1241" s="24"/>
      <c r="E1241" s="24"/>
      <c r="F1241" s="24"/>
      <c r="G1241" s="24"/>
      <c r="H1241" s="24"/>
      <c r="I1241" s="195"/>
      <c r="J1241" s="195"/>
      <c r="K1241" s="195"/>
      <c r="L1241" s="195"/>
    </row>
    <row r="1242" spans="3:12" x14ac:dyDescent="0.2">
      <c r="C1242" s="24"/>
      <c r="D1242" s="24"/>
      <c r="E1242" s="24"/>
      <c r="F1242" s="24"/>
      <c r="G1242" s="24"/>
      <c r="H1242" s="24"/>
      <c r="I1242" s="195"/>
      <c r="J1242" s="195"/>
      <c r="K1242" s="195"/>
      <c r="L1242" s="195"/>
    </row>
    <row r="1243" spans="3:12" x14ac:dyDescent="0.2">
      <c r="C1243" s="24"/>
      <c r="D1243" s="24"/>
      <c r="E1243" s="24"/>
      <c r="F1243" s="24"/>
      <c r="G1243" s="24"/>
      <c r="H1243" s="24"/>
      <c r="I1243" s="195"/>
      <c r="J1243" s="195"/>
      <c r="K1243" s="195"/>
      <c r="L1243" s="195"/>
    </row>
    <row r="1244" spans="3:12" x14ac:dyDescent="0.2">
      <c r="C1244" s="24"/>
      <c r="D1244" s="24"/>
      <c r="E1244" s="24"/>
      <c r="F1244" s="24"/>
      <c r="G1244" s="24"/>
      <c r="H1244" s="24"/>
      <c r="I1244" s="195"/>
      <c r="J1244" s="195"/>
      <c r="K1244" s="195"/>
      <c r="L1244" s="195"/>
    </row>
    <row r="1245" spans="3:12" x14ac:dyDescent="0.2">
      <c r="C1245" s="24"/>
      <c r="D1245" s="24"/>
      <c r="E1245" s="24"/>
      <c r="F1245" s="24"/>
      <c r="G1245" s="24"/>
      <c r="H1245" s="24"/>
      <c r="I1245" s="195"/>
      <c r="J1245" s="195"/>
      <c r="K1245" s="195"/>
      <c r="L1245" s="195"/>
    </row>
    <row r="1246" spans="3:12" x14ac:dyDescent="0.2">
      <c r="C1246" s="24"/>
      <c r="D1246" s="24"/>
      <c r="E1246" s="24"/>
      <c r="F1246" s="24"/>
      <c r="G1246" s="24"/>
      <c r="H1246" s="24"/>
      <c r="I1246" s="195"/>
      <c r="J1246" s="195"/>
      <c r="K1246" s="195"/>
      <c r="L1246" s="195"/>
    </row>
    <row r="1247" spans="3:12" x14ac:dyDescent="0.2">
      <c r="C1247" s="24"/>
      <c r="D1247" s="24"/>
      <c r="E1247" s="24"/>
      <c r="F1247" s="24"/>
      <c r="G1247" s="24"/>
      <c r="H1247" s="24"/>
      <c r="I1247" s="195"/>
      <c r="J1247" s="195"/>
      <c r="K1247" s="195"/>
      <c r="L1247" s="195"/>
    </row>
    <row r="1248" spans="3:12" x14ac:dyDescent="0.2">
      <c r="C1248" s="24"/>
      <c r="D1248" s="24"/>
      <c r="E1248" s="24"/>
      <c r="F1248" s="24"/>
      <c r="G1248" s="24"/>
      <c r="H1248" s="24"/>
      <c r="I1248" s="195"/>
      <c r="J1248" s="195"/>
      <c r="K1248" s="195"/>
      <c r="L1248" s="195"/>
    </row>
    <row r="1249" spans="3:12" x14ac:dyDescent="0.2">
      <c r="C1249" s="24"/>
      <c r="D1249" s="24"/>
      <c r="E1249" s="24"/>
      <c r="F1249" s="24"/>
      <c r="G1249" s="24"/>
      <c r="H1249" s="24"/>
      <c r="I1249" s="195"/>
      <c r="J1249" s="195"/>
      <c r="K1249" s="195"/>
      <c r="L1249" s="195"/>
    </row>
    <row r="1250" spans="3:12" x14ac:dyDescent="0.2">
      <c r="C1250" s="24"/>
      <c r="D1250" s="24"/>
      <c r="E1250" s="24"/>
      <c r="F1250" s="24"/>
      <c r="G1250" s="24"/>
      <c r="H1250" s="24"/>
      <c r="I1250" s="195"/>
      <c r="J1250" s="195"/>
      <c r="K1250" s="195"/>
      <c r="L1250" s="195"/>
    </row>
    <row r="1251" spans="3:12" x14ac:dyDescent="0.2">
      <c r="C1251" s="24"/>
      <c r="D1251" s="24"/>
      <c r="E1251" s="24"/>
      <c r="F1251" s="24"/>
      <c r="G1251" s="24"/>
      <c r="H1251" s="24"/>
      <c r="I1251" s="195"/>
      <c r="J1251" s="195"/>
      <c r="K1251" s="195"/>
      <c r="L1251" s="195"/>
    </row>
    <row r="1252" spans="3:12" x14ac:dyDescent="0.2">
      <c r="C1252" s="24"/>
      <c r="D1252" s="24"/>
      <c r="E1252" s="24"/>
      <c r="F1252" s="24"/>
      <c r="G1252" s="24"/>
      <c r="H1252" s="24"/>
      <c r="I1252" s="195"/>
      <c r="J1252" s="195"/>
      <c r="K1252" s="195"/>
      <c r="L1252" s="195"/>
    </row>
    <row r="1253" spans="3:12" x14ac:dyDescent="0.2">
      <c r="C1253" s="24"/>
      <c r="D1253" s="24"/>
      <c r="E1253" s="24"/>
      <c r="F1253" s="24"/>
      <c r="G1253" s="24"/>
      <c r="H1253" s="24"/>
      <c r="I1253" s="195"/>
      <c r="J1253" s="195"/>
      <c r="K1253" s="195"/>
      <c r="L1253" s="195"/>
    </row>
    <row r="1254" spans="3:12" x14ac:dyDescent="0.2">
      <c r="C1254" s="24"/>
      <c r="D1254" s="24"/>
      <c r="E1254" s="24"/>
      <c r="F1254" s="24"/>
      <c r="G1254" s="24"/>
      <c r="H1254" s="24"/>
      <c r="I1254" s="195"/>
      <c r="J1254" s="195"/>
      <c r="K1254" s="195"/>
      <c r="L1254" s="195"/>
    </row>
    <row r="1255" spans="3:12" x14ac:dyDescent="0.2">
      <c r="C1255" s="24"/>
      <c r="D1255" s="24"/>
      <c r="E1255" s="24"/>
      <c r="F1255" s="24"/>
      <c r="G1255" s="24"/>
      <c r="H1255" s="24"/>
      <c r="I1255" s="195"/>
      <c r="J1255" s="195"/>
      <c r="K1255" s="195"/>
      <c r="L1255" s="195"/>
    </row>
    <row r="1256" spans="3:12" x14ac:dyDescent="0.2">
      <c r="C1256" s="24"/>
      <c r="D1256" s="24"/>
      <c r="E1256" s="24"/>
      <c r="F1256" s="24"/>
      <c r="G1256" s="24"/>
      <c r="H1256" s="24"/>
      <c r="I1256" s="195"/>
      <c r="J1256" s="195"/>
      <c r="K1256" s="195"/>
      <c r="L1256" s="195"/>
    </row>
    <row r="1257" spans="3:12" x14ac:dyDescent="0.2">
      <c r="C1257" s="24"/>
      <c r="D1257" s="24"/>
      <c r="E1257" s="24"/>
      <c r="F1257" s="24"/>
      <c r="G1257" s="24"/>
      <c r="H1257" s="24"/>
      <c r="I1257" s="195"/>
      <c r="J1257" s="195"/>
      <c r="K1257" s="195"/>
      <c r="L1257" s="195"/>
    </row>
    <row r="1258" spans="3:12" x14ac:dyDescent="0.2">
      <c r="C1258" s="24"/>
      <c r="D1258" s="24"/>
      <c r="E1258" s="24"/>
      <c r="F1258" s="24"/>
      <c r="G1258" s="24"/>
      <c r="H1258" s="24"/>
      <c r="I1258" s="195"/>
      <c r="J1258" s="195"/>
      <c r="K1258" s="195"/>
      <c r="L1258" s="195"/>
    </row>
    <row r="1259" spans="3:12" x14ac:dyDescent="0.2">
      <c r="C1259" s="24"/>
      <c r="D1259" s="24"/>
      <c r="E1259" s="24"/>
      <c r="F1259" s="24"/>
      <c r="G1259" s="24"/>
      <c r="H1259" s="24"/>
      <c r="I1259" s="195"/>
      <c r="J1259" s="195"/>
      <c r="K1259" s="195"/>
      <c r="L1259" s="195"/>
    </row>
    <row r="1260" spans="3:12" x14ac:dyDescent="0.2">
      <c r="C1260" s="24"/>
      <c r="D1260" s="24"/>
      <c r="E1260" s="24"/>
      <c r="F1260" s="24"/>
      <c r="G1260" s="24"/>
      <c r="H1260" s="24"/>
      <c r="I1260" s="195"/>
      <c r="J1260" s="195"/>
      <c r="K1260" s="195"/>
      <c r="L1260" s="195"/>
    </row>
    <row r="1261" spans="3:12" x14ac:dyDescent="0.2">
      <c r="C1261" s="24"/>
      <c r="D1261" s="24"/>
      <c r="E1261" s="24"/>
      <c r="F1261" s="24"/>
      <c r="G1261" s="24"/>
      <c r="H1261" s="24"/>
      <c r="I1261" s="195"/>
      <c r="J1261" s="195"/>
      <c r="K1261" s="195"/>
      <c r="L1261" s="195"/>
    </row>
    <row r="1262" spans="3:12" x14ac:dyDescent="0.2">
      <c r="C1262" s="24"/>
      <c r="D1262" s="24"/>
      <c r="E1262" s="24"/>
      <c r="F1262" s="24"/>
      <c r="G1262" s="24"/>
      <c r="H1262" s="24"/>
      <c r="I1262" s="195"/>
      <c r="J1262" s="195"/>
      <c r="K1262" s="195"/>
      <c r="L1262" s="195"/>
    </row>
    <row r="1263" spans="3:12" x14ac:dyDescent="0.2">
      <c r="C1263" s="24"/>
      <c r="D1263" s="24"/>
      <c r="E1263" s="24"/>
      <c r="F1263" s="24"/>
      <c r="G1263" s="24"/>
      <c r="H1263" s="24"/>
      <c r="I1263" s="195"/>
      <c r="J1263" s="195"/>
      <c r="K1263" s="195"/>
      <c r="L1263" s="195"/>
    </row>
    <row r="1264" spans="3:12" x14ac:dyDescent="0.2">
      <c r="C1264" s="24"/>
      <c r="D1264" s="24"/>
      <c r="E1264" s="24"/>
      <c r="F1264" s="24"/>
      <c r="G1264" s="24"/>
      <c r="H1264" s="24"/>
      <c r="I1264" s="195"/>
      <c r="J1264" s="195"/>
      <c r="K1264" s="195"/>
      <c r="L1264" s="195"/>
    </row>
    <row r="1265" spans="3:12" x14ac:dyDescent="0.2">
      <c r="C1265" s="24"/>
      <c r="D1265" s="24"/>
      <c r="E1265" s="24"/>
      <c r="F1265" s="24"/>
      <c r="G1265" s="24"/>
      <c r="H1265" s="24"/>
      <c r="I1265" s="195"/>
      <c r="J1265" s="195"/>
      <c r="K1265" s="195"/>
      <c r="L1265" s="195"/>
    </row>
    <row r="1266" spans="3:12" x14ac:dyDescent="0.2">
      <c r="C1266" s="24"/>
      <c r="D1266" s="24"/>
      <c r="E1266" s="24"/>
      <c r="F1266" s="24"/>
      <c r="G1266" s="24"/>
      <c r="H1266" s="24"/>
      <c r="I1266" s="195"/>
      <c r="J1266" s="195"/>
      <c r="K1266" s="195"/>
      <c r="L1266" s="195"/>
    </row>
    <row r="1267" spans="3:12" x14ac:dyDescent="0.2">
      <c r="C1267" s="24"/>
      <c r="D1267" s="24"/>
      <c r="E1267" s="24"/>
      <c r="F1267" s="24"/>
      <c r="G1267" s="24"/>
      <c r="H1267" s="24"/>
      <c r="I1267" s="195"/>
      <c r="J1267" s="195"/>
      <c r="K1267" s="195"/>
      <c r="L1267" s="195"/>
    </row>
    <row r="1268" spans="3:12" x14ac:dyDescent="0.2">
      <c r="C1268" s="24"/>
      <c r="D1268" s="24"/>
      <c r="E1268" s="24"/>
      <c r="F1268" s="24"/>
      <c r="G1268" s="24"/>
      <c r="H1268" s="24"/>
      <c r="I1268" s="195"/>
      <c r="J1268" s="195"/>
      <c r="K1268" s="195"/>
      <c r="L1268" s="195"/>
    </row>
    <row r="1269" spans="3:12" x14ac:dyDescent="0.2">
      <c r="C1269" s="24"/>
      <c r="D1269" s="24"/>
      <c r="E1269" s="24"/>
      <c r="F1269" s="24"/>
      <c r="G1269" s="24"/>
      <c r="H1269" s="24"/>
      <c r="I1269" s="195"/>
      <c r="J1269" s="195"/>
      <c r="K1269" s="195"/>
      <c r="L1269" s="195"/>
    </row>
    <row r="1270" spans="3:12" x14ac:dyDescent="0.2">
      <c r="C1270" s="24"/>
      <c r="D1270" s="24"/>
      <c r="E1270" s="24"/>
      <c r="F1270" s="24"/>
      <c r="G1270" s="24"/>
      <c r="H1270" s="24"/>
      <c r="I1270" s="195"/>
      <c r="J1270" s="195"/>
      <c r="K1270" s="195"/>
      <c r="L1270" s="195"/>
    </row>
    <row r="1271" spans="3:12" x14ac:dyDescent="0.2">
      <c r="C1271" s="24"/>
      <c r="D1271" s="24"/>
      <c r="E1271" s="24"/>
      <c r="F1271" s="24"/>
      <c r="G1271" s="24"/>
      <c r="H1271" s="24"/>
      <c r="I1271" s="195"/>
      <c r="J1271" s="195"/>
      <c r="K1271" s="195"/>
      <c r="L1271" s="195"/>
    </row>
    <row r="1272" spans="3:12" x14ac:dyDescent="0.2">
      <c r="C1272" s="24"/>
      <c r="D1272" s="24"/>
      <c r="E1272" s="24"/>
      <c r="F1272" s="24"/>
      <c r="G1272" s="24"/>
      <c r="H1272" s="24"/>
      <c r="I1272" s="195"/>
      <c r="J1272" s="195"/>
      <c r="K1272" s="195"/>
      <c r="L1272" s="195"/>
    </row>
    <row r="1273" spans="3:12" x14ac:dyDescent="0.2">
      <c r="C1273" s="24"/>
      <c r="D1273" s="24"/>
      <c r="E1273" s="24"/>
      <c r="F1273" s="24"/>
      <c r="G1273" s="24"/>
      <c r="H1273" s="24"/>
      <c r="I1273" s="195"/>
      <c r="J1273" s="195"/>
      <c r="K1273" s="195"/>
      <c r="L1273" s="195"/>
    </row>
    <row r="1274" spans="3:12" x14ac:dyDescent="0.2">
      <c r="C1274" s="24"/>
      <c r="D1274" s="24"/>
      <c r="E1274" s="24"/>
      <c r="F1274" s="24"/>
      <c r="G1274" s="24"/>
      <c r="H1274" s="24"/>
      <c r="I1274" s="195"/>
      <c r="J1274" s="195"/>
      <c r="K1274" s="195"/>
      <c r="L1274" s="195"/>
    </row>
    <row r="1275" spans="3:12" x14ac:dyDescent="0.2">
      <c r="C1275" s="24"/>
      <c r="D1275" s="24"/>
      <c r="E1275" s="24"/>
      <c r="F1275" s="24"/>
      <c r="G1275" s="24"/>
      <c r="H1275" s="24"/>
      <c r="I1275" s="195"/>
      <c r="J1275" s="195"/>
      <c r="K1275" s="195"/>
      <c r="L1275" s="195"/>
    </row>
    <row r="1276" spans="3:12" x14ac:dyDescent="0.2">
      <c r="C1276" s="24"/>
      <c r="D1276" s="24"/>
      <c r="E1276" s="24"/>
      <c r="F1276" s="24"/>
      <c r="G1276" s="24"/>
      <c r="H1276" s="24"/>
      <c r="I1276" s="195"/>
      <c r="J1276" s="195"/>
      <c r="K1276" s="195"/>
      <c r="L1276" s="195"/>
    </row>
    <row r="1277" spans="3:12" x14ac:dyDescent="0.2">
      <c r="C1277" s="24"/>
      <c r="D1277" s="24"/>
      <c r="E1277" s="24"/>
      <c r="F1277" s="24"/>
      <c r="G1277" s="24"/>
      <c r="H1277" s="24"/>
      <c r="I1277" s="195"/>
      <c r="J1277" s="195"/>
      <c r="K1277" s="195"/>
      <c r="L1277" s="195"/>
    </row>
    <row r="1278" spans="3:12" x14ac:dyDescent="0.2">
      <c r="C1278" s="24"/>
      <c r="D1278" s="24"/>
      <c r="E1278" s="24"/>
      <c r="F1278" s="24"/>
      <c r="G1278" s="24"/>
      <c r="H1278" s="24"/>
      <c r="I1278" s="195"/>
      <c r="J1278" s="195"/>
      <c r="K1278" s="195"/>
      <c r="L1278" s="195"/>
    </row>
    <row r="1279" spans="3:12" x14ac:dyDescent="0.2">
      <c r="C1279" s="24"/>
      <c r="D1279" s="24"/>
      <c r="E1279" s="24"/>
      <c r="F1279" s="24"/>
      <c r="G1279" s="24"/>
      <c r="H1279" s="24"/>
      <c r="I1279" s="195"/>
      <c r="J1279" s="195"/>
      <c r="K1279" s="195"/>
      <c r="L1279" s="195"/>
    </row>
    <row r="1280" spans="3:12" x14ac:dyDescent="0.2">
      <c r="C1280" s="24"/>
      <c r="D1280" s="24"/>
      <c r="E1280" s="24"/>
      <c r="F1280" s="24"/>
      <c r="G1280" s="24"/>
      <c r="H1280" s="24"/>
      <c r="I1280" s="195"/>
      <c r="J1280" s="195"/>
      <c r="K1280" s="195"/>
      <c r="L1280" s="195"/>
    </row>
    <row r="1281" spans="3:12" x14ac:dyDescent="0.2">
      <c r="C1281" s="24"/>
      <c r="D1281" s="24"/>
      <c r="E1281" s="24"/>
      <c r="F1281" s="24"/>
      <c r="G1281" s="24"/>
      <c r="H1281" s="24"/>
      <c r="I1281" s="195"/>
      <c r="J1281" s="195"/>
      <c r="K1281" s="195"/>
      <c r="L1281" s="195"/>
    </row>
    <row r="1282" spans="3:12" x14ac:dyDescent="0.2">
      <c r="C1282" s="24"/>
      <c r="D1282" s="24"/>
      <c r="E1282" s="24"/>
      <c r="F1282" s="24"/>
      <c r="G1282" s="24"/>
      <c r="H1282" s="24"/>
      <c r="I1282" s="195"/>
      <c r="J1282" s="195"/>
      <c r="K1282" s="195"/>
      <c r="L1282" s="195"/>
    </row>
    <row r="1283" spans="3:12" x14ac:dyDescent="0.2">
      <c r="C1283" s="24"/>
      <c r="D1283" s="24"/>
      <c r="E1283" s="24"/>
      <c r="F1283" s="24"/>
      <c r="G1283" s="24"/>
      <c r="H1283" s="24"/>
      <c r="I1283" s="195"/>
      <c r="J1283" s="195"/>
      <c r="K1283" s="195"/>
      <c r="L1283" s="195"/>
    </row>
    <row r="1284" spans="3:12" x14ac:dyDescent="0.2">
      <c r="C1284" s="24"/>
      <c r="D1284" s="24"/>
      <c r="E1284" s="24"/>
      <c r="F1284" s="24"/>
      <c r="G1284" s="24"/>
      <c r="H1284" s="24"/>
      <c r="I1284" s="195"/>
      <c r="J1284" s="195"/>
      <c r="K1284" s="195"/>
      <c r="L1284" s="195"/>
    </row>
    <row r="1285" spans="3:12" x14ac:dyDescent="0.2">
      <c r="C1285" s="24"/>
      <c r="D1285" s="24"/>
      <c r="E1285" s="24"/>
      <c r="F1285" s="24"/>
      <c r="G1285" s="24"/>
      <c r="H1285" s="24"/>
      <c r="I1285" s="195"/>
      <c r="J1285" s="195"/>
      <c r="K1285" s="195"/>
      <c r="L1285" s="195"/>
    </row>
    <row r="1286" spans="3:12" x14ac:dyDescent="0.2">
      <c r="C1286" s="24"/>
      <c r="D1286" s="24"/>
      <c r="E1286" s="24"/>
      <c r="F1286" s="24"/>
      <c r="G1286" s="24"/>
      <c r="H1286" s="24"/>
      <c r="I1286" s="195"/>
      <c r="J1286" s="195"/>
      <c r="K1286" s="195"/>
      <c r="L1286" s="195"/>
    </row>
    <row r="1287" spans="3:12" x14ac:dyDescent="0.2">
      <c r="C1287" s="24"/>
      <c r="D1287" s="24"/>
      <c r="E1287" s="24"/>
      <c r="F1287" s="24"/>
      <c r="G1287" s="24"/>
      <c r="H1287" s="24"/>
      <c r="I1287" s="195"/>
      <c r="J1287" s="195"/>
      <c r="K1287" s="195"/>
      <c r="L1287" s="195"/>
    </row>
    <row r="1288" spans="3:12" x14ac:dyDescent="0.2">
      <c r="C1288" s="24"/>
      <c r="D1288" s="24"/>
      <c r="E1288" s="24"/>
      <c r="F1288" s="24"/>
      <c r="G1288" s="24"/>
      <c r="H1288" s="24"/>
      <c r="I1288" s="195"/>
      <c r="J1288" s="195"/>
      <c r="K1288" s="195"/>
      <c r="L1288" s="195"/>
    </row>
    <row r="1289" spans="3:12" x14ac:dyDescent="0.2">
      <c r="C1289" s="24"/>
      <c r="D1289" s="24"/>
      <c r="E1289" s="24"/>
      <c r="F1289" s="24"/>
      <c r="G1289" s="24"/>
      <c r="H1289" s="24"/>
      <c r="I1289" s="195"/>
      <c r="J1289" s="195"/>
      <c r="K1289" s="195"/>
      <c r="L1289" s="195"/>
    </row>
    <row r="1290" spans="3:12" x14ac:dyDescent="0.2">
      <c r="C1290" s="24"/>
      <c r="D1290" s="24"/>
      <c r="E1290" s="24"/>
      <c r="F1290" s="24"/>
      <c r="G1290" s="24"/>
      <c r="H1290" s="24"/>
      <c r="I1290" s="195"/>
      <c r="J1290" s="195"/>
      <c r="K1290" s="195"/>
      <c r="L1290" s="195"/>
    </row>
    <row r="1291" spans="3:12" x14ac:dyDescent="0.2">
      <c r="C1291" s="24"/>
      <c r="D1291" s="24"/>
      <c r="E1291" s="24"/>
      <c r="F1291" s="24"/>
      <c r="G1291" s="24"/>
      <c r="H1291" s="24"/>
      <c r="I1291" s="195"/>
      <c r="J1291" s="195"/>
      <c r="K1291" s="195"/>
      <c r="L1291" s="195"/>
    </row>
    <row r="1292" spans="3:12" x14ac:dyDescent="0.2">
      <c r="C1292" s="24"/>
      <c r="D1292" s="24"/>
      <c r="E1292" s="24"/>
      <c r="F1292" s="24"/>
      <c r="G1292" s="24"/>
      <c r="H1292" s="24"/>
      <c r="I1292" s="195"/>
      <c r="J1292" s="195"/>
      <c r="K1292" s="195"/>
      <c r="L1292" s="195"/>
    </row>
    <row r="1293" spans="3:12" x14ac:dyDescent="0.2">
      <c r="C1293" s="24"/>
      <c r="D1293" s="24"/>
      <c r="E1293" s="24"/>
      <c r="F1293" s="24"/>
      <c r="G1293" s="24"/>
      <c r="H1293" s="24"/>
      <c r="I1293" s="195"/>
      <c r="J1293" s="195"/>
      <c r="K1293" s="195"/>
      <c r="L1293" s="195"/>
    </row>
    <row r="1294" spans="3:12" x14ac:dyDescent="0.2">
      <c r="C1294" s="24"/>
      <c r="D1294" s="24"/>
      <c r="E1294" s="24"/>
      <c r="F1294" s="24"/>
      <c r="G1294" s="24"/>
      <c r="H1294" s="24"/>
      <c r="I1294" s="195"/>
      <c r="J1294" s="195"/>
      <c r="K1294" s="195"/>
      <c r="L1294" s="195"/>
    </row>
    <row r="1295" spans="3:12" x14ac:dyDescent="0.2">
      <c r="C1295" s="24"/>
      <c r="D1295" s="24"/>
      <c r="E1295" s="24"/>
      <c r="F1295" s="24"/>
      <c r="G1295" s="24"/>
      <c r="H1295" s="24"/>
      <c r="I1295" s="195"/>
      <c r="J1295" s="195"/>
      <c r="K1295" s="195"/>
      <c r="L1295" s="195"/>
    </row>
    <row r="1296" spans="3:12" x14ac:dyDescent="0.2">
      <c r="C1296" s="24"/>
      <c r="D1296" s="24"/>
      <c r="E1296" s="24"/>
      <c r="F1296" s="24"/>
      <c r="G1296" s="24"/>
      <c r="H1296" s="24"/>
      <c r="I1296" s="195"/>
      <c r="J1296" s="195"/>
      <c r="K1296" s="195"/>
      <c r="L1296" s="195"/>
    </row>
    <row r="1297" spans="3:12" x14ac:dyDescent="0.2">
      <c r="C1297" s="24"/>
      <c r="D1297" s="24"/>
      <c r="E1297" s="24"/>
      <c r="F1297" s="24"/>
      <c r="G1297" s="24"/>
      <c r="H1297" s="24"/>
      <c r="I1297" s="195"/>
      <c r="J1297" s="195"/>
      <c r="K1297" s="195"/>
      <c r="L1297" s="195"/>
    </row>
    <row r="1298" spans="3:12" x14ac:dyDescent="0.2">
      <c r="C1298" s="24"/>
      <c r="D1298" s="24"/>
      <c r="E1298" s="24"/>
      <c r="F1298" s="24"/>
      <c r="G1298" s="24"/>
      <c r="H1298" s="24"/>
      <c r="I1298" s="195"/>
      <c r="J1298" s="195"/>
      <c r="K1298" s="195"/>
      <c r="L1298" s="195"/>
    </row>
    <row r="1299" spans="3:12" x14ac:dyDescent="0.2">
      <c r="C1299" s="24"/>
      <c r="D1299" s="24"/>
      <c r="E1299" s="24"/>
      <c r="F1299" s="24"/>
      <c r="G1299" s="24"/>
      <c r="H1299" s="24"/>
      <c r="I1299" s="195"/>
      <c r="J1299" s="195"/>
      <c r="K1299" s="195"/>
      <c r="L1299" s="195"/>
    </row>
    <row r="1300" spans="3:12" x14ac:dyDescent="0.2">
      <c r="C1300" s="24"/>
      <c r="D1300" s="24"/>
      <c r="E1300" s="24"/>
      <c r="F1300" s="24"/>
      <c r="G1300" s="24"/>
      <c r="H1300" s="24"/>
      <c r="I1300" s="195"/>
      <c r="J1300" s="195"/>
      <c r="K1300" s="195"/>
      <c r="L1300" s="195"/>
    </row>
    <row r="1301" spans="3:12" x14ac:dyDescent="0.2">
      <c r="C1301" s="24"/>
      <c r="D1301" s="24"/>
      <c r="E1301" s="24"/>
      <c r="F1301" s="24"/>
      <c r="G1301" s="24"/>
      <c r="H1301" s="24"/>
      <c r="I1301" s="195"/>
      <c r="J1301" s="195"/>
      <c r="K1301" s="195"/>
      <c r="L1301" s="195"/>
    </row>
    <row r="1302" spans="3:12" x14ac:dyDescent="0.2">
      <c r="C1302" s="24"/>
      <c r="D1302" s="24"/>
      <c r="E1302" s="24"/>
      <c r="F1302" s="24"/>
      <c r="G1302" s="24"/>
      <c r="H1302" s="24"/>
      <c r="I1302" s="195"/>
      <c r="J1302" s="195"/>
      <c r="K1302" s="195"/>
      <c r="L1302" s="195"/>
    </row>
    <row r="1303" spans="3:12" x14ac:dyDescent="0.2">
      <c r="C1303" s="24"/>
      <c r="D1303" s="24"/>
      <c r="E1303" s="24"/>
      <c r="F1303" s="24"/>
      <c r="G1303" s="24"/>
      <c r="H1303" s="24"/>
      <c r="I1303" s="195"/>
      <c r="J1303" s="195"/>
      <c r="K1303" s="195"/>
      <c r="L1303" s="195"/>
    </row>
    <row r="1304" spans="3:12" x14ac:dyDescent="0.2">
      <c r="C1304" s="24"/>
      <c r="D1304" s="24"/>
      <c r="E1304" s="24"/>
      <c r="F1304" s="24"/>
      <c r="G1304" s="24"/>
      <c r="H1304" s="24"/>
      <c r="I1304" s="195"/>
      <c r="J1304" s="195"/>
      <c r="K1304" s="195"/>
      <c r="L1304" s="195"/>
    </row>
    <row r="1305" spans="3:12" x14ac:dyDescent="0.2">
      <c r="C1305" s="24"/>
      <c r="D1305" s="24"/>
      <c r="E1305" s="24"/>
      <c r="F1305" s="24"/>
      <c r="G1305" s="24"/>
      <c r="H1305" s="24"/>
      <c r="I1305" s="195"/>
      <c r="J1305" s="195"/>
      <c r="K1305" s="195"/>
      <c r="L1305" s="195"/>
    </row>
    <row r="1306" spans="3:12" x14ac:dyDescent="0.2">
      <c r="C1306" s="24"/>
      <c r="D1306" s="24"/>
      <c r="E1306" s="24"/>
      <c r="F1306" s="24"/>
      <c r="G1306" s="24"/>
      <c r="H1306" s="24"/>
      <c r="I1306" s="195"/>
      <c r="J1306" s="195"/>
      <c r="K1306" s="195"/>
      <c r="L1306" s="195"/>
    </row>
    <row r="1307" spans="3:12" x14ac:dyDescent="0.2">
      <c r="C1307" s="24"/>
      <c r="D1307" s="24"/>
      <c r="E1307" s="24"/>
      <c r="F1307" s="24"/>
      <c r="G1307" s="24"/>
      <c r="H1307" s="24"/>
      <c r="I1307" s="195"/>
      <c r="J1307" s="195"/>
      <c r="K1307" s="195"/>
      <c r="L1307" s="195"/>
    </row>
    <row r="1308" spans="3:12" x14ac:dyDescent="0.2">
      <c r="C1308" s="24"/>
      <c r="D1308" s="24"/>
      <c r="E1308" s="24"/>
      <c r="F1308" s="24"/>
      <c r="G1308" s="24"/>
      <c r="H1308" s="24"/>
      <c r="I1308" s="195"/>
      <c r="J1308" s="195"/>
      <c r="K1308" s="195"/>
      <c r="L1308" s="195"/>
    </row>
    <row r="1309" spans="3:12" x14ac:dyDescent="0.2">
      <c r="C1309" s="24"/>
      <c r="D1309" s="24"/>
      <c r="E1309" s="24"/>
      <c r="F1309" s="24"/>
      <c r="G1309" s="24"/>
      <c r="H1309" s="24"/>
      <c r="I1309" s="195"/>
      <c r="J1309" s="195"/>
      <c r="K1309" s="195"/>
      <c r="L1309" s="195"/>
    </row>
    <row r="1310" spans="3:12" x14ac:dyDescent="0.2">
      <c r="C1310" s="24"/>
      <c r="D1310" s="24"/>
      <c r="E1310" s="24"/>
      <c r="F1310" s="24"/>
      <c r="G1310" s="24"/>
      <c r="H1310" s="24"/>
      <c r="I1310" s="195"/>
      <c r="J1310" s="195"/>
      <c r="K1310" s="195"/>
      <c r="L1310" s="195"/>
    </row>
    <row r="1311" spans="3:12" x14ac:dyDescent="0.2">
      <c r="C1311" s="24"/>
      <c r="D1311" s="24"/>
      <c r="E1311" s="24"/>
      <c r="F1311" s="24"/>
      <c r="G1311" s="24"/>
      <c r="H1311" s="24"/>
      <c r="I1311" s="195"/>
      <c r="J1311" s="195"/>
      <c r="K1311" s="195"/>
      <c r="L1311" s="195"/>
    </row>
    <row r="1312" spans="3:12" x14ac:dyDescent="0.2">
      <c r="C1312" s="24"/>
      <c r="D1312" s="24"/>
      <c r="E1312" s="24"/>
      <c r="F1312" s="24"/>
      <c r="G1312" s="24"/>
      <c r="H1312" s="24"/>
      <c r="I1312" s="195"/>
      <c r="J1312" s="195"/>
      <c r="K1312" s="195"/>
      <c r="L1312" s="195"/>
    </row>
    <row r="1313" spans="3:12" x14ac:dyDescent="0.2">
      <c r="C1313" s="24"/>
      <c r="D1313" s="24"/>
      <c r="E1313" s="24"/>
      <c r="F1313" s="24"/>
      <c r="G1313" s="24"/>
      <c r="H1313" s="24"/>
      <c r="I1313" s="195"/>
      <c r="J1313" s="195"/>
      <c r="K1313" s="195"/>
      <c r="L1313" s="195"/>
    </row>
    <row r="1314" spans="3:12" x14ac:dyDescent="0.2">
      <c r="C1314" s="24"/>
      <c r="D1314" s="24"/>
      <c r="E1314" s="24"/>
      <c r="F1314" s="24"/>
      <c r="G1314" s="24"/>
      <c r="H1314" s="24"/>
      <c r="I1314" s="195"/>
      <c r="J1314" s="195"/>
      <c r="K1314" s="195"/>
      <c r="L1314" s="195"/>
    </row>
    <row r="1315" spans="3:12" x14ac:dyDescent="0.2">
      <c r="C1315" s="24"/>
      <c r="D1315" s="24"/>
      <c r="E1315" s="24"/>
      <c r="F1315" s="24"/>
      <c r="G1315" s="24"/>
      <c r="H1315" s="24"/>
      <c r="I1315" s="195"/>
      <c r="J1315" s="195"/>
      <c r="K1315" s="195"/>
      <c r="L1315" s="195"/>
    </row>
    <row r="1316" spans="3:12" x14ac:dyDescent="0.2">
      <c r="C1316" s="24"/>
      <c r="D1316" s="24"/>
      <c r="E1316" s="24"/>
      <c r="F1316" s="24"/>
      <c r="G1316" s="24"/>
      <c r="H1316" s="24"/>
      <c r="I1316" s="195"/>
      <c r="J1316" s="195"/>
      <c r="K1316" s="195"/>
      <c r="L1316" s="195"/>
    </row>
    <row r="1317" spans="3:12" x14ac:dyDescent="0.2">
      <c r="C1317" s="24"/>
      <c r="D1317" s="24"/>
      <c r="E1317" s="24"/>
      <c r="F1317" s="24"/>
      <c r="G1317" s="24"/>
      <c r="H1317" s="24"/>
      <c r="I1317" s="195"/>
      <c r="J1317" s="195"/>
      <c r="K1317" s="195"/>
      <c r="L1317" s="195"/>
    </row>
    <row r="1318" spans="3:12" x14ac:dyDescent="0.2">
      <c r="C1318" s="24"/>
      <c r="D1318" s="24"/>
      <c r="E1318" s="24"/>
      <c r="F1318" s="24"/>
      <c r="G1318" s="24"/>
      <c r="H1318" s="24"/>
      <c r="I1318" s="195"/>
      <c r="J1318" s="195"/>
      <c r="K1318" s="195"/>
      <c r="L1318" s="195"/>
    </row>
    <row r="1319" spans="3:12" x14ac:dyDescent="0.2">
      <c r="C1319" s="24"/>
      <c r="D1319" s="24"/>
      <c r="E1319" s="24"/>
      <c r="F1319" s="24"/>
      <c r="G1319" s="24"/>
      <c r="H1319" s="24"/>
      <c r="I1319" s="195"/>
      <c r="J1319" s="195"/>
      <c r="K1319" s="195"/>
      <c r="L1319" s="195"/>
    </row>
    <row r="1320" spans="3:12" x14ac:dyDescent="0.2">
      <c r="C1320" s="24"/>
      <c r="D1320" s="24"/>
      <c r="E1320" s="24"/>
      <c r="F1320" s="24"/>
      <c r="G1320" s="24"/>
      <c r="H1320" s="24"/>
      <c r="I1320" s="195"/>
      <c r="J1320" s="195"/>
      <c r="K1320" s="195"/>
      <c r="L1320" s="195"/>
    </row>
    <row r="1321" spans="3:12" x14ac:dyDescent="0.2">
      <c r="C1321" s="24"/>
      <c r="D1321" s="24"/>
      <c r="E1321" s="24"/>
      <c r="F1321" s="24"/>
      <c r="G1321" s="24"/>
      <c r="H1321" s="24"/>
      <c r="I1321" s="195"/>
      <c r="J1321" s="195"/>
      <c r="K1321" s="195"/>
      <c r="L1321" s="195"/>
    </row>
    <row r="1322" spans="3:12" x14ac:dyDescent="0.2">
      <c r="C1322" s="24"/>
      <c r="D1322" s="24"/>
      <c r="E1322" s="24"/>
      <c r="F1322" s="24"/>
      <c r="G1322" s="24"/>
      <c r="H1322" s="24"/>
      <c r="I1322" s="195"/>
      <c r="J1322" s="195"/>
      <c r="K1322" s="195"/>
      <c r="L1322" s="195"/>
    </row>
    <row r="1323" spans="3:12" x14ac:dyDescent="0.2">
      <c r="C1323" s="24"/>
      <c r="D1323" s="24"/>
      <c r="E1323" s="24"/>
      <c r="F1323" s="24"/>
      <c r="G1323" s="24"/>
      <c r="H1323" s="24"/>
      <c r="I1323" s="195"/>
      <c r="J1323" s="195"/>
      <c r="K1323" s="195"/>
      <c r="L1323" s="195"/>
    </row>
    <row r="1324" spans="3:12" x14ac:dyDescent="0.2">
      <c r="C1324" s="24"/>
      <c r="D1324" s="24"/>
      <c r="E1324" s="24"/>
      <c r="F1324" s="24"/>
      <c r="G1324" s="24"/>
      <c r="H1324" s="24"/>
      <c r="I1324" s="195"/>
      <c r="J1324" s="195"/>
      <c r="K1324" s="195"/>
      <c r="L1324" s="195"/>
    </row>
    <row r="1325" spans="3:12" x14ac:dyDescent="0.2">
      <c r="C1325" s="24"/>
      <c r="D1325" s="24"/>
      <c r="E1325" s="24"/>
      <c r="F1325" s="24"/>
      <c r="G1325" s="24"/>
      <c r="H1325" s="24"/>
      <c r="I1325" s="195"/>
      <c r="J1325" s="195"/>
      <c r="K1325" s="195"/>
      <c r="L1325" s="195"/>
    </row>
    <row r="1326" spans="3:12" x14ac:dyDescent="0.2">
      <c r="C1326" s="24"/>
      <c r="D1326" s="24"/>
      <c r="E1326" s="24"/>
      <c r="F1326" s="24"/>
      <c r="G1326" s="24"/>
      <c r="H1326" s="24"/>
      <c r="I1326" s="195"/>
      <c r="J1326" s="195"/>
      <c r="K1326" s="195"/>
      <c r="L1326" s="195"/>
    </row>
    <row r="1327" spans="3:12" x14ac:dyDescent="0.2">
      <c r="C1327" s="24"/>
      <c r="D1327" s="24"/>
      <c r="E1327" s="24"/>
      <c r="F1327" s="24"/>
      <c r="G1327" s="24"/>
      <c r="H1327" s="24"/>
      <c r="I1327" s="195"/>
      <c r="J1327" s="195"/>
      <c r="K1327" s="195"/>
      <c r="L1327" s="195"/>
    </row>
    <row r="1328" spans="3:12" x14ac:dyDescent="0.2">
      <c r="C1328" s="24"/>
      <c r="D1328" s="24"/>
      <c r="E1328" s="24"/>
      <c r="F1328" s="24"/>
      <c r="G1328" s="24"/>
      <c r="H1328" s="24"/>
      <c r="I1328" s="195"/>
      <c r="J1328" s="195"/>
      <c r="K1328" s="195"/>
      <c r="L1328" s="195"/>
    </row>
    <row r="1329" spans="3:12" x14ac:dyDescent="0.2">
      <c r="C1329" s="24"/>
      <c r="D1329" s="24"/>
      <c r="E1329" s="24"/>
      <c r="F1329" s="24"/>
      <c r="G1329" s="24"/>
      <c r="H1329" s="24"/>
      <c r="I1329" s="195"/>
      <c r="J1329" s="195"/>
      <c r="K1329" s="195"/>
      <c r="L1329" s="195"/>
    </row>
    <row r="1330" spans="3:12" x14ac:dyDescent="0.2">
      <c r="C1330" s="24"/>
      <c r="D1330" s="24"/>
      <c r="E1330" s="24"/>
      <c r="F1330" s="24"/>
      <c r="G1330" s="24"/>
      <c r="H1330" s="24"/>
      <c r="I1330" s="195"/>
      <c r="J1330" s="195"/>
      <c r="K1330" s="195"/>
      <c r="L1330" s="195"/>
    </row>
    <row r="1331" spans="3:12" x14ac:dyDescent="0.2">
      <c r="C1331" s="24"/>
      <c r="D1331" s="24"/>
      <c r="E1331" s="24"/>
      <c r="F1331" s="24"/>
      <c r="G1331" s="24"/>
      <c r="H1331" s="24"/>
      <c r="I1331" s="195"/>
      <c r="J1331" s="195"/>
      <c r="K1331" s="195"/>
      <c r="L1331" s="195"/>
    </row>
    <row r="1332" spans="3:12" x14ac:dyDescent="0.2">
      <c r="C1332" s="24"/>
      <c r="D1332" s="24"/>
      <c r="E1332" s="24"/>
      <c r="F1332" s="24"/>
      <c r="G1332" s="24"/>
      <c r="H1332" s="24"/>
      <c r="I1332" s="195"/>
      <c r="J1332" s="195"/>
      <c r="K1332" s="195"/>
      <c r="L1332" s="195"/>
    </row>
    <row r="1333" spans="3:12" x14ac:dyDescent="0.2">
      <c r="C1333" s="24"/>
      <c r="D1333" s="24"/>
      <c r="E1333" s="24"/>
      <c r="F1333" s="24"/>
      <c r="G1333" s="24"/>
      <c r="H1333" s="24"/>
      <c r="I1333" s="195"/>
      <c r="J1333" s="195"/>
      <c r="K1333" s="195"/>
      <c r="L1333" s="195"/>
    </row>
    <row r="1334" spans="3:12" x14ac:dyDescent="0.2">
      <c r="C1334" s="24"/>
      <c r="D1334" s="24"/>
      <c r="E1334" s="24"/>
      <c r="F1334" s="24"/>
      <c r="G1334" s="24"/>
      <c r="H1334" s="24"/>
      <c r="I1334" s="195"/>
      <c r="J1334" s="195"/>
      <c r="K1334" s="195"/>
      <c r="L1334" s="195"/>
    </row>
    <row r="1335" spans="3:12" x14ac:dyDescent="0.2">
      <c r="C1335" s="24"/>
      <c r="D1335" s="24"/>
      <c r="E1335" s="24"/>
      <c r="F1335" s="24"/>
      <c r="G1335" s="24"/>
      <c r="H1335" s="24"/>
      <c r="I1335" s="195"/>
      <c r="J1335" s="195"/>
      <c r="K1335" s="195"/>
      <c r="L1335" s="195"/>
    </row>
    <row r="1336" spans="3:12" x14ac:dyDescent="0.2">
      <c r="C1336" s="24"/>
      <c r="D1336" s="24"/>
      <c r="E1336" s="24"/>
      <c r="F1336" s="24"/>
      <c r="G1336" s="24"/>
      <c r="H1336" s="24"/>
      <c r="I1336" s="195"/>
      <c r="J1336" s="195"/>
      <c r="K1336" s="195"/>
      <c r="L1336" s="195"/>
    </row>
    <row r="1337" spans="3:12" x14ac:dyDescent="0.2">
      <c r="C1337" s="24"/>
      <c r="D1337" s="24"/>
      <c r="E1337" s="24"/>
      <c r="F1337" s="24"/>
      <c r="G1337" s="24"/>
      <c r="H1337" s="24"/>
      <c r="I1337" s="195"/>
      <c r="J1337" s="195"/>
      <c r="K1337" s="195"/>
      <c r="L1337" s="195"/>
    </row>
    <row r="1338" spans="3:12" x14ac:dyDescent="0.2">
      <c r="C1338" s="24"/>
      <c r="D1338" s="24"/>
      <c r="E1338" s="24"/>
      <c r="F1338" s="24"/>
      <c r="G1338" s="24"/>
      <c r="H1338" s="24"/>
      <c r="I1338" s="195"/>
      <c r="J1338" s="195"/>
      <c r="K1338" s="195"/>
      <c r="L1338" s="195"/>
    </row>
    <row r="1339" spans="3:12" x14ac:dyDescent="0.2">
      <c r="C1339" s="24"/>
      <c r="D1339" s="24"/>
      <c r="E1339" s="24"/>
      <c r="F1339" s="24"/>
      <c r="G1339" s="24"/>
      <c r="H1339" s="24"/>
      <c r="I1339" s="195"/>
      <c r="J1339" s="195"/>
      <c r="K1339" s="195"/>
      <c r="L1339" s="195"/>
    </row>
    <row r="1340" spans="3:12" x14ac:dyDescent="0.2">
      <c r="C1340" s="24"/>
      <c r="D1340" s="24"/>
      <c r="E1340" s="24"/>
      <c r="F1340" s="24"/>
      <c r="G1340" s="24"/>
      <c r="H1340" s="24"/>
      <c r="I1340" s="195"/>
      <c r="J1340" s="195"/>
      <c r="K1340" s="195"/>
      <c r="L1340" s="195"/>
    </row>
    <row r="1341" spans="3:12" x14ac:dyDescent="0.2">
      <c r="C1341" s="24"/>
      <c r="D1341" s="24"/>
      <c r="E1341" s="24"/>
      <c r="F1341" s="24"/>
      <c r="G1341" s="24"/>
      <c r="H1341" s="24"/>
      <c r="I1341" s="195"/>
      <c r="J1341" s="195"/>
      <c r="K1341" s="195"/>
      <c r="L1341" s="195"/>
    </row>
    <row r="1342" spans="3:12" x14ac:dyDescent="0.2">
      <c r="C1342" s="24"/>
      <c r="D1342" s="24"/>
      <c r="E1342" s="24"/>
      <c r="F1342" s="24"/>
      <c r="G1342" s="24"/>
      <c r="H1342" s="24"/>
      <c r="I1342" s="195"/>
      <c r="J1342" s="195"/>
      <c r="K1342" s="195"/>
      <c r="L1342" s="195"/>
    </row>
    <row r="1343" spans="3:12" x14ac:dyDescent="0.2">
      <c r="C1343" s="24"/>
      <c r="D1343" s="24"/>
      <c r="E1343" s="24"/>
      <c r="F1343" s="24"/>
      <c r="G1343" s="24"/>
      <c r="H1343" s="24"/>
      <c r="I1343" s="195"/>
      <c r="J1343" s="195"/>
      <c r="K1343" s="195"/>
      <c r="L1343" s="195"/>
    </row>
    <row r="1344" spans="3:12" x14ac:dyDescent="0.2">
      <c r="C1344" s="24"/>
      <c r="D1344" s="24"/>
      <c r="E1344" s="24"/>
      <c r="F1344" s="24"/>
      <c r="G1344" s="24"/>
      <c r="H1344" s="24"/>
      <c r="I1344" s="195"/>
      <c r="J1344" s="195"/>
      <c r="K1344" s="195"/>
      <c r="L1344" s="195"/>
    </row>
    <row r="1345" spans="3:12" x14ac:dyDescent="0.2">
      <c r="C1345" s="24"/>
      <c r="D1345" s="24"/>
      <c r="E1345" s="24"/>
      <c r="F1345" s="24"/>
      <c r="G1345" s="24"/>
      <c r="H1345" s="24"/>
      <c r="I1345" s="195"/>
      <c r="J1345" s="195"/>
      <c r="K1345" s="195"/>
      <c r="L1345" s="195"/>
    </row>
    <row r="1346" spans="3:12" x14ac:dyDescent="0.2">
      <c r="C1346" s="24"/>
      <c r="D1346" s="24"/>
      <c r="E1346" s="24"/>
      <c r="F1346" s="24"/>
      <c r="G1346" s="24"/>
      <c r="H1346" s="24"/>
      <c r="I1346" s="195"/>
      <c r="J1346" s="195"/>
      <c r="K1346" s="195"/>
      <c r="L1346" s="195"/>
    </row>
    <row r="1347" spans="3:12" x14ac:dyDescent="0.2">
      <c r="C1347" s="24"/>
      <c r="D1347" s="24"/>
      <c r="E1347" s="24"/>
      <c r="F1347" s="24"/>
      <c r="G1347" s="24"/>
      <c r="H1347" s="24"/>
      <c r="I1347" s="195"/>
      <c r="J1347" s="195"/>
      <c r="K1347" s="195"/>
      <c r="L1347" s="195"/>
    </row>
    <row r="1348" spans="3:12" x14ac:dyDescent="0.2">
      <c r="C1348" s="24"/>
      <c r="D1348" s="24"/>
      <c r="E1348" s="24"/>
      <c r="F1348" s="24"/>
      <c r="G1348" s="24"/>
      <c r="H1348" s="24"/>
      <c r="I1348" s="195"/>
      <c r="J1348" s="195"/>
      <c r="K1348" s="195"/>
      <c r="L1348" s="195"/>
    </row>
    <row r="1349" spans="3:12" x14ac:dyDescent="0.2">
      <c r="C1349" s="24"/>
      <c r="D1349" s="24"/>
      <c r="E1349" s="24"/>
      <c r="F1349" s="24"/>
      <c r="G1349" s="24"/>
      <c r="H1349" s="24"/>
      <c r="I1349" s="195"/>
      <c r="J1349" s="195"/>
      <c r="K1349" s="195"/>
      <c r="L1349" s="195"/>
    </row>
    <row r="1350" spans="3:12" x14ac:dyDescent="0.2">
      <c r="C1350" s="24"/>
      <c r="D1350" s="24"/>
      <c r="E1350" s="24"/>
      <c r="F1350" s="24"/>
      <c r="G1350" s="24"/>
      <c r="H1350" s="24"/>
      <c r="I1350" s="195"/>
      <c r="J1350" s="195"/>
      <c r="K1350" s="195"/>
      <c r="L1350" s="195"/>
    </row>
    <row r="1351" spans="3:12" x14ac:dyDescent="0.2">
      <c r="C1351" s="24"/>
      <c r="D1351" s="24"/>
      <c r="E1351" s="24"/>
      <c r="F1351" s="24"/>
      <c r="G1351" s="24"/>
      <c r="H1351" s="24"/>
      <c r="I1351" s="195"/>
      <c r="J1351" s="195"/>
      <c r="K1351" s="195"/>
      <c r="L1351" s="195"/>
    </row>
    <row r="1352" spans="3:12" x14ac:dyDescent="0.2">
      <c r="C1352" s="24"/>
      <c r="D1352" s="24"/>
      <c r="E1352" s="24"/>
      <c r="F1352" s="24"/>
      <c r="G1352" s="24"/>
      <c r="H1352" s="24"/>
      <c r="I1352" s="195"/>
      <c r="J1352" s="195"/>
      <c r="K1352" s="195"/>
      <c r="L1352" s="195"/>
    </row>
    <row r="1353" spans="3:12" x14ac:dyDescent="0.2">
      <c r="C1353" s="24"/>
      <c r="D1353" s="24"/>
      <c r="E1353" s="24"/>
      <c r="F1353" s="24"/>
      <c r="G1353" s="24"/>
      <c r="H1353" s="24"/>
      <c r="I1353" s="195"/>
      <c r="J1353" s="195"/>
      <c r="K1353" s="195"/>
      <c r="L1353" s="195"/>
    </row>
    <row r="1354" spans="3:12" x14ac:dyDescent="0.2">
      <c r="C1354" s="24"/>
      <c r="D1354" s="24"/>
      <c r="E1354" s="24"/>
      <c r="F1354" s="24"/>
      <c r="G1354" s="24"/>
      <c r="H1354" s="24"/>
      <c r="I1354" s="195"/>
      <c r="J1354" s="195"/>
      <c r="K1354" s="195"/>
      <c r="L1354" s="195"/>
    </row>
    <row r="1355" spans="3:12" x14ac:dyDescent="0.2">
      <c r="C1355" s="24"/>
      <c r="D1355" s="24"/>
      <c r="E1355" s="24"/>
      <c r="F1355" s="24"/>
      <c r="G1355" s="24"/>
      <c r="H1355" s="24"/>
      <c r="I1355" s="195"/>
      <c r="J1355" s="195"/>
      <c r="K1355" s="195"/>
      <c r="L1355" s="195"/>
    </row>
    <row r="1356" spans="3:12" x14ac:dyDescent="0.2">
      <c r="C1356" s="24"/>
      <c r="D1356" s="24"/>
      <c r="E1356" s="24"/>
      <c r="F1356" s="24"/>
      <c r="G1356" s="24"/>
      <c r="H1356" s="24"/>
      <c r="I1356" s="195"/>
      <c r="J1356" s="195"/>
      <c r="K1356" s="195"/>
      <c r="L1356" s="195"/>
    </row>
    <row r="1357" spans="3:12" x14ac:dyDescent="0.2">
      <c r="C1357" s="24"/>
      <c r="D1357" s="24"/>
      <c r="E1357" s="24"/>
      <c r="F1357" s="24"/>
      <c r="G1357" s="24"/>
      <c r="H1357" s="24"/>
      <c r="I1357" s="195"/>
      <c r="J1357" s="195"/>
      <c r="K1357" s="195"/>
      <c r="L1357" s="195"/>
    </row>
    <row r="1358" spans="3:12" x14ac:dyDescent="0.2">
      <c r="C1358" s="24"/>
      <c r="D1358" s="24"/>
      <c r="E1358" s="24"/>
      <c r="F1358" s="24"/>
      <c r="G1358" s="24"/>
      <c r="H1358" s="24"/>
      <c r="I1358" s="195"/>
      <c r="J1358" s="195"/>
      <c r="K1358" s="195"/>
      <c r="L1358" s="195"/>
    </row>
    <row r="1359" spans="3:12" x14ac:dyDescent="0.2">
      <c r="C1359" s="24"/>
      <c r="D1359" s="24"/>
      <c r="E1359" s="24"/>
      <c r="F1359" s="24"/>
      <c r="G1359" s="24"/>
      <c r="H1359" s="24"/>
      <c r="I1359" s="195"/>
      <c r="J1359" s="195"/>
      <c r="K1359" s="195"/>
      <c r="L1359" s="195"/>
    </row>
    <row r="1360" spans="3:12" x14ac:dyDescent="0.2">
      <c r="C1360" s="24"/>
      <c r="D1360" s="24"/>
      <c r="E1360" s="24"/>
      <c r="F1360" s="24"/>
      <c r="G1360" s="24"/>
      <c r="H1360" s="24"/>
      <c r="I1360" s="195"/>
      <c r="J1360" s="195"/>
      <c r="K1360" s="195"/>
      <c r="L1360" s="195"/>
    </row>
    <row r="1361" spans="3:12" x14ac:dyDescent="0.2">
      <c r="C1361" s="24"/>
      <c r="D1361" s="24"/>
      <c r="E1361" s="24"/>
      <c r="F1361" s="24"/>
      <c r="G1361" s="24"/>
      <c r="H1361" s="24"/>
      <c r="I1361" s="195"/>
      <c r="J1361" s="195"/>
      <c r="K1361" s="195"/>
      <c r="L1361" s="195"/>
    </row>
    <row r="1362" spans="3:12" x14ac:dyDescent="0.2">
      <c r="C1362" s="24"/>
      <c r="D1362" s="24"/>
      <c r="E1362" s="24"/>
      <c r="F1362" s="24"/>
      <c r="G1362" s="24"/>
      <c r="H1362" s="24"/>
      <c r="I1362" s="195"/>
      <c r="J1362" s="195"/>
      <c r="K1362" s="195"/>
      <c r="L1362" s="195"/>
    </row>
    <row r="1363" spans="3:12" x14ac:dyDescent="0.2">
      <c r="C1363" s="24"/>
      <c r="D1363" s="24"/>
      <c r="E1363" s="24"/>
      <c r="F1363" s="24"/>
      <c r="G1363" s="24"/>
      <c r="H1363" s="24"/>
      <c r="I1363" s="195"/>
      <c r="J1363" s="195"/>
      <c r="K1363" s="195"/>
      <c r="L1363" s="195"/>
    </row>
    <row r="1364" spans="3:12" x14ac:dyDescent="0.2">
      <c r="C1364" s="24"/>
      <c r="D1364" s="24"/>
      <c r="E1364" s="24"/>
      <c r="F1364" s="24"/>
      <c r="G1364" s="24"/>
      <c r="H1364" s="24"/>
      <c r="I1364" s="195"/>
      <c r="J1364" s="195"/>
      <c r="K1364" s="195"/>
      <c r="L1364" s="195"/>
    </row>
    <row r="1365" spans="3:12" x14ac:dyDescent="0.2">
      <c r="C1365" s="24"/>
      <c r="D1365" s="24"/>
      <c r="E1365" s="24"/>
      <c r="F1365" s="24"/>
      <c r="G1365" s="24"/>
      <c r="H1365" s="24"/>
      <c r="I1365" s="195"/>
      <c r="J1365" s="195"/>
      <c r="K1365" s="195"/>
      <c r="L1365" s="195"/>
    </row>
    <row r="1366" spans="3:12" x14ac:dyDescent="0.2">
      <c r="C1366" s="24"/>
      <c r="D1366" s="24"/>
      <c r="E1366" s="24"/>
      <c r="F1366" s="24"/>
      <c r="G1366" s="24"/>
      <c r="H1366" s="24"/>
      <c r="I1366" s="195"/>
      <c r="J1366" s="195"/>
      <c r="K1366" s="195"/>
      <c r="L1366" s="195"/>
    </row>
    <row r="1367" spans="3:12" x14ac:dyDescent="0.2">
      <c r="C1367" s="24"/>
      <c r="D1367" s="24"/>
      <c r="E1367" s="24"/>
      <c r="F1367" s="24"/>
      <c r="G1367" s="24"/>
      <c r="H1367" s="24"/>
      <c r="I1367" s="195"/>
      <c r="J1367" s="195"/>
      <c r="K1367" s="195"/>
      <c r="L1367" s="195"/>
    </row>
    <row r="1368" spans="3:12" x14ac:dyDescent="0.2">
      <c r="C1368" s="24"/>
      <c r="D1368" s="24"/>
      <c r="E1368" s="24"/>
      <c r="F1368" s="24"/>
      <c r="G1368" s="24"/>
      <c r="H1368" s="24"/>
      <c r="I1368" s="195"/>
      <c r="J1368" s="195"/>
      <c r="K1368" s="195"/>
      <c r="L1368" s="195"/>
    </row>
    <row r="1369" spans="3:12" x14ac:dyDescent="0.2">
      <c r="C1369" s="24"/>
      <c r="D1369" s="24"/>
      <c r="E1369" s="24"/>
      <c r="F1369" s="24"/>
      <c r="G1369" s="24"/>
      <c r="H1369" s="24"/>
      <c r="I1369" s="195"/>
      <c r="J1369" s="195"/>
      <c r="K1369" s="195"/>
      <c r="L1369" s="195"/>
    </row>
    <row r="1370" spans="3:12" x14ac:dyDescent="0.2">
      <c r="C1370" s="24"/>
      <c r="D1370" s="24"/>
      <c r="E1370" s="24"/>
      <c r="F1370" s="24"/>
      <c r="G1370" s="24"/>
      <c r="H1370" s="24"/>
      <c r="I1370" s="195"/>
      <c r="J1370" s="195"/>
      <c r="K1370" s="195"/>
      <c r="L1370" s="195"/>
    </row>
    <row r="1371" spans="3:12" x14ac:dyDescent="0.2">
      <c r="C1371" s="24"/>
      <c r="D1371" s="24"/>
      <c r="E1371" s="24"/>
      <c r="F1371" s="24"/>
      <c r="G1371" s="24"/>
      <c r="H1371" s="24"/>
      <c r="I1371" s="195"/>
      <c r="J1371" s="195"/>
      <c r="K1371" s="195"/>
      <c r="L1371" s="195"/>
    </row>
    <row r="1372" spans="3:12" x14ac:dyDescent="0.2">
      <c r="C1372" s="24"/>
      <c r="D1372" s="24"/>
      <c r="E1372" s="24"/>
      <c r="F1372" s="24"/>
      <c r="G1372" s="24"/>
      <c r="H1372" s="24"/>
      <c r="I1372" s="195"/>
      <c r="J1372" s="195"/>
      <c r="K1372" s="195"/>
      <c r="L1372" s="195"/>
    </row>
    <row r="1373" spans="3:12" x14ac:dyDescent="0.2">
      <c r="C1373" s="24"/>
      <c r="D1373" s="24"/>
      <c r="E1373" s="24"/>
      <c r="F1373" s="24"/>
      <c r="G1373" s="24"/>
      <c r="H1373" s="24"/>
      <c r="I1373" s="195"/>
      <c r="J1373" s="195"/>
      <c r="K1373" s="195"/>
      <c r="L1373" s="195"/>
    </row>
    <row r="1374" spans="3:12" x14ac:dyDescent="0.2">
      <c r="C1374" s="24"/>
      <c r="D1374" s="24"/>
      <c r="E1374" s="24"/>
      <c r="F1374" s="24"/>
      <c r="G1374" s="24"/>
      <c r="H1374" s="24"/>
      <c r="I1374" s="195"/>
      <c r="J1374" s="195"/>
      <c r="K1374" s="195"/>
      <c r="L1374" s="195"/>
    </row>
    <row r="1375" spans="3:12" x14ac:dyDescent="0.2">
      <c r="C1375" s="24"/>
      <c r="D1375" s="24"/>
      <c r="E1375" s="24"/>
      <c r="F1375" s="24"/>
      <c r="G1375" s="24"/>
      <c r="H1375" s="24"/>
      <c r="I1375" s="195"/>
      <c r="J1375" s="195"/>
      <c r="K1375" s="195"/>
      <c r="L1375" s="195"/>
    </row>
    <row r="1376" spans="3:12" x14ac:dyDescent="0.2">
      <c r="C1376" s="24"/>
      <c r="D1376" s="24"/>
      <c r="E1376" s="24"/>
      <c r="F1376" s="24"/>
      <c r="G1376" s="24"/>
      <c r="H1376" s="24"/>
      <c r="I1376" s="195"/>
      <c r="J1376" s="195"/>
      <c r="K1376" s="195"/>
      <c r="L1376" s="195"/>
    </row>
    <row r="1377" spans="3:12" x14ac:dyDescent="0.2">
      <c r="C1377" s="24"/>
      <c r="D1377" s="24"/>
      <c r="E1377" s="24"/>
      <c r="F1377" s="24"/>
      <c r="G1377" s="24"/>
      <c r="H1377" s="24"/>
      <c r="I1377" s="195"/>
      <c r="J1377" s="195"/>
      <c r="K1377" s="195"/>
      <c r="L1377" s="195"/>
    </row>
    <row r="1378" spans="3:12" x14ac:dyDescent="0.2">
      <c r="C1378" s="24"/>
      <c r="D1378" s="24"/>
      <c r="E1378" s="24"/>
      <c r="F1378" s="24"/>
      <c r="G1378" s="24"/>
      <c r="H1378" s="24"/>
      <c r="I1378" s="195"/>
      <c r="J1378" s="195"/>
      <c r="K1378" s="195"/>
      <c r="L1378" s="195"/>
    </row>
    <row r="1379" spans="3:12" x14ac:dyDescent="0.2">
      <c r="C1379" s="24"/>
      <c r="D1379" s="24"/>
      <c r="E1379" s="24"/>
      <c r="F1379" s="24"/>
      <c r="G1379" s="24"/>
      <c r="H1379" s="24"/>
      <c r="I1379" s="195"/>
      <c r="J1379" s="195"/>
      <c r="K1379" s="195"/>
      <c r="L1379" s="195"/>
    </row>
    <row r="1380" spans="3:12" x14ac:dyDescent="0.2">
      <c r="C1380" s="24"/>
      <c r="D1380" s="24"/>
      <c r="E1380" s="24"/>
      <c r="F1380" s="24"/>
      <c r="G1380" s="24"/>
      <c r="H1380" s="24"/>
      <c r="I1380" s="195"/>
      <c r="J1380" s="195"/>
      <c r="K1380" s="195"/>
      <c r="L1380" s="195"/>
    </row>
    <row r="1381" spans="3:12" x14ac:dyDescent="0.2">
      <c r="C1381" s="24"/>
      <c r="D1381" s="24"/>
      <c r="E1381" s="24"/>
      <c r="F1381" s="24"/>
      <c r="G1381" s="24"/>
      <c r="H1381" s="24"/>
      <c r="I1381" s="195"/>
      <c r="J1381" s="195"/>
      <c r="K1381" s="195"/>
      <c r="L1381" s="195"/>
    </row>
    <row r="1382" spans="3:12" x14ac:dyDescent="0.2">
      <c r="C1382" s="24"/>
      <c r="D1382" s="24"/>
      <c r="E1382" s="24"/>
      <c r="F1382" s="24"/>
      <c r="G1382" s="24"/>
      <c r="H1382" s="24"/>
      <c r="I1382" s="195"/>
      <c r="J1382" s="195"/>
      <c r="K1382" s="195"/>
      <c r="L1382" s="195"/>
    </row>
    <row r="1383" spans="3:12" x14ac:dyDescent="0.2">
      <c r="C1383" s="24"/>
      <c r="D1383" s="24"/>
      <c r="E1383" s="24"/>
      <c r="F1383" s="24"/>
      <c r="G1383" s="24"/>
      <c r="H1383" s="24"/>
      <c r="I1383" s="195"/>
      <c r="J1383" s="195"/>
      <c r="K1383" s="195"/>
      <c r="L1383" s="195"/>
    </row>
    <row r="1384" spans="3:12" x14ac:dyDescent="0.2">
      <c r="C1384" s="24"/>
      <c r="D1384" s="24"/>
      <c r="E1384" s="24"/>
      <c r="F1384" s="24"/>
      <c r="G1384" s="24"/>
      <c r="H1384" s="24"/>
      <c r="I1384" s="195"/>
      <c r="J1384" s="195"/>
      <c r="K1384" s="195"/>
      <c r="L1384" s="195"/>
    </row>
    <row r="1385" spans="3:12" x14ac:dyDescent="0.2">
      <c r="C1385" s="24"/>
      <c r="D1385" s="24"/>
      <c r="E1385" s="24"/>
      <c r="F1385" s="24"/>
      <c r="G1385" s="24"/>
      <c r="H1385" s="24"/>
      <c r="I1385" s="195"/>
      <c r="J1385" s="195"/>
      <c r="K1385" s="195"/>
      <c r="L1385" s="195"/>
    </row>
    <row r="1386" spans="3:12" x14ac:dyDescent="0.2">
      <c r="C1386" s="24"/>
      <c r="D1386" s="24"/>
      <c r="E1386" s="24"/>
      <c r="F1386" s="24"/>
      <c r="G1386" s="24"/>
      <c r="H1386" s="24"/>
      <c r="I1386" s="195"/>
      <c r="J1386" s="195"/>
      <c r="K1386" s="195"/>
      <c r="L1386" s="195"/>
    </row>
    <row r="1387" spans="3:12" x14ac:dyDescent="0.2">
      <c r="C1387" s="24"/>
      <c r="D1387" s="24"/>
      <c r="E1387" s="24"/>
      <c r="F1387" s="24"/>
      <c r="G1387" s="24"/>
      <c r="H1387" s="24"/>
      <c r="I1387" s="195"/>
      <c r="J1387" s="195"/>
      <c r="K1387" s="195"/>
      <c r="L1387" s="195"/>
    </row>
    <row r="1388" spans="3:12" x14ac:dyDescent="0.2">
      <c r="C1388" s="24"/>
      <c r="D1388" s="24"/>
      <c r="E1388" s="24"/>
      <c r="F1388" s="24"/>
      <c r="G1388" s="24"/>
      <c r="H1388" s="24"/>
      <c r="I1388" s="195"/>
      <c r="J1388" s="195"/>
      <c r="K1388" s="195"/>
      <c r="L1388" s="195"/>
    </row>
    <row r="1389" spans="3:12" x14ac:dyDescent="0.2">
      <c r="C1389" s="24"/>
      <c r="D1389" s="24"/>
      <c r="E1389" s="24"/>
      <c r="F1389" s="24"/>
      <c r="G1389" s="24"/>
      <c r="H1389" s="24"/>
      <c r="I1389" s="195"/>
      <c r="J1389" s="195"/>
      <c r="K1389" s="195"/>
      <c r="L1389" s="195"/>
    </row>
    <row r="1390" spans="3:12" x14ac:dyDescent="0.2">
      <c r="C1390" s="24"/>
      <c r="D1390" s="24"/>
      <c r="E1390" s="24"/>
      <c r="F1390" s="24"/>
      <c r="G1390" s="24"/>
      <c r="H1390" s="24"/>
      <c r="I1390" s="195"/>
      <c r="J1390" s="195"/>
      <c r="K1390" s="195"/>
      <c r="L1390" s="195"/>
    </row>
    <row r="1391" spans="3:12" x14ac:dyDescent="0.2">
      <c r="C1391" s="24"/>
      <c r="D1391" s="24"/>
      <c r="E1391" s="24"/>
      <c r="F1391" s="24"/>
      <c r="G1391" s="24"/>
      <c r="H1391" s="24"/>
      <c r="I1391" s="195"/>
      <c r="J1391" s="195"/>
      <c r="K1391" s="195"/>
      <c r="L1391" s="195"/>
    </row>
    <row r="1392" spans="3:12" x14ac:dyDescent="0.2">
      <c r="C1392" s="24"/>
      <c r="D1392" s="24"/>
      <c r="E1392" s="24"/>
      <c r="F1392" s="24"/>
      <c r="G1392" s="24"/>
      <c r="H1392" s="24"/>
      <c r="I1392" s="195"/>
      <c r="J1392" s="195"/>
      <c r="K1392" s="195"/>
      <c r="L1392" s="195"/>
    </row>
    <row r="1393" spans="3:12" x14ac:dyDescent="0.2">
      <c r="C1393" s="24"/>
      <c r="D1393" s="24"/>
      <c r="E1393" s="24"/>
      <c r="F1393" s="24"/>
      <c r="G1393" s="24"/>
      <c r="H1393" s="24"/>
      <c r="I1393" s="195"/>
      <c r="J1393" s="195"/>
      <c r="K1393" s="195"/>
      <c r="L1393" s="195"/>
    </row>
    <row r="1394" spans="3:12" x14ac:dyDescent="0.2">
      <c r="C1394" s="24"/>
      <c r="D1394" s="24"/>
      <c r="E1394" s="24"/>
      <c r="F1394" s="24"/>
      <c r="G1394" s="24"/>
      <c r="H1394" s="24"/>
      <c r="I1394" s="195"/>
      <c r="J1394" s="195"/>
      <c r="K1394" s="195"/>
      <c r="L1394" s="195"/>
    </row>
    <row r="1395" spans="3:12" x14ac:dyDescent="0.2">
      <c r="C1395" s="24"/>
      <c r="D1395" s="24"/>
      <c r="E1395" s="24"/>
      <c r="F1395" s="24"/>
      <c r="G1395" s="24"/>
      <c r="H1395" s="24"/>
      <c r="I1395" s="195"/>
      <c r="J1395" s="195"/>
      <c r="K1395" s="195"/>
      <c r="L1395" s="195"/>
    </row>
    <row r="1396" spans="3:12" x14ac:dyDescent="0.2">
      <c r="C1396" s="24"/>
      <c r="D1396" s="24"/>
      <c r="E1396" s="24"/>
      <c r="F1396" s="24"/>
      <c r="G1396" s="24"/>
      <c r="H1396" s="24"/>
      <c r="I1396" s="195"/>
      <c r="J1396" s="195"/>
      <c r="K1396" s="195"/>
      <c r="L1396" s="195"/>
    </row>
    <row r="1397" spans="3:12" x14ac:dyDescent="0.2">
      <c r="C1397" s="24"/>
      <c r="D1397" s="24"/>
      <c r="E1397" s="24"/>
      <c r="F1397" s="24"/>
      <c r="G1397" s="24"/>
      <c r="H1397" s="24"/>
      <c r="I1397" s="195"/>
      <c r="J1397" s="195"/>
      <c r="K1397" s="195"/>
      <c r="L1397" s="195"/>
    </row>
    <row r="1398" spans="3:12" x14ac:dyDescent="0.2">
      <c r="C1398" s="24"/>
      <c r="D1398" s="24"/>
      <c r="E1398" s="24"/>
      <c r="F1398" s="24"/>
      <c r="G1398" s="24"/>
      <c r="H1398" s="24"/>
      <c r="I1398" s="195"/>
      <c r="J1398" s="195"/>
      <c r="K1398" s="195"/>
      <c r="L1398" s="195"/>
    </row>
    <row r="1399" spans="3:12" x14ac:dyDescent="0.2">
      <c r="C1399" s="24"/>
      <c r="D1399" s="24"/>
      <c r="E1399" s="24"/>
      <c r="F1399" s="24"/>
      <c r="G1399" s="24"/>
      <c r="H1399" s="24"/>
      <c r="I1399" s="195"/>
      <c r="J1399" s="195"/>
      <c r="K1399" s="195"/>
      <c r="L1399" s="195"/>
    </row>
    <row r="1400" spans="3:12" x14ac:dyDescent="0.2">
      <c r="C1400" s="24"/>
      <c r="D1400" s="24"/>
      <c r="E1400" s="24"/>
      <c r="F1400" s="24"/>
      <c r="G1400" s="24"/>
      <c r="H1400" s="24"/>
      <c r="I1400" s="195"/>
      <c r="J1400" s="195"/>
      <c r="K1400" s="195"/>
      <c r="L1400" s="195"/>
    </row>
    <row r="1401" spans="3:12" x14ac:dyDescent="0.2">
      <c r="C1401" s="24"/>
      <c r="D1401" s="24"/>
      <c r="E1401" s="24"/>
      <c r="F1401" s="24"/>
      <c r="G1401" s="24"/>
      <c r="H1401" s="24"/>
      <c r="I1401" s="195"/>
      <c r="J1401" s="195"/>
      <c r="K1401" s="195"/>
      <c r="L1401" s="195"/>
    </row>
    <row r="1402" spans="3:12" x14ac:dyDescent="0.2">
      <c r="C1402" s="24"/>
      <c r="D1402" s="24"/>
      <c r="E1402" s="24"/>
      <c r="F1402" s="24"/>
      <c r="G1402" s="24"/>
      <c r="H1402" s="24"/>
      <c r="I1402" s="195"/>
      <c r="J1402" s="195"/>
      <c r="K1402" s="195"/>
      <c r="L1402" s="195"/>
    </row>
    <row r="1403" spans="3:12" x14ac:dyDescent="0.2">
      <c r="C1403" s="24"/>
      <c r="D1403" s="24"/>
      <c r="E1403" s="24"/>
      <c r="F1403" s="24"/>
      <c r="G1403" s="24"/>
      <c r="H1403" s="24"/>
      <c r="I1403" s="195"/>
      <c r="J1403" s="195"/>
      <c r="K1403" s="195"/>
      <c r="L1403" s="195"/>
    </row>
    <row r="1404" spans="3:12" x14ac:dyDescent="0.2">
      <c r="C1404" s="24"/>
      <c r="D1404" s="24"/>
      <c r="E1404" s="24"/>
      <c r="F1404" s="24"/>
      <c r="G1404" s="24"/>
      <c r="H1404" s="24"/>
      <c r="I1404" s="195"/>
      <c r="J1404" s="195"/>
      <c r="K1404" s="195"/>
      <c r="L1404" s="195"/>
    </row>
    <row r="1405" spans="3:12" x14ac:dyDescent="0.2">
      <c r="C1405" s="24"/>
      <c r="D1405" s="24"/>
      <c r="E1405" s="24"/>
      <c r="F1405" s="24"/>
      <c r="G1405" s="24"/>
      <c r="H1405" s="24"/>
      <c r="I1405" s="195"/>
      <c r="J1405" s="195"/>
      <c r="K1405" s="195"/>
      <c r="L1405" s="195"/>
    </row>
    <row r="1406" spans="3:12" x14ac:dyDescent="0.2">
      <c r="C1406" s="24"/>
      <c r="D1406" s="24"/>
      <c r="E1406" s="24"/>
      <c r="F1406" s="24"/>
      <c r="G1406" s="24"/>
      <c r="H1406" s="24"/>
      <c r="I1406" s="195"/>
      <c r="J1406" s="195"/>
      <c r="K1406" s="195"/>
      <c r="L1406" s="195"/>
    </row>
    <row r="1407" spans="3:12" x14ac:dyDescent="0.2">
      <c r="C1407" s="24"/>
      <c r="D1407" s="24"/>
      <c r="E1407" s="24"/>
      <c r="F1407" s="24"/>
      <c r="G1407" s="24"/>
      <c r="H1407" s="24"/>
      <c r="I1407" s="195"/>
      <c r="J1407" s="195"/>
      <c r="K1407" s="195"/>
      <c r="L1407" s="195"/>
    </row>
    <row r="1408" spans="3:12" x14ac:dyDescent="0.2">
      <c r="C1408" s="24"/>
      <c r="D1408" s="24"/>
      <c r="E1408" s="24"/>
      <c r="F1408" s="24"/>
      <c r="G1408" s="24"/>
      <c r="H1408" s="24"/>
      <c r="I1408" s="195"/>
      <c r="J1408" s="195"/>
      <c r="K1408" s="195"/>
      <c r="L1408" s="195"/>
    </row>
    <row r="1409" spans="3:12" x14ac:dyDescent="0.2">
      <c r="C1409" s="24"/>
      <c r="D1409" s="24"/>
      <c r="E1409" s="24"/>
      <c r="F1409" s="24"/>
      <c r="G1409" s="24"/>
      <c r="H1409" s="24"/>
      <c r="I1409" s="195"/>
      <c r="J1409" s="195"/>
      <c r="K1409" s="195"/>
      <c r="L1409" s="195"/>
    </row>
    <row r="1410" spans="3:12" x14ac:dyDescent="0.2">
      <c r="C1410" s="24"/>
      <c r="D1410" s="24"/>
      <c r="E1410" s="24"/>
      <c r="F1410" s="24"/>
      <c r="G1410" s="24"/>
      <c r="H1410" s="24"/>
      <c r="I1410" s="195"/>
      <c r="J1410" s="195"/>
      <c r="K1410" s="195"/>
      <c r="L1410" s="195"/>
    </row>
    <row r="1411" spans="3:12" x14ac:dyDescent="0.2">
      <c r="C1411" s="24"/>
      <c r="D1411" s="24"/>
      <c r="E1411" s="24"/>
      <c r="F1411" s="24"/>
      <c r="G1411" s="24"/>
      <c r="H1411" s="24"/>
      <c r="I1411" s="195"/>
      <c r="J1411" s="195"/>
      <c r="K1411" s="195"/>
      <c r="L1411" s="195"/>
    </row>
    <row r="1412" spans="3:12" x14ac:dyDescent="0.2">
      <c r="C1412" s="24"/>
      <c r="D1412" s="24"/>
      <c r="E1412" s="24"/>
      <c r="F1412" s="24"/>
      <c r="G1412" s="24"/>
      <c r="H1412" s="24"/>
      <c r="I1412" s="195"/>
      <c r="J1412" s="195"/>
      <c r="K1412" s="195"/>
      <c r="L1412" s="195"/>
    </row>
    <row r="1413" spans="3:12" x14ac:dyDescent="0.2">
      <c r="C1413" s="24"/>
      <c r="D1413" s="24"/>
      <c r="E1413" s="24"/>
      <c r="F1413" s="24"/>
      <c r="G1413" s="24"/>
      <c r="H1413" s="24"/>
      <c r="I1413" s="195"/>
      <c r="J1413" s="195"/>
      <c r="K1413" s="195"/>
      <c r="L1413" s="195"/>
    </row>
    <row r="1414" spans="3:12" x14ac:dyDescent="0.2">
      <c r="C1414" s="24"/>
      <c r="D1414" s="24"/>
      <c r="E1414" s="24"/>
      <c r="F1414" s="24"/>
      <c r="G1414" s="24"/>
      <c r="H1414" s="24"/>
      <c r="I1414" s="195"/>
      <c r="J1414" s="195"/>
      <c r="K1414" s="195"/>
      <c r="L1414" s="195"/>
    </row>
    <row r="1415" spans="3:12" x14ac:dyDescent="0.2">
      <c r="C1415" s="24"/>
      <c r="D1415" s="24"/>
      <c r="E1415" s="24"/>
      <c r="F1415" s="24"/>
      <c r="G1415" s="24"/>
      <c r="H1415" s="24"/>
      <c r="I1415" s="195"/>
      <c r="J1415" s="195"/>
      <c r="K1415" s="195"/>
      <c r="L1415" s="195"/>
    </row>
    <row r="1416" spans="3:12" x14ac:dyDescent="0.2">
      <c r="C1416" s="24"/>
      <c r="D1416" s="24"/>
      <c r="E1416" s="24"/>
      <c r="F1416" s="24"/>
      <c r="G1416" s="24"/>
      <c r="H1416" s="24"/>
      <c r="I1416" s="195"/>
      <c r="J1416" s="195"/>
      <c r="K1416" s="195"/>
      <c r="L1416" s="195"/>
    </row>
    <row r="1417" spans="3:12" x14ac:dyDescent="0.2">
      <c r="C1417" s="24"/>
      <c r="D1417" s="24"/>
      <c r="E1417" s="24"/>
      <c r="F1417" s="24"/>
      <c r="G1417" s="24"/>
      <c r="H1417" s="24"/>
      <c r="I1417" s="195"/>
      <c r="J1417" s="195"/>
      <c r="K1417" s="195"/>
      <c r="L1417" s="195"/>
    </row>
    <row r="1418" spans="3:12" x14ac:dyDescent="0.2">
      <c r="C1418" s="24"/>
      <c r="D1418" s="24"/>
      <c r="E1418" s="24"/>
      <c r="F1418" s="24"/>
      <c r="G1418" s="24"/>
      <c r="H1418" s="24"/>
      <c r="I1418" s="195"/>
      <c r="J1418" s="195"/>
      <c r="K1418" s="195"/>
      <c r="L1418" s="195"/>
    </row>
    <row r="1419" spans="3:12" x14ac:dyDescent="0.2">
      <c r="C1419" s="24"/>
      <c r="D1419" s="24"/>
      <c r="E1419" s="24"/>
      <c r="F1419" s="24"/>
      <c r="G1419" s="24"/>
      <c r="H1419" s="24"/>
      <c r="I1419" s="195"/>
      <c r="J1419" s="195"/>
      <c r="K1419" s="195"/>
      <c r="L1419" s="195"/>
    </row>
    <row r="1420" spans="3:12" x14ac:dyDescent="0.2">
      <c r="C1420" s="24"/>
      <c r="D1420" s="24"/>
      <c r="E1420" s="24"/>
      <c r="F1420" s="24"/>
      <c r="G1420" s="24"/>
      <c r="H1420" s="24"/>
      <c r="I1420" s="195"/>
      <c r="J1420" s="195"/>
      <c r="K1420" s="195"/>
      <c r="L1420" s="195"/>
    </row>
    <row r="1421" spans="3:12" x14ac:dyDescent="0.2">
      <c r="C1421" s="24"/>
      <c r="D1421" s="24"/>
      <c r="E1421" s="24"/>
      <c r="F1421" s="24"/>
      <c r="G1421" s="24"/>
      <c r="H1421" s="24"/>
      <c r="I1421" s="195"/>
      <c r="J1421" s="195"/>
      <c r="K1421" s="195"/>
      <c r="L1421" s="195"/>
    </row>
    <row r="1422" spans="3:12" x14ac:dyDescent="0.2">
      <c r="C1422" s="24"/>
      <c r="D1422" s="24"/>
      <c r="E1422" s="24"/>
      <c r="F1422" s="24"/>
      <c r="G1422" s="24"/>
      <c r="H1422" s="24"/>
      <c r="I1422" s="195"/>
      <c r="J1422" s="195"/>
      <c r="K1422" s="195"/>
      <c r="L1422" s="195"/>
    </row>
    <row r="1423" spans="3:12" x14ac:dyDescent="0.2">
      <c r="C1423" s="24"/>
      <c r="D1423" s="24"/>
      <c r="E1423" s="24"/>
      <c r="F1423" s="24"/>
      <c r="G1423" s="24"/>
      <c r="H1423" s="24"/>
      <c r="I1423" s="195"/>
      <c r="J1423" s="195"/>
      <c r="K1423" s="195"/>
      <c r="L1423" s="195"/>
    </row>
    <row r="1424" spans="3:12" x14ac:dyDescent="0.2">
      <c r="C1424" s="24"/>
      <c r="D1424" s="24"/>
      <c r="E1424" s="24"/>
      <c r="F1424" s="24"/>
      <c r="G1424" s="24"/>
      <c r="H1424" s="24"/>
      <c r="I1424" s="195"/>
      <c r="J1424" s="195"/>
      <c r="K1424" s="195"/>
      <c r="L1424" s="195"/>
    </row>
    <row r="1425" spans="3:12" x14ac:dyDescent="0.2">
      <c r="C1425" s="24"/>
      <c r="D1425" s="24"/>
      <c r="E1425" s="24"/>
      <c r="F1425" s="24"/>
      <c r="G1425" s="24"/>
      <c r="H1425" s="24"/>
      <c r="I1425" s="195"/>
      <c r="J1425" s="195"/>
      <c r="K1425" s="195"/>
      <c r="L1425" s="195"/>
    </row>
    <row r="1426" spans="3:12" x14ac:dyDescent="0.2">
      <c r="C1426" s="24"/>
      <c r="D1426" s="24"/>
      <c r="E1426" s="24"/>
      <c r="F1426" s="24"/>
      <c r="G1426" s="24"/>
      <c r="H1426" s="24"/>
      <c r="I1426" s="195"/>
      <c r="J1426" s="195"/>
      <c r="K1426" s="195"/>
      <c r="L1426" s="195"/>
    </row>
    <row r="1427" spans="3:12" x14ac:dyDescent="0.2">
      <c r="C1427" s="24"/>
      <c r="D1427" s="24"/>
      <c r="E1427" s="24"/>
      <c r="F1427" s="24"/>
      <c r="G1427" s="24"/>
      <c r="H1427" s="24"/>
      <c r="I1427" s="195"/>
      <c r="J1427" s="195"/>
      <c r="K1427" s="195"/>
      <c r="L1427" s="195"/>
    </row>
    <row r="1428" spans="3:12" x14ac:dyDescent="0.2">
      <c r="C1428" s="24"/>
      <c r="D1428" s="24"/>
      <c r="E1428" s="24"/>
      <c r="F1428" s="24"/>
      <c r="G1428" s="24"/>
      <c r="H1428" s="24"/>
      <c r="I1428" s="195"/>
      <c r="J1428" s="195"/>
      <c r="K1428" s="195"/>
      <c r="L1428" s="195"/>
    </row>
    <row r="1429" spans="3:12" x14ac:dyDescent="0.2">
      <c r="C1429" s="24"/>
      <c r="D1429" s="24"/>
      <c r="E1429" s="24"/>
      <c r="F1429" s="24"/>
      <c r="G1429" s="24"/>
      <c r="H1429" s="24"/>
      <c r="I1429" s="195"/>
      <c r="J1429" s="195"/>
      <c r="K1429" s="195"/>
      <c r="L1429" s="195"/>
    </row>
    <row r="1430" spans="3:12" x14ac:dyDescent="0.2">
      <c r="C1430" s="24"/>
      <c r="D1430" s="24"/>
      <c r="E1430" s="24"/>
      <c r="F1430" s="24"/>
      <c r="G1430" s="24"/>
      <c r="H1430" s="24"/>
      <c r="I1430" s="195"/>
      <c r="J1430" s="195"/>
      <c r="K1430" s="195"/>
      <c r="L1430" s="195"/>
    </row>
    <row r="1431" spans="3:12" x14ac:dyDescent="0.2">
      <c r="C1431" s="24"/>
      <c r="D1431" s="24"/>
      <c r="E1431" s="24"/>
      <c r="F1431" s="24"/>
      <c r="G1431" s="24"/>
      <c r="H1431" s="24"/>
      <c r="I1431" s="195"/>
      <c r="J1431" s="195"/>
      <c r="K1431" s="195"/>
      <c r="L1431" s="195"/>
    </row>
    <row r="1432" spans="3:12" x14ac:dyDescent="0.2">
      <c r="C1432" s="24"/>
      <c r="D1432" s="24"/>
      <c r="E1432" s="24"/>
      <c r="F1432" s="24"/>
      <c r="G1432" s="24"/>
      <c r="H1432" s="24"/>
      <c r="I1432" s="195"/>
      <c r="J1432" s="195"/>
      <c r="K1432" s="195"/>
      <c r="L1432" s="195"/>
    </row>
    <row r="1433" spans="3:12" x14ac:dyDescent="0.2">
      <c r="C1433" s="24"/>
      <c r="D1433" s="24"/>
      <c r="E1433" s="24"/>
      <c r="F1433" s="24"/>
      <c r="G1433" s="24"/>
      <c r="H1433" s="24"/>
      <c r="I1433" s="195"/>
      <c r="J1433" s="195"/>
      <c r="K1433" s="195"/>
      <c r="L1433" s="195"/>
    </row>
    <row r="1434" spans="3:12" x14ac:dyDescent="0.2">
      <c r="C1434" s="24"/>
      <c r="D1434" s="24"/>
      <c r="E1434" s="24"/>
      <c r="F1434" s="24"/>
      <c r="G1434" s="24"/>
      <c r="H1434" s="24"/>
      <c r="I1434" s="195"/>
      <c r="J1434" s="195"/>
      <c r="K1434" s="195"/>
      <c r="L1434" s="195"/>
    </row>
    <row r="1435" spans="3:12" x14ac:dyDescent="0.2">
      <c r="C1435" s="24"/>
      <c r="D1435" s="24"/>
      <c r="E1435" s="24"/>
      <c r="F1435" s="24"/>
      <c r="G1435" s="24"/>
      <c r="H1435" s="24"/>
      <c r="I1435" s="195"/>
      <c r="J1435" s="195"/>
      <c r="K1435" s="195"/>
      <c r="L1435" s="195"/>
    </row>
    <row r="1436" spans="3:12" x14ac:dyDescent="0.2">
      <c r="C1436" s="24"/>
      <c r="D1436" s="24"/>
      <c r="E1436" s="24"/>
      <c r="F1436" s="24"/>
      <c r="G1436" s="24"/>
      <c r="H1436" s="24"/>
      <c r="I1436" s="195"/>
      <c r="J1436" s="195"/>
      <c r="K1436" s="195"/>
      <c r="L1436" s="195"/>
    </row>
    <row r="1437" spans="3:12" x14ac:dyDescent="0.2">
      <c r="C1437" s="24"/>
      <c r="D1437" s="24"/>
      <c r="E1437" s="24"/>
      <c r="F1437" s="24"/>
      <c r="G1437" s="24"/>
      <c r="H1437" s="24"/>
      <c r="I1437" s="195"/>
      <c r="J1437" s="195"/>
      <c r="K1437" s="195"/>
      <c r="L1437" s="195"/>
    </row>
    <row r="1438" spans="3:12" x14ac:dyDescent="0.2">
      <c r="C1438" s="24"/>
      <c r="D1438" s="24"/>
      <c r="E1438" s="24"/>
      <c r="F1438" s="24"/>
      <c r="G1438" s="24"/>
      <c r="H1438" s="24"/>
      <c r="I1438" s="195"/>
      <c r="J1438" s="195"/>
      <c r="K1438" s="195"/>
      <c r="L1438" s="195"/>
    </row>
    <row r="1439" spans="3:12" x14ac:dyDescent="0.2">
      <c r="C1439" s="24"/>
      <c r="D1439" s="24"/>
      <c r="E1439" s="24"/>
      <c r="F1439" s="24"/>
      <c r="G1439" s="24"/>
      <c r="H1439" s="24"/>
      <c r="I1439" s="195"/>
      <c r="J1439" s="195"/>
      <c r="K1439" s="195"/>
      <c r="L1439" s="195"/>
    </row>
    <row r="1440" spans="3:12" x14ac:dyDescent="0.2">
      <c r="C1440" s="24"/>
      <c r="D1440" s="24"/>
      <c r="E1440" s="24"/>
      <c r="F1440" s="24"/>
      <c r="G1440" s="24"/>
      <c r="H1440" s="24"/>
      <c r="I1440" s="195"/>
      <c r="J1440" s="195"/>
      <c r="K1440" s="195"/>
      <c r="L1440" s="195"/>
    </row>
    <row r="1441" spans="3:12" x14ac:dyDescent="0.2">
      <c r="C1441" s="24"/>
      <c r="D1441" s="24"/>
      <c r="E1441" s="24"/>
      <c r="F1441" s="24"/>
      <c r="G1441" s="24"/>
      <c r="H1441" s="24"/>
      <c r="I1441" s="195"/>
      <c r="J1441" s="195"/>
      <c r="K1441" s="195"/>
      <c r="L1441" s="195"/>
    </row>
    <row r="1442" spans="3:12" x14ac:dyDescent="0.2">
      <c r="C1442" s="24"/>
      <c r="D1442" s="24"/>
      <c r="E1442" s="24"/>
      <c r="F1442" s="24"/>
      <c r="G1442" s="24"/>
      <c r="H1442" s="24"/>
      <c r="I1442" s="195"/>
      <c r="J1442" s="195"/>
      <c r="K1442" s="195"/>
      <c r="L1442" s="195"/>
    </row>
    <row r="1443" spans="3:12" x14ac:dyDescent="0.2">
      <c r="C1443" s="24"/>
      <c r="D1443" s="24"/>
      <c r="E1443" s="24"/>
      <c r="F1443" s="24"/>
      <c r="G1443" s="24"/>
      <c r="H1443" s="24"/>
      <c r="I1443" s="195"/>
      <c r="J1443" s="195"/>
      <c r="K1443" s="195"/>
      <c r="L1443" s="195"/>
    </row>
    <row r="1444" spans="3:12" x14ac:dyDescent="0.2">
      <c r="C1444" s="24"/>
      <c r="D1444" s="24"/>
      <c r="E1444" s="24"/>
      <c r="F1444" s="24"/>
      <c r="G1444" s="24"/>
      <c r="H1444" s="24"/>
      <c r="I1444" s="195"/>
      <c r="J1444" s="195"/>
      <c r="K1444" s="195"/>
      <c r="L1444" s="195"/>
    </row>
    <row r="1445" spans="3:12" x14ac:dyDescent="0.2">
      <c r="C1445" s="24"/>
      <c r="D1445" s="24"/>
      <c r="E1445" s="24"/>
      <c r="F1445" s="24"/>
      <c r="G1445" s="24"/>
      <c r="H1445" s="24"/>
      <c r="I1445" s="195"/>
      <c r="J1445" s="195"/>
      <c r="K1445" s="195"/>
      <c r="L1445" s="195"/>
    </row>
    <row r="1446" spans="3:12" x14ac:dyDescent="0.2">
      <c r="C1446" s="24"/>
      <c r="D1446" s="24"/>
      <c r="E1446" s="24"/>
      <c r="F1446" s="24"/>
      <c r="G1446" s="24"/>
      <c r="H1446" s="24"/>
      <c r="I1446" s="195"/>
      <c r="J1446" s="195"/>
      <c r="K1446" s="195"/>
      <c r="L1446" s="195"/>
    </row>
    <row r="1447" spans="3:12" x14ac:dyDescent="0.2">
      <c r="C1447" s="24"/>
      <c r="D1447" s="24"/>
      <c r="E1447" s="24"/>
      <c r="F1447" s="24"/>
      <c r="G1447" s="24"/>
      <c r="H1447" s="24"/>
      <c r="I1447" s="195"/>
      <c r="J1447" s="195"/>
      <c r="K1447" s="195"/>
      <c r="L1447" s="195"/>
    </row>
    <row r="1448" spans="3:12" x14ac:dyDescent="0.2">
      <c r="C1448" s="24"/>
      <c r="D1448" s="24"/>
      <c r="E1448" s="24"/>
      <c r="F1448" s="24"/>
      <c r="G1448" s="24"/>
      <c r="H1448" s="24"/>
      <c r="I1448" s="195"/>
      <c r="J1448" s="195"/>
      <c r="K1448" s="195"/>
      <c r="L1448" s="195"/>
    </row>
    <row r="1449" spans="3:12" x14ac:dyDescent="0.2">
      <c r="I1449" s="195"/>
      <c r="J1449" s="195"/>
      <c r="K1449" s="195"/>
      <c r="L1449" s="195"/>
    </row>
    <row r="1450" spans="3:12" x14ac:dyDescent="0.2">
      <c r="I1450" s="195"/>
      <c r="J1450" s="195"/>
      <c r="K1450" s="195"/>
      <c r="L1450" s="195"/>
    </row>
    <row r="1451" spans="3:12" x14ac:dyDescent="0.2">
      <c r="I1451" s="195"/>
      <c r="J1451" s="195"/>
      <c r="K1451" s="195"/>
      <c r="L1451" s="195"/>
    </row>
    <row r="1452" spans="3:12" x14ac:dyDescent="0.2">
      <c r="I1452" s="195"/>
      <c r="J1452" s="195"/>
      <c r="K1452" s="195"/>
      <c r="L1452" s="195"/>
    </row>
    <row r="1453" spans="3:12" x14ac:dyDescent="0.2">
      <c r="I1453" s="195"/>
      <c r="J1453" s="195"/>
      <c r="K1453" s="195"/>
      <c r="L1453" s="195"/>
    </row>
    <row r="1454" spans="3:12" x14ac:dyDescent="0.2">
      <c r="I1454" s="195"/>
      <c r="J1454" s="195"/>
      <c r="K1454" s="195"/>
      <c r="L1454" s="195"/>
    </row>
    <row r="1455" spans="3:12" x14ac:dyDescent="0.2">
      <c r="I1455" s="195"/>
      <c r="J1455" s="195"/>
      <c r="K1455" s="195"/>
      <c r="L1455" s="195"/>
    </row>
    <row r="1456" spans="3:12" x14ac:dyDescent="0.2">
      <c r="I1456" s="195"/>
      <c r="J1456" s="195"/>
      <c r="K1456" s="195"/>
      <c r="L1456" s="195"/>
    </row>
    <row r="1457" spans="9:12" x14ac:dyDescent="0.2">
      <c r="I1457" s="195"/>
      <c r="J1457" s="195"/>
      <c r="K1457" s="195"/>
      <c r="L1457" s="195"/>
    </row>
    <row r="1458" spans="9:12" x14ac:dyDescent="0.2">
      <c r="I1458" s="195"/>
      <c r="J1458" s="195"/>
      <c r="K1458" s="195"/>
      <c r="L1458" s="195"/>
    </row>
    <row r="1459" spans="9:12" x14ac:dyDescent="0.2">
      <c r="I1459" s="195"/>
      <c r="J1459" s="195"/>
      <c r="K1459" s="195"/>
      <c r="L1459" s="195"/>
    </row>
    <row r="1460" spans="9:12" x14ac:dyDescent="0.2">
      <c r="I1460" s="195"/>
      <c r="J1460" s="195"/>
      <c r="K1460" s="195"/>
      <c r="L1460" s="195"/>
    </row>
    <row r="1461" spans="9:12" x14ac:dyDescent="0.2">
      <c r="I1461" s="195"/>
      <c r="J1461" s="195"/>
      <c r="K1461" s="195"/>
      <c r="L1461" s="195"/>
    </row>
    <row r="1462" spans="9:12" x14ac:dyDescent="0.2">
      <c r="I1462" s="195"/>
      <c r="J1462" s="195"/>
      <c r="K1462" s="195"/>
      <c r="L1462" s="195"/>
    </row>
    <row r="1463" spans="9:12" x14ac:dyDescent="0.2">
      <c r="I1463" s="195"/>
      <c r="J1463" s="195"/>
      <c r="K1463" s="195"/>
      <c r="L1463" s="195"/>
    </row>
    <row r="1464" spans="9:12" x14ac:dyDescent="0.2">
      <c r="I1464" s="195"/>
      <c r="J1464" s="195"/>
      <c r="K1464" s="195"/>
      <c r="L1464" s="195"/>
    </row>
    <row r="1465" spans="9:12" x14ac:dyDescent="0.2">
      <c r="I1465" s="195"/>
      <c r="J1465" s="195"/>
      <c r="K1465" s="195"/>
      <c r="L1465" s="195"/>
    </row>
    <row r="1466" spans="9:12" x14ac:dyDescent="0.2">
      <c r="I1466" s="195"/>
      <c r="J1466" s="195"/>
      <c r="K1466" s="195"/>
      <c r="L1466" s="195"/>
    </row>
    <row r="1467" spans="9:12" x14ac:dyDescent="0.2">
      <c r="I1467" s="195"/>
      <c r="J1467" s="195"/>
      <c r="K1467" s="195"/>
      <c r="L1467" s="195"/>
    </row>
    <row r="1468" spans="9:12" x14ac:dyDescent="0.2">
      <c r="I1468" s="195"/>
      <c r="J1468" s="195"/>
      <c r="K1468" s="195"/>
      <c r="L1468" s="195"/>
    </row>
    <row r="1469" spans="9:12" x14ac:dyDescent="0.2">
      <c r="I1469" s="195"/>
      <c r="J1469" s="195"/>
      <c r="K1469" s="195"/>
      <c r="L1469" s="195"/>
    </row>
    <row r="1470" spans="9:12" x14ac:dyDescent="0.2">
      <c r="I1470" s="195"/>
      <c r="J1470" s="195"/>
      <c r="K1470" s="195"/>
      <c r="L1470" s="195"/>
    </row>
    <row r="1471" spans="9:12" x14ac:dyDescent="0.2">
      <c r="I1471" s="195"/>
      <c r="J1471" s="195"/>
      <c r="K1471" s="195"/>
      <c r="L1471" s="195"/>
    </row>
    <row r="1472" spans="9:12" x14ac:dyDescent="0.2">
      <c r="I1472" s="195"/>
      <c r="J1472" s="195"/>
      <c r="K1472" s="195"/>
      <c r="L1472" s="195"/>
    </row>
    <row r="1473" spans="9:12" x14ac:dyDescent="0.2">
      <c r="I1473" s="195"/>
      <c r="J1473" s="195"/>
      <c r="K1473" s="195"/>
      <c r="L1473" s="195"/>
    </row>
    <row r="1474" spans="9:12" x14ac:dyDescent="0.2">
      <c r="I1474" s="195"/>
      <c r="J1474" s="195"/>
      <c r="K1474" s="195"/>
      <c r="L1474" s="195"/>
    </row>
    <row r="1475" spans="9:12" x14ac:dyDescent="0.2">
      <c r="I1475" s="195"/>
      <c r="J1475" s="195"/>
      <c r="K1475" s="195"/>
      <c r="L1475" s="195"/>
    </row>
    <row r="1476" spans="9:12" x14ac:dyDescent="0.2">
      <c r="I1476" s="195"/>
      <c r="J1476" s="195"/>
      <c r="K1476" s="195"/>
      <c r="L1476" s="195"/>
    </row>
    <row r="1477" spans="9:12" x14ac:dyDescent="0.2">
      <c r="I1477" s="195"/>
      <c r="J1477" s="195"/>
      <c r="K1477" s="195"/>
      <c r="L1477" s="195"/>
    </row>
    <row r="1478" spans="9:12" x14ac:dyDescent="0.2">
      <c r="I1478" s="195"/>
      <c r="J1478" s="195"/>
      <c r="K1478" s="195"/>
      <c r="L1478" s="195"/>
    </row>
    <row r="1479" spans="9:12" x14ac:dyDescent="0.2">
      <c r="I1479" s="195"/>
      <c r="J1479" s="195"/>
      <c r="K1479" s="195"/>
      <c r="L1479" s="195"/>
    </row>
    <row r="1480" spans="9:12" x14ac:dyDescent="0.2">
      <c r="I1480" s="195"/>
      <c r="J1480" s="195"/>
      <c r="K1480" s="195"/>
      <c r="L1480" s="195"/>
    </row>
    <row r="1481" spans="9:12" x14ac:dyDescent="0.2">
      <c r="I1481" s="195"/>
      <c r="J1481" s="195"/>
      <c r="K1481" s="195"/>
      <c r="L1481" s="195"/>
    </row>
    <row r="1482" spans="9:12" x14ac:dyDescent="0.2">
      <c r="I1482" s="195"/>
      <c r="J1482" s="195"/>
      <c r="K1482" s="195"/>
      <c r="L1482" s="195"/>
    </row>
    <row r="1483" spans="9:12" x14ac:dyDescent="0.2">
      <c r="I1483" s="195"/>
      <c r="J1483" s="195"/>
      <c r="K1483" s="195"/>
      <c r="L1483" s="195"/>
    </row>
    <row r="1484" spans="9:12" x14ac:dyDescent="0.2">
      <c r="I1484" s="195"/>
      <c r="J1484" s="195"/>
      <c r="K1484" s="195"/>
      <c r="L1484" s="195"/>
    </row>
    <row r="1485" spans="9:12" x14ac:dyDescent="0.2">
      <c r="I1485" s="195"/>
      <c r="J1485" s="195"/>
      <c r="K1485" s="195"/>
      <c r="L1485" s="195"/>
    </row>
    <row r="1486" spans="9:12" x14ac:dyDescent="0.2">
      <c r="I1486" s="195"/>
      <c r="J1486" s="195"/>
      <c r="K1486" s="195"/>
      <c r="L1486" s="195"/>
    </row>
    <row r="1487" spans="9:12" x14ac:dyDescent="0.2">
      <c r="I1487" s="195"/>
      <c r="J1487" s="195"/>
      <c r="K1487" s="195"/>
      <c r="L1487" s="195"/>
    </row>
    <row r="1488" spans="9:12" x14ac:dyDescent="0.2">
      <c r="I1488" s="195"/>
      <c r="J1488" s="195"/>
      <c r="K1488" s="195"/>
      <c r="L1488" s="195"/>
    </row>
    <row r="1489" spans="9:12" x14ac:dyDescent="0.2">
      <c r="I1489" s="195"/>
      <c r="J1489" s="195"/>
      <c r="K1489" s="195"/>
      <c r="L1489" s="195"/>
    </row>
    <row r="1490" spans="9:12" x14ac:dyDescent="0.2">
      <c r="I1490" s="195"/>
      <c r="J1490" s="195"/>
      <c r="K1490" s="195"/>
      <c r="L1490" s="195"/>
    </row>
    <row r="1491" spans="9:12" x14ac:dyDescent="0.2">
      <c r="I1491" s="195"/>
      <c r="J1491" s="195"/>
      <c r="K1491" s="195"/>
      <c r="L1491" s="195"/>
    </row>
    <row r="1492" spans="9:12" x14ac:dyDescent="0.2">
      <c r="I1492" s="195"/>
      <c r="J1492" s="195"/>
      <c r="K1492" s="195"/>
      <c r="L1492" s="195"/>
    </row>
    <row r="1493" spans="9:12" x14ac:dyDescent="0.2">
      <c r="I1493" s="195"/>
      <c r="J1493" s="195"/>
      <c r="K1493" s="195"/>
      <c r="L1493" s="195"/>
    </row>
    <row r="1494" spans="9:12" x14ac:dyDescent="0.2">
      <c r="I1494" s="195"/>
      <c r="J1494" s="195"/>
      <c r="K1494" s="195"/>
      <c r="L1494" s="195"/>
    </row>
    <row r="1495" spans="9:12" x14ac:dyDescent="0.2">
      <c r="I1495" s="195"/>
      <c r="J1495" s="195"/>
      <c r="K1495" s="195"/>
      <c r="L1495" s="195"/>
    </row>
    <row r="1496" spans="9:12" x14ac:dyDescent="0.2">
      <c r="I1496" s="195"/>
      <c r="J1496" s="195"/>
      <c r="K1496" s="195"/>
      <c r="L1496" s="195"/>
    </row>
    <row r="1497" spans="9:12" x14ac:dyDescent="0.2">
      <c r="I1497" s="195"/>
      <c r="J1497" s="195"/>
      <c r="K1497" s="195"/>
      <c r="L1497" s="195"/>
    </row>
    <row r="1498" spans="9:12" x14ac:dyDescent="0.2">
      <c r="I1498" s="195"/>
      <c r="J1498" s="195"/>
      <c r="K1498" s="195"/>
      <c r="L1498" s="195"/>
    </row>
    <row r="1499" spans="9:12" x14ac:dyDescent="0.2">
      <c r="I1499" s="195"/>
      <c r="J1499" s="195"/>
      <c r="K1499" s="195"/>
      <c r="L1499" s="195"/>
    </row>
    <row r="1500" spans="9:12" x14ac:dyDescent="0.2">
      <c r="I1500" s="195"/>
      <c r="J1500" s="195"/>
      <c r="K1500" s="195"/>
      <c r="L1500" s="195"/>
    </row>
    <row r="1501" spans="9:12" x14ac:dyDescent="0.2">
      <c r="I1501" s="195"/>
      <c r="J1501" s="195"/>
      <c r="K1501" s="195"/>
      <c r="L1501" s="195"/>
    </row>
    <row r="1502" spans="9:12" x14ac:dyDescent="0.2">
      <c r="I1502" s="195"/>
      <c r="J1502" s="195"/>
      <c r="K1502" s="195"/>
      <c r="L1502" s="195"/>
    </row>
    <row r="1503" spans="9:12" x14ac:dyDescent="0.2">
      <c r="I1503" s="195"/>
      <c r="J1503" s="195"/>
      <c r="K1503" s="195"/>
      <c r="L1503" s="195"/>
    </row>
    <row r="1504" spans="9:12" x14ac:dyDescent="0.2">
      <c r="I1504" s="195"/>
      <c r="J1504" s="195"/>
      <c r="K1504" s="195"/>
      <c r="L1504" s="195"/>
    </row>
    <row r="1505" spans="9:12" x14ac:dyDescent="0.2">
      <c r="I1505" s="195"/>
      <c r="J1505" s="195"/>
      <c r="K1505" s="195"/>
      <c r="L1505" s="195"/>
    </row>
    <row r="1506" spans="9:12" x14ac:dyDescent="0.2">
      <c r="I1506" s="195"/>
      <c r="J1506" s="195"/>
      <c r="K1506" s="195"/>
      <c r="L1506" s="195"/>
    </row>
    <row r="1507" spans="9:12" x14ac:dyDescent="0.2">
      <c r="I1507" s="195"/>
      <c r="J1507" s="195"/>
      <c r="K1507" s="195"/>
      <c r="L1507" s="195"/>
    </row>
    <row r="1508" spans="9:12" x14ac:dyDescent="0.2">
      <c r="I1508" s="195"/>
      <c r="J1508" s="195"/>
      <c r="K1508" s="195"/>
      <c r="L1508" s="195"/>
    </row>
    <row r="1509" spans="9:12" x14ac:dyDescent="0.2">
      <c r="I1509" s="195"/>
      <c r="J1509" s="195"/>
      <c r="K1509" s="195"/>
      <c r="L1509" s="195"/>
    </row>
    <row r="1510" spans="9:12" x14ac:dyDescent="0.2">
      <c r="I1510" s="195"/>
      <c r="J1510" s="195"/>
      <c r="K1510" s="195"/>
      <c r="L1510" s="195"/>
    </row>
    <row r="1511" spans="9:12" x14ac:dyDescent="0.2">
      <c r="I1511" s="195"/>
      <c r="J1511" s="195"/>
      <c r="K1511" s="195"/>
      <c r="L1511" s="195"/>
    </row>
    <row r="1512" spans="9:12" x14ac:dyDescent="0.2">
      <c r="I1512" s="195"/>
      <c r="J1512" s="195"/>
      <c r="K1512" s="195"/>
      <c r="L1512" s="195"/>
    </row>
    <row r="1513" spans="9:12" x14ac:dyDescent="0.2">
      <c r="I1513" s="195"/>
      <c r="J1513" s="195"/>
      <c r="K1513" s="195"/>
      <c r="L1513" s="195"/>
    </row>
    <row r="1514" spans="9:12" x14ac:dyDescent="0.2">
      <c r="I1514" s="195"/>
      <c r="J1514" s="195"/>
      <c r="K1514" s="195"/>
      <c r="L1514" s="195"/>
    </row>
    <row r="1515" spans="9:12" x14ac:dyDescent="0.2">
      <c r="I1515" s="195"/>
      <c r="J1515" s="195"/>
      <c r="K1515" s="195"/>
      <c r="L1515" s="195"/>
    </row>
    <row r="1516" spans="9:12" x14ac:dyDescent="0.2">
      <c r="I1516" s="195"/>
      <c r="J1516" s="195"/>
      <c r="K1516" s="195"/>
      <c r="L1516" s="195"/>
    </row>
    <row r="1517" spans="9:12" x14ac:dyDescent="0.2">
      <c r="I1517" s="195"/>
      <c r="J1517" s="195"/>
      <c r="K1517" s="195"/>
      <c r="L1517" s="195"/>
    </row>
    <row r="1518" spans="9:12" x14ac:dyDescent="0.2">
      <c r="I1518" s="195"/>
      <c r="J1518" s="195"/>
      <c r="K1518" s="195"/>
      <c r="L1518" s="195"/>
    </row>
    <row r="1519" spans="9:12" x14ac:dyDescent="0.2">
      <c r="I1519" s="195"/>
      <c r="J1519" s="195"/>
      <c r="K1519" s="195"/>
      <c r="L1519" s="195"/>
    </row>
    <row r="1520" spans="9:12" x14ac:dyDescent="0.2">
      <c r="I1520" s="195"/>
      <c r="J1520" s="195"/>
      <c r="K1520" s="195"/>
      <c r="L1520" s="195"/>
    </row>
    <row r="1521" spans="9:12" x14ac:dyDescent="0.2">
      <c r="I1521" s="195"/>
      <c r="J1521" s="195"/>
      <c r="K1521" s="195"/>
      <c r="L1521" s="195"/>
    </row>
    <row r="1522" spans="9:12" x14ac:dyDescent="0.2">
      <c r="I1522" s="195"/>
      <c r="J1522" s="195"/>
      <c r="K1522" s="195"/>
      <c r="L1522" s="195"/>
    </row>
    <row r="1523" spans="9:12" x14ac:dyDescent="0.2">
      <c r="I1523" s="195"/>
      <c r="J1523" s="195"/>
      <c r="K1523" s="195"/>
      <c r="L1523" s="195"/>
    </row>
    <row r="1524" spans="9:12" x14ac:dyDescent="0.2">
      <c r="I1524" s="195"/>
      <c r="J1524" s="195"/>
      <c r="K1524" s="195"/>
      <c r="L1524" s="195"/>
    </row>
    <row r="1525" spans="9:12" x14ac:dyDescent="0.2">
      <c r="I1525" s="195"/>
      <c r="J1525" s="195"/>
      <c r="K1525" s="195"/>
      <c r="L1525" s="195"/>
    </row>
    <row r="1526" spans="9:12" x14ac:dyDescent="0.2">
      <c r="I1526" s="195"/>
      <c r="J1526" s="195"/>
      <c r="K1526" s="195"/>
      <c r="L1526" s="195"/>
    </row>
    <row r="1527" spans="9:12" x14ac:dyDescent="0.2">
      <c r="I1527" s="195"/>
      <c r="J1527" s="195"/>
      <c r="K1527" s="195"/>
      <c r="L1527" s="195"/>
    </row>
    <row r="1528" spans="9:12" x14ac:dyDescent="0.2">
      <c r="I1528" s="195"/>
      <c r="J1528" s="195"/>
      <c r="K1528" s="195"/>
      <c r="L1528" s="195"/>
    </row>
    <row r="1529" spans="9:12" x14ac:dyDescent="0.2">
      <c r="I1529" s="195"/>
      <c r="J1529" s="195"/>
      <c r="K1529" s="195"/>
      <c r="L1529" s="195"/>
    </row>
    <row r="1530" spans="9:12" x14ac:dyDescent="0.2">
      <c r="I1530" s="195"/>
      <c r="J1530" s="195"/>
      <c r="K1530" s="195"/>
      <c r="L1530" s="195"/>
    </row>
    <row r="1531" spans="9:12" x14ac:dyDescent="0.2">
      <c r="I1531" s="195"/>
      <c r="J1531" s="195"/>
      <c r="K1531" s="195"/>
      <c r="L1531" s="195"/>
    </row>
    <row r="1532" spans="9:12" x14ac:dyDescent="0.2">
      <c r="I1532" s="195"/>
      <c r="J1532" s="195"/>
      <c r="K1532" s="195"/>
      <c r="L1532" s="195"/>
    </row>
    <row r="1533" spans="9:12" x14ac:dyDescent="0.2">
      <c r="I1533" s="195"/>
      <c r="J1533" s="195"/>
      <c r="K1533" s="195"/>
      <c r="L1533" s="195"/>
    </row>
    <row r="1534" spans="9:12" x14ac:dyDescent="0.2">
      <c r="I1534" s="195"/>
      <c r="J1534" s="195"/>
      <c r="K1534" s="195"/>
      <c r="L1534" s="195"/>
    </row>
    <row r="1535" spans="9:12" x14ac:dyDescent="0.2">
      <c r="I1535" s="195"/>
      <c r="J1535" s="195"/>
      <c r="K1535" s="195"/>
      <c r="L1535" s="195"/>
    </row>
    <row r="1536" spans="9:12" x14ac:dyDescent="0.2">
      <c r="I1536" s="195"/>
      <c r="J1536" s="195"/>
      <c r="K1536" s="195"/>
      <c r="L1536" s="195"/>
    </row>
    <row r="1537" spans="9:12" x14ac:dyDescent="0.2">
      <c r="I1537" s="195"/>
      <c r="J1537" s="195"/>
      <c r="K1537" s="195"/>
      <c r="L1537" s="195"/>
    </row>
    <row r="1538" spans="9:12" x14ac:dyDescent="0.2">
      <c r="I1538" s="195"/>
      <c r="J1538" s="195"/>
      <c r="K1538" s="195"/>
      <c r="L1538" s="195"/>
    </row>
    <row r="1539" spans="9:12" x14ac:dyDescent="0.2">
      <c r="I1539" s="195"/>
      <c r="J1539" s="195"/>
      <c r="K1539" s="195"/>
      <c r="L1539" s="195"/>
    </row>
    <row r="1540" spans="9:12" x14ac:dyDescent="0.2">
      <c r="I1540" s="195"/>
      <c r="J1540" s="195"/>
      <c r="K1540" s="195"/>
      <c r="L1540" s="195"/>
    </row>
    <row r="1541" spans="9:12" x14ac:dyDescent="0.2">
      <c r="I1541" s="195"/>
      <c r="J1541" s="195"/>
      <c r="K1541" s="195"/>
      <c r="L1541" s="195"/>
    </row>
    <row r="1542" spans="9:12" x14ac:dyDescent="0.2">
      <c r="I1542" s="195"/>
      <c r="J1542" s="195"/>
      <c r="K1542" s="195"/>
      <c r="L1542" s="195"/>
    </row>
    <row r="1543" spans="9:12" x14ac:dyDescent="0.2">
      <c r="I1543" s="195"/>
      <c r="J1543" s="195"/>
      <c r="K1543" s="195"/>
      <c r="L1543" s="195"/>
    </row>
    <row r="1544" spans="9:12" x14ac:dyDescent="0.2">
      <c r="I1544" s="195"/>
      <c r="J1544" s="195"/>
      <c r="K1544" s="195"/>
      <c r="L1544" s="195"/>
    </row>
    <row r="1545" spans="9:12" x14ac:dyDescent="0.2">
      <c r="I1545" s="195"/>
      <c r="J1545" s="195"/>
      <c r="K1545" s="195"/>
      <c r="L1545" s="195"/>
    </row>
    <row r="1546" spans="9:12" x14ac:dyDescent="0.2">
      <c r="I1546" s="195"/>
      <c r="J1546" s="195"/>
      <c r="K1546" s="195"/>
      <c r="L1546" s="195"/>
    </row>
    <row r="1547" spans="9:12" x14ac:dyDescent="0.2">
      <c r="I1547" s="195"/>
      <c r="J1547" s="195"/>
      <c r="K1547" s="195"/>
      <c r="L1547" s="195"/>
    </row>
    <row r="1548" spans="9:12" x14ac:dyDescent="0.2">
      <c r="I1548" s="195"/>
      <c r="J1548" s="195"/>
      <c r="K1548" s="195"/>
      <c r="L1548" s="195"/>
    </row>
    <row r="1549" spans="9:12" x14ac:dyDescent="0.2">
      <c r="I1549" s="195"/>
      <c r="J1549" s="195"/>
      <c r="K1549" s="195"/>
      <c r="L1549" s="195"/>
    </row>
    <row r="1550" spans="9:12" x14ac:dyDescent="0.2">
      <c r="I1550" s="195"/>
      <c r="J1550" s="195"/>
      <c r="K1550" s="195"/>
      <c r="L1550" s="195"/>
    </row>
    <row r="1551" spans="9:12" x14ac:dyDescent="0.2">
      <c r="I1551" s="195"/>
      <c r="J1551" s="195"/>
      <c r="K1551" s="195"/>
      <c r="L1551" s="195"/>
    </row>
    <row r="1552" spans="9:12" x14ac:dyDescent="0.2">
      <c r="I1552" s="195"/>
      <c r="J1552" s="195"/>
      <c r="K1552" s="195"/>
      <c r="L1552" s="195"/>
    </row>
    <row r="1553" spans="9:12" x14ac:dyDescent="0.2">
      <c r="I1553" s="195"/>
      <c r="J1553" s="195"/>
      <c r="K1553" s="195"/>
      <c r="L1553" s="195"/>
    </row>
    <row r="1554" spans="9:12" x14ac:dyDescent="0.2">
      <c r="I1554" s="195"/>
      <c r="J1554" s="195"/>
      <c r="K1554" s="195"/>
      <c r="L1554" s="195"/>
    </row>
    <row r="1555" spans="9:12" x14ac:dyDescent="0.2">
      <c r="I1555" s="195"/>
      <c r="J1555" s="195"/>
      <c r="K1555" s="195"/>
      <c r="L1555" s="195"/>
    </row>
    <row r="1556" spans="9:12" x14ac:dyDescent="0.2">
      <c r="I1556" s="195"/>
      <c r="J1556" s="195"/>
      <c r="K1556" s="195"/>
      <c r="L1556" s="195"/>
    </row>
    <row r="1557" spans="9:12" x14ac:dyDescent="0.2">
      <c r="I1557" s="195"/>
      <c r="J1557" s="195"/>
      <c r="K1557" s="195"/>
      <c r="L1557" s="195"/>
    </row>
    <row r="1558" spans="9:12" x14ac:dyDescent="0.2">
      <c r="I1558" s="195"/>
      <c r="J1558" s="195"/>
      <c r="K1558" s="195"/>
      <c r="L1558" s="195"/>
    </row>
    <row r="1559" spans="9:12" x14ac:dyDescent="0.2">
      <c r="I1559" s="195"/>
      <c r="J1559" s="195"/>
      <c r="K1559" s="195"/>
      <c r="L1559" s="195"/>
    </row>
    <row r="1560" spans="9:12" x14ac:dyDescent="0.2">
      <c r="I1560" s="195"/>
      <c r="J1560" s="195"/>
      <c r="K1560" s="195"/>
      <c r="L1560" s="195"/>
    </row>
    <row r="1561" spans="9:12" x14ac:dyDescent="0.2">
      <c r="I1561" s="195"/>
      <c r="J1561" s="195"/>
      <c r="K1561" s="195"/>
      <c r="L1561" s="195"/>
    </row>
    <row r="1562" spans="9:12" x14ac:dyDescent="0.2">
      <c r="I1562" s="195"/>
      <c r="J1562" s="195"/>
      <c r="K1562" s="195"/>
      <c r="L1562" s="195"/>
    </row>
    <row r="1563" spans="9:12" x14ac:dyDescent="0.2">
      <c r="I1563" s="195"/>
      <c r="J1563" s="195"/>
      <c r="K1563" s="195"/>
      <c r="L1563" s="195"/>
    </row>
    <row r="1564" spans="9:12" x14ac:dyDescent="0.2">
      <c r="I1564" s="195"/>
      <c r="J1564" s="195"/>
      <c r="K1564" s="195"/>
      <c r="L1564" s="195"/>
    </row>
    <row r="1565" spans="9:12" x14ac:dyDescent="0.2">
      <c r="I1565" s="195"/>
      <c r="J1565" s="195"/>
      <c r="K1565" s="195"/>
      <c r="L1565" s="195"/>
    </row>
    <row r="1566" spans="9:12" x14ac:dyDescent="0.2">
      <c r="I1566" s="195"/>
      <c r="J1566" s="195"/>
      <c r="K1566" s="195"/>
      <c r="L1566" s="195"/>
    </row>
    <row r="1567" spans="9:12" x14ac:dyDescent="0.2">
      <c r="I1567" s="195"/>
      <c r="J1567" s="195"/>
      <c r="K1567" s="195"/>
      <c r="L1567" s="195"/>
    </row>
    <row r="1568" spans="9:12" x14ac:dyDescent="0.2">
      <c r="I1568" s="195"/>
      <c r="J1568" s="195"/>
      <c r="K1568" s="195"/>
      <c r="L1568" s="195"/>
    </row>
    <row r="1569" spans="9:12" x14ac:dyDescent="0.2">
      <c r="I1569" s="195"/>
      <c r="J1569" s="195"/>
      <c r="K1569" s="195"/>
      <c r="L1569" s="195"/>
    </row>
    <row r="1570" spans="9:12" x14ac:dyDescent="0.2">
      <c r="I1570" s="195"/>
      <c r="J1570" s="195"/>
      <c r="K1570" s="195"/>
      <c r="L1570" s="195"/>
    </row>
    <row r="1571" spans="9:12" x14ac:dyDescent="0.2">
      <c r="I1571" s="195"/>
      <c r="J1571" s="195"/>
      <c r="K1571" s="195"/>
      <c r="L1571" s="195"/>
    </row>
    <row r="1572" spans="9:12" x14ac:dyDescent="0.2">
      <c r="I1572" s="195"/>
      <c r="J1572" s="195"/>
      <c r="K1572" s="195"/>
      <c r="L1572" s="195"/>
    </row>
    <row r="1573" spans="9:12" x14ac:dyDescent="0.2">
      <c r="I1573" s="195"/>
      <c r="J1573" s="195"/>
      <c r="K1573" s="195"/>
      <c r="L1573" s="195"/>
    </row>
    <row r="1574" spans="9:12" x14ac:dyDescent="0.2">
      <c r="I1574" s="195"/>
      <c r="J1574" s="195"/>
      <c r="K1574" s="195"/>
      <c r="L1574" s="195"/>
    </row>
    <row r="1575" spans="9:12" x14ac:dyDescent="0.2">
      <c r="I1575" s="195"/>
      <c r="J1575" s="195"/>
      <c r="K1575" s="195"/>
      <c r="L1575" s="195"/>
    </row>
    <row r="1576" spans="9:12" x14ac:dyDescent="0.2">
      <c r="I1576" s="195"/>
      <c r="J1576" s="195"/>
      <c r="K1576" s="195"/>
      <c r="L1576" s="195"/>
    </row>
    <row r="1577" spans="9:12" x14ac:dyDescent="0.2">
      <c r="I1577" s="195"/>
      <c r="J1577" s="195"/>
      <c r="K1577" s="195"/>
      <c r="L1577" s="195"/>
    </row>
    <row r="1578" spans="9:12" x14ac:dyDescent="0.2">
      <c r="I1578" s="195"/>
      <c r="J1578" s="195"/>
      <c r="K1578" s="195"/>
      <c r="L1578" s="195"/>
    </row>
    <row r="1579" spans="9:12" x14ac:dyDescent="0.2">
      <c r="I1579" s="195"/>
      <c r="J1579" s="195"/>
      <c r="K1579" s="195"/>
      <c r="L1579" s="195"/>
    </row>
    <row r="1580" spans="9:12" x14ac:dyDescent="0.2">
      <c r="I1580" s="195"/>
      <c r="J1580" s="195"/>
      <c r="K1580" s="195"/>
      <c r="L1580" s="195"/>
    </row>
    <row r="1581" spans="9:12" x14ac:dyDescent="0.2">
      <c r="I1581" s="195"/>
      <c r="J1581" s="195"/>
      <c r="K1581" s="195"/>
      <c r="L1581" s="195"/>
    </row>
    <row r="1582" spans="9:12" x14ac:dyDescent="0.2">
      <c r="I1582" s="195"/>
      <c r="J1582" s="195"/>
      <c r="K1582" s="195"/>
      <c r="L1582" s="195"/>
    </row>
    <row r="1583" spans="9:12" x14ac:dyDescent="0.2">
      <c r="I1583" s="195"/>
      <c r="J1583" s="195"/>
      <c r="K1583" s="195"/>
      <c r="L1583" s="195"/>
    </row>
    <row r="1584" spans="9:12" x14ac:dyDescent="0.2">
      <c r="I1584" s="195"/>
      <c r="J1584" s="195"/>
      <c r="K1584" s="195"/>
      <c r="L1584" s="195"/>
    </row>
    <row r="1585" spans="9:12" x14ac:dyDescent="0.2">
      <c r="I1585" s="195"/>
      <c r="J1585" s="195"/>
      <c r="K1585" s="195"/>
      <c r="L1585" s="195"/>
    </row>
    <row r="1586" spans="9:12" x14ac:dyDescent="0.2">
      <c r="I1586" s="195"/>
      <c r="J1586" s="195"/>
      <c r="K1586" s="195"/>
      <c r="L1586" s="195"/>
    </row>
    <row r="1587" spans="9:12" x14ac:dyDescent="0.2">
      <c r="I1587" s="195"/>
      <c r="J1587" s="195"/>
      <c r="K1587" s="195"/>
      <c r="L1587" s="195"/>
    </row>
    <row r="1588" spans="9:12" x14ac:dyDescent="0.2">
      <c r="I1588" s="195"/>
      <c r="J1588" s="195"/>
      <c r="K1588" s="195"/>
      <c r="L1588" s="195"/>
    </row>
    <row r="1589" spans="9:12" x14ac:dyDescent="0.2">
      <c r="I1589" s="195"/>
      <c r="J1589" s="195"/>
      <c r="K1589" s="195"/>
      <c r="L1589" s="195"/>
    </row>
    <row r="1590" spans="9:12" x14ac:dyDescent="0.2">
      <c r="I1590" s="195"/>
      <c r="J1590" s="195"/>
      <c r="K1590" s="195"/>
      <c r="L1590" s="195"/>
    </row>
    <row r="1591" spans="9:12" x14ac:dyDescent="0.2">
      <c r="I1591" s="195"/>
      <c r="J1591" s="195"/>
      <c r="K1591" s="195"/>
      <c r="L1591" s="195"/>
    </row>
    <row r="1592" spans="9:12" x14ac:dyDescent="0.2">
      <c r="I1592" s="195"/>
      <c r="J1592" s="195"/>
      <c r="K1592" s="195"/>
      <c r="L1592" s="195"/>
    </row>
    <row r="1593" spans="9:12" x14ac:dyDescent="0.2">
      <c r="I1593" s="195"/>
      <c r="J1593" s="195"/>
      <c r="K1593" s="195"/>
      <c r="L1593" s="195"/>
    </row>
    <row r="1594" spans="9:12" x14ac:dyDescent="0.2">
      <c r="I1594" s="195"/>
      <c r="J1594" s="195"/>
      <c r="K1594" s="195"/>
      <c r="L1594" s="195"/>
    </row>
    <row r="1595" spans="9:12" x14ac:dyDescent="0.2">
      <c r="I1595" s="195"/>
      <c r="J1595" s="195"/>
      <c r="K1595" s="195"/>
      <c r="L1595" s="195"/>
    </row>
    <row r="1596" spans="9:12" x14ac:dyDescent="0.2">
      <c r="I1596" s="195"/>
      <c r="J1596" s="195"/>
      <c r="K1596" s="195"/>
      <c r="L1596" s="195"/>
    </row>
    <row r="1597" spans="9:12" x14ac:dyDescent="0.2">
      <c r="I1597" s="195"/>
      <c r="J1597" s="195"/>
      <c r="K1597" s="195"/>
      <c r="L1597" s="195"/>
    </row>
    <row r="1598" spans="9:12" x14ac:dyDescent="0.2">
      <c r="I1598" s="195"/>
      <c r="J1598" s="195"/>
      <c r="K1598" s="195"/>
      <c r="L1598" s="195"/>
    </row>
    <row r="1599" spans="9:12" x14ac:dyDescent="0.2">
      <c r="I1599" s="195"/>
      <c r="J1599" s="195"/>
      <c r="K1599" s="195"/>
      <c r="L1599" s="195"/>
    </row>
    <row r="1600" spans="9:12" x14ac:dyDescent="0.2">
      <c r="I1600" s="195"/>
      <c r="J1600" s="195"/>
      <c r="K1600" s="195"/>
      <c r="L1600" s="195"/>
    </row>
    <row r="1601" spans="9:12" x14ac:dyDescent="0.2">
      <c r="I1601" s="195"/>
      <c r="J1601" s="195"/>
      <c r="K1601" s="195"/>
      <c r="L1601" s="195"/>
    </row>
    <row r="1602" spans="9:12" x14ac:dyDescent="0.2">
      <c r="I1602" s="195"/>
      <c r="J1602" s="195"/>
      <c r="K1602" s="195"/>
      <c r="L1602" s="195"/>
    </row>
    <row r="1603" spans="9:12" x14ac:dyDescent="0.2">
      <c r="I1603" s="195"/>
      <c r="J1603" s="195"/>
      <c r="K1603" s="195"/>
      <c r="L1603" s="195"/>
    </row>
    <row r="1604" spans="9:12" x14ac:dyDescent="0.2">
      <c r="I1604" s="195"/>
      <c r="J1604" s="195"/>
      <c r="K1604" s="195"/>
      <c r="L1604" s="195"/>
    </row>
    <row r="1605" spans="9:12" x14ac:dyDescent="0.2">
      <c r="I1605" s="195"/>
      <c r="J1605" s="195"/>
      <c r="K1605" s="195"/>
      <c r="L1605" s="195"/>
    </row>
    <row r="1606" spans="9:12" x14ac:dyDescent="0.2">
      <c r="I1606" s="195"/>
      <c r="J1606" s="195"/>
      <c r="K1606" s="195"/>
      <c r="L1606" s="195"/>
    </row>
    <row r="1607" spans="9:12" x14ac:dyDescent="0.2">
      <c r="I1607" s="195"/>
      <c r="J1607" s="195"/>
      <c r="K1607" s="195"/>
      <c r="L1607" s="195"/>
    </row>
    <row r="1608" spans="9:12" x14ac:dyDescent="0.2">
      <c r="I1608" s="195"/>
      <c r="J1608" s="195"/>
      <c r="K1608" s="195"/>
      <c r="L1608" s="195"/>
    </row>
    <row r="1609" spans="9:12" x14ac:dyDescent="0.2">
      <c r="I1609" s="195"/>
      <c r="J1609" s="195"/>
      <c r="K1609" s="195"/>
      <c r="L1609" s="195"/>
    </row>
    <row r="1610" spans="9:12" x14ac:dyDescent="0.2">
      <c r="I1610" s="195"/>
      <c r="J1610" s="195"/>
      <c r="K1610" s="195"/>
      <c r="L1610" s="195"/>
    </row>
    <row r="1611" spans="9:12" x14ac:dyDescent="0.2">
      <c r="I1611" s="195"/>
      <c r="J1611" s="195"/>
      <c r="K1611" s="195"/>
      <c r="L1611" s="195"/>
    </row>
    <row r="1612" spans="9:12" x14ac:dyDescent="0.2">
      <c r="I1612" s="195"/>
      <c r="J1612" s="195"/>
      <c r="K1612" s="195"/>
      <c r="L1612" s="195"/>
    </row>
    <row r="1613" spans="9:12" x14ac:dyDescent="0.2">
      <c r="I1613" s="195"/>
      <c r="J1613" s="195"/>
      <c r="K1613" s="195"/>
      <c r="L1613" s="195"/>
    </row>
    <row r="1614" spans="9:12" x14ac:dyDescent="0.2">
      <c r="I1614" s="195"/>
      <c r="J1614" s="195"/>
      <c r="K1614" s="195"/>
      <c r="L1614" s="195"/>
    </row>
    <row r="1615" spans="9:12" x14ac:dyDescent="0.2">
      <c r="I1615" s="195"/>
      <c r="J1615" s="195"/>
      <c r="K1615" s="195"/>
      <c r="L1615" s="195"/>
    </row>
    <row r="1616" spans="9:12" x14ac:dyDescent="0.2">
      <c r="I1616" s="195"/>
      <c r="J1616" s="195"/>
      <c r="K1616" s="195"/>
      <c r="L1616" s="195"/>
    </row>
    <row r="1617" spans="9:12" x14ac:dyDescent="0.2">
      <c r="I1617" s="195"/>
      <c r="J1617" s="195"/>
      <c r="K1617" s="195"/>
      <c r="L1617" s="195"/>
    </row>
    <row r="1618" spans="9:12" x14ac:dyDescent="0.2">
      <c r="I1618" s="195"/>
      <c r="J1618" s="195"/>
      <c r="K1618" s="195"/>
      <c r="L1618" s="195"/>
    </row>
    <row r="1619" spans="9:12" x14ac:dyDescent="0.2">
      <c r="I1619" s="195"/>
      <c r="J1619" s="195"/>
      <c r="K1619" s="195"/>
      <c r="L1619" s="195"/>
    </row>
    <row r="1620" spans="9:12" x14ac:dyDescent="0.2">
      <c r="I1620" s="195"/>
      <c r="J1620" s="195"/>
      <c r="K1620" s="195"/>
      <c r="L1620" s="195"/>
    </row>
    <row r="1621" spans="9:12" x14ac:dyDescent="0.2">
      <c r="I1621" s="195"/>
      <c r="J1621" s="195"/>
      <c r="K1621" s="195"/>
      <c r="L1621" s="195"/>
    </row>
    <row r="1622" spans="9:12" x14ac:dyDescent="0.2">
      <c r="I1622" s="195"/>
      <c r="J1622" s="195"/>
      <c r="K1622" s="195"/>
      <c r="L1622" s="195"/>
    </row>
    <row r="1623" spans="9:12" x14ac:dyDescent="0.2">
      <c r="I1623" s="195"/>
      <c r="J1623" s="195"/>
      <c r="K1623" s="195"/>
      <c r="L1623" s="195"/>
    </row>
    <row r="1624" spans="9:12" x14ac:dyDescent="0.2">
      <c r="I1624" s="195"/>
      <c r="J1624" s="195"/>
      <c r="K1624" s="195"/>
      <c r="L1624" s="195"/>
    </row>
    <row r="1625" spans="9:12" x14ac:dyDescent="0.2">
      <c r="I1625" s="195"/>
      <c r="J1625" s="195"/>
      <c r="K1625" s="195"/>
      <c r="L1625" s="195"/>
    </row>
    <row r="1626" spans="9:12" x14ac:dyDescent="0.2">
      <c r="I1626" s="195"/>
      <c r="J1626" s="195"/>
      <c r="K1626" s="195"/>
      <c r="L1626" s="195"/>
    </row>
    <row r="1627" spans="9:12" x14ac:dyDescent="0.2">
      <c r="I1627" s="195"/>
      <c r="J1627" s="195"/>
      <c r="K1627" s="195"/>
      <c r="L1627" s="195"/>
    </row>
    <row r="1628" spans="9:12" x14ac:dyDescent="0.2">
      <c r="I1628" s="195"/>
      <c r="J1628" s="195"/>
      <c r="K1628" s="195"/>
      <c r="L1628" s="195"/>
    </row>
    <row r="1629" spans="9:12" x14ac:dyDescent="0.2">
      <c r="I1629" s="195"/>
      <c r="J1629" s="195"/>
      <c r="K1629" s="195"/>
      <c r="L1629" s="195"/>
    </row>
    <row r="1630" spans="9:12" x14ac:dyDescent="0.2">
      <c r="I1630" s="195"/>
      <c r="J1630" s="195"/>
      <c r="K1630" s="195"/>
      <c r="L1630" s="195"/>
    </row>
    <row r="1631" spans="9:12" x14ac:dyDescent="0.2">
      <c r="I1631" s="195"/>
      <c r="J1631" s="195"/>
      <c r="K1631" s="195"/>
      <c r="L1631" s="195"/>
    </row>
    <row r="1632" spans="9:12" x14ac:dyDescent="0.2">
      <c r="I1632" s="195"/>
      <c r="J1632" s="195"/>
      <c r="K1632" s="195"/>
      <c r="L1632" s="195"/>
    </row>
    <row r="1633" spans="9:12" x14ac:dyDescent="0.2">
      <c r="I1633" s="195"/>
      <c r="J1633" s="195"/>
      <c r="K1633" s="195"/>
      <c r="L1633" s="195"/>
    </row>
    <row r="1634" spans="9:12" x14ac:dyDescent="0.2">
      <c r="I1634" s="195"/>
      <c r="J1634" s="195"/>
      <c r="K1634" s="195"/>
      <c r="L1634" s="195"/>
    </row>
    <row r="1635" spans="9:12" x14ac:dyDescent="0.2">
      <c r="I1635" s="195"/>
      <c r="J1635" s="195"/>
      <c r="K1635" s="195"/>
      <c r="L1635" s="195"/>
    </row>
    <row r="1636" spans="9:12" x14ac:dyDescent="0.2">
      <c r="I1636" s="195"/>
      <c r="J1636" s="195"/>
      <c r="K1636" s="195"/>
      <c r="L1636" s="195"/>
    </row>
    <row r="1637" spans="9:12" x14ac:dyDescent="0.2">
      <c r="I1637" s="195"/>
      <c r="J1637" s="195"/>
      <c r="K1637" s="195"/>
      <c r="L1637" s="195"/>
    </row>
    <row r="1638" spans="9:12" x14ac:dyDescent="0.2">
      <c r="I1638" s="195"/>
      <c r="J1638" s="195"/>
      <c r="K1638" s="195"/>
      <c r="L1638" s="195"/>
    </row>
    <row r="1639" spans="9:12" x14ac:dyDescent="0.2">
      <c r="I1639" s="195"/>
      <c r="J1639" s="195"/>
      <c r="K1639" s="195"/>
      <c r="L1639" s="195"/>
    </row>
    <row r="1640" spans="9:12" x14ac:dyDescent="0.2">
      <c r="I1640" s="195"/>
      <c r="J1640" s="195"/>
      <c r="K1640" s="195"/>
      <c r="L1640" s="195"/>
    </row>
    <row r="1641" spans="9:12" x14ac:dyDescent="0.2">
      <c r="I1641" s="195"/>
      <c r="J1641" s="195"/>
      <c r="K1641" s="195"/>
      <c r="L1641" s="195"/>
    </row>
    <row r="1642" spans="9:12" x14ac:dyDescent="0.2">
      <c r="I1642" s="195"/>
      <c r="J1642" s="195"/>
      <c r="K1642" s="195"/>
      <c r="L1642" s="195"/>
    </row>
    <row r="1643" spans="9:12" x14ac:dyDescent="0.2">
      <c r="I1643" s="195"/>
      <c r="J1643" s="195"/>
      <c r="K1643" s="195"/>
      <c r="L1643" s="195"/>
    </row>
    <row r="1644" spans="9:12" x14ac:dyDescent="0.2">
      <c r="I1644" s="195"/>
      <c r="J1644" s="195"/>
      <c r="K1644" s="195"/>
      <c r="L1644" s="195"/>
    </row>
    <row r="1645" spans="9:12" x14ac:dyDescent="0.2">
      <c r="I1645" s="195"/>
      <c r="J1645" s="195"/>
      <c r="K1645" s="195"/>
      <c r="L1645" s="195"/>
    </row>
    <row r="1646" spans="9:12" x14ac:dyDescent="0.2">
      <c r="I1646" s="195"/>
      <c r="J1646" s="195"/>
      <c r="K1646" s="195"/>
      <c r="L1646" s="195"/>
    </row>
    <row r="1647" spans="9:12" x14ac:dyDescent="0.2">
      <c r="I1647" s="195"/>
      <c r="J1647" s="195"/>
      <c r="K1647" s="195"/>
      <c r="L1647" s="195"/>
    </row>
    <row r="1648" spans="9:12" x14ac:dyDescent="0.2">
      <c r="I1648" s="195"/>
      <c r="J1648" s="195"/>
      <c r="K1648" s="195"/>
      <c r="L1648" s="195"/>
    </row>
    <row r="1649" spans="9:12" x14ac:dyDescent="0.2">
      <c r="I1649" s="195"/>
      <c r="J1649" s="195"/>
      <c r="K1649" s="195"/>
      <c r="L1649" s="195"/>
    </row>
    <row r="1650" spans="9:12" x14ac:dyDescent="0.2">
      <c r="I1650" s="195"/>
      <c r="J1650" s="195"/>
      <c r="K1650" s="195"/>
      <c r="L1650" s="195"/>
    </row>
    <row r="1651" spans="9:12" x14ac:dyDescent="0.2">
      <c r="I1651" s="195"/>
      <c r="J1651" s="195"/>
      <c r="K1651" s="195"/>
      <c r="L1651" s="195"/>
    </row>
    <row r="1652" spans="9:12" x14ac:dyDescent="0.2">
      <c r="I1652" s="195"/>
      <c r="J1652" s="195"/>
      <c r="K1652" s="195"/>
      <c r="L1652" s="195"/>
    </row>
    <row r="1653" spans="9:12" x14ac:dyDescent="0.2">
      <c r="I1653" s="195"/>
      <c r="J1653" s="195"/>
      <c r="K1653" s="195"/>
      <c r="L1653" s="195"/>
    </row>
    <row r="1654" spans="9:12" x14ac:dyDescent="0.2">
      <c r="I1654" s="195"/>
      <c r="J1654" s="195"/>
      <c r="K1654" s="195"/>
      <c r="L1654" s="195"/>
    </row>
    <row r="1655" spans="9:12" x14ac:dyDescent="0.2">
      <c r="I1655" s="195"/>
      <c r="J1655" s="195"/>
      <c r="K1655" s="195"/>
      <c r="L1655" s="195"/>
    </row>
    <row r="1656" spans="9:12" x14ac:dyDescent="0.2">
      <c r="I1656" s="195"/>
      <c r="J1656" s="195"/>
      <c r="K1656" s="195"/>
      <c r="L1656" s="195"/>
    </row>
    <row r="1657" spans="9:12" x14ac:dyDescent="0.2">
      <c r="I1657" s="195"/>
      <c r="J1657" s="195"/>
      <c r="K1657" s="195"/>
      <c r="L1657" s="195"/>
    </row>
    <row r="1658" spans="9:12" x14ac:dyDescent="0.2">
      <c r="I1658" s="195"/>
      <c r="J1658" s="195"/>
      <c r="K1658" s="195"/>
      <c r="L1658" s="195"/>
    </row>
    <row r="1659" spans="9:12" x14ac:dyDescent="0.2">
      <c r="I1659" s="195"/>
      <c r="J1659" s="195"/>
      <c r="K1659" s="195"/>
      <c r="L1659" s="195"/>
    </row>
    <row r="1660" spans="9:12" x14ac:dyDescent="0.2">
      <c r="I1660" s="195"/>
      <c r="J1660" s="195"/>
      <c r="K1660" s="195"/>
      <c r="L1660" s="195"/>
    </row>
    <row r="1661" spans="9:12" x14ac:dyDescent="0.2">
      <c r="I1661" s="195"/>
      <c r="J1661" s="195"/>
      <c r="K1661" s="195"/>
      <c r="L1661" s="195"/>
    </row>
    <row r="1662" spans="9:12" x14ac:dyDescent="0.2">
      <c r="I1662" s="195"/>
      <c r="J1662" s="195"/>
      <c r="K1662" s="195"/>
      <c r="L1662" s="195"/>
    </row>
    <row r="1663" spans="9:12" x14ac:dyDescent="0.2">
      <c r="I1663" s="195"/>
      <c r="J1663" s="195"/>
      <c r="K1663" s="195"/>
      <c r="L1663" s="195"/>
    </row>
    <row r="1664" spans="9:12" x14ac:dyDescent="0.2">
      <c r="I1664" s="195"/>
      <c r="J1664" s="195"/>
      <c r="K1664" s="195"/>
      <c r="L1664" s="195"/>
    </row>
    <row r="1665" spans="9:12" x14ac:dyDescent="0.2">
      <c r="I1665" s="195"/>
      <c r="J1665" s="195"/>
      <c r="K1665" s="195"/>
      <c r="L1665" s="195"/>
    </row>
    <row r="1666" spans="9:12" x14ac:dyDescent="0.2">
      <c r="I1666" s="195"/>
      <c r="J1666" s="195"/>
      <c r="K1666" s="195"/>
      <c r="L1666" s="195"/>
    </row>
    <row r="1667" spans="9:12" x14ac:dyDescent="0.2">
      <c r="I1667" s="195"/>
      <c r="J1667" s="195"/>
      <c r="K1667" s="195"/>
      <c r="L1667" s="195"/>
    </row>
    <row r="1668" spans="9:12" x14ac:dyDescent="0.2">
      <c r="I1668" s="195"/>
      <c r="J1668" s="195"/>
      <c r="K1668" s="195"/>
      <c r="L1668" s="195"/>
    </row>
    <row r="1669" spans="9:12" x14ac:dyDescent="0.2">
      <c r="I1669" s="195"/>
      <c r="J1669" s="195"/>
      <c r="K1669" s="195"/>
      <c r="L1669" s="195"/>
    </row>
    <row r="1670" spans="9:12" x14ac:dyDescent="0.2">
      <c r="I1670" s="195"/>
      <c r="J1670" s="195"/>
      <c r="K1670" s="195"/>
      <c r="L1670" s="195"/>
    </row>
    <row r="1671" spans="9:12" x14ac:dyDescent="0.2">
      <c r="I1671" s="195"/>
      <c r="J1671" s="195"/>
      <c r="K1671" s="195"/>
      <c r="L1671" s="195"/>
    </row>
    <row r="1672" spans="9:12" x14ac:dyDescent="0.2">
      <c r="I1672" s="195"/>
      <c r="J1672" s="195"/>
      <c r="K1672" s="195"/>
      <c r="L1672" s="195"/>
    </row>
    <row r="1673" spans="9:12" x14ac:dyDescent="0.2">
      <c r="I1673" s="195"/>
      <c r="J1673" s="195"/>
      <c r="K1673" s="195"/>
      <c r="L1673" s="195"/>
    </row>
    <row r="1674" spans="9:12" x14ac:dyDescent="0.2">
      <c r="I1674" s="195"/>
      <c r="J1674" s="195"/>
      <c r="K1674" s="195"/>
      <c r="L1674" s="195"/>
    </row>
    <row r="1675" spans="9:12" x14ac:dyDescent="0.2">
      <c r="I1675" s="195"/>
      <c r="J1675" s="195"/>
      <c r="K1675" s="195"/>
      <c r="L1675" s="195"/>
    </row>
    <row r="1676" spans="9:12" x14ac:dyDescent="0.2">
      <c r="I1676" s="195"/>
      <c r="J1676" s="195"/>
      <c r="K1676" s="195"/>
      <c r="L1676" s="195"/>
    </row>
    <row r="1677" spans="9:12" x14ac:dyDescent="0.2">
      <c r="I1677" s="195"/>
      <c r="J1677" s="195"/>
      <c r="K1677" s="195"/>
      <c r="L1677" s="195"/>
    </row>
    <row r="1678" spans="9:12" x14ac:dyDescent="0.2">
      <c r="I1678" s="195"/>
      <c r="J1678" s="195"/>
      <c r="K1678" s="195"/>
      <c r="L1678" s="195"/>
    </row>
    <row r="1679" spans="9:12" x14ac:dyDescent="0.2">
      <c r="I1679" s="195"/>
      <c r="J1679" s="195"/>
      <c r="K1679" s="195"/>
      <c r="L1679" s="195"/>
    </row>
    <row r="1680" spans="9:12" x14ac:dyDescent="0.2">
      <c r="I1680" s="195"/>
      <c r="J1680" s="195"/>
      <c r="K1680" s="195"/>
      <c r="L1680" s="195"/>
    </row>
    <row r="1681" spans="9:12" x14ac:dyDescent="0.2">
      <c r="I1681" s="195"/>
      <c r="J1681" s="195"/>
      <c r="K1681" s="195"/>
      <c r="L1681" s="195"/>
    </row>
    <row r="1682" spans="9:12" x14ac:dyDescent="0.2">
      <c r="I1682" s="195"/>
      <c r="J1682" s="195"/>
      <c r="K1682" s="195"/>
      <c r="L1682" s="195"/>
    </row>
    <row r="1683" spans="9:12" x14ac:dyDescent="0.2">
      <c r="I1683" s="195"/>
      <c r="J1683" s="195"/>
      <c r="K1683" s="195"/>
      <c r="L1683" s="195"/>
    </row>
    <row r="1684" spans="9:12" x14ac:dyDescent="0.2">
      <c r="I1684" s="195"/>
      <c r="J1684" s="195"/>
      <c r="K1684" s="195"/>
      <c r="L1684" s="195"/>
    </row>
    <row r="1685" spans="9:12" x14ac:dyDescent="0.2">
      <c r="I1685" s="195"/>
      <c r="J1685" s="195"/>
      <c r="K1685" s="195"/>
      <c r="L1685" s="195"/>
    </row>
    <row r="1686" spans="9:12" x14ac:dyDescent="0.2">
      <c r="I1686" s="195"/>
      <c r="J1686" s="195"/>
      <c r="K1686" s="195"/>
      <c r="L1686" s="195"/>
    </row>
    <row r="1687" spans="9:12" x14ac:dyDescent="0.2">
      <c r="I1687" s="195"/>
      <c r="J1687" s="195"/>
      <c r="K1687" s="195"/>
      <c r="L1687" s="195"/>
    </row>
    <row r="1688" spans="9:12" x14ac:dyDescent="0.2">
      <c r="I1688" s="195"/>
      <c r="J1688" s="195"/>
      <c r="K1688" s="195"/>
      <c r="L1688" s="195"/>
    </row>
    <row r="1689" spans="9:12" x14ac:dyDescent="0.2">
      <c r="I1689" s="195"/>
      <c r="J1689" s="195"/>
      <c r="K1689" s="195"/>
      <c r="L1689" s="195"/>
    </row>
    <row r="1690" spans="9:12" x14ac:dyDescent="0.2">
      <c r="I1690" s="195"/>
      <c r="J1690" s="195"/>
      <c r="K1690" s="195"/>
      <c r="L1690" s="195"/>
    </row>
    <row r="1691" spans="9:12" x14ac:dyDescent="0.2">
      <c r="I1691" s="195"/>
      <c r="J1691" s="195"/>
      <c r="K1691" s="195"/>
      <c r="L1691" s="195"/>
    </row>
    <row r="1692" spans="9:12" x14ac:dyDescent="0.2">
      <c r="I1692" s="195"/>
      <c r="J1692" s="195"/>
      <c r="K1692" s="195"/>
      <c r="L1692" s="195"/>
    </row>
    <row r="1693" spans="9:12" x14ac:dyDescent="0.2">
      <c r="I1693" s="195"/>
      <c r="J1693" s="195"/>
      <c r="K1693" s="195"/>
      <c r="L1693" s="195"/>
    </row>
    <row r="1694" spans="9:12" x14ac:dyDescent="0.2">
      <c r="I1694" s="195"/>
      <c r="J1694" s="195"/>
      <c r="K1694" s="195"/>
      <c r="L1694" s="195"/>
    </row>
    <row r="1695" spans="9:12" x14ac:dyDescent="0.2">
      <c r="I1695" s="195"/>
      <c r="J1695" s="195"/>
      <c r="K1695" s="195"/>
      <c r="L1695" s="195"/>
    </row>
    <row r="1696" spans="9:12" x14ac:dyDescent="0.2">
      <c r="I1696" s="195"/>
      <c r="J1696" s="195"/>
      <c r="K1696" s="195"/>
      <c r="L1696" s="195"/>
    </row>
    <row r="1697" spans="9:12" x14ac:dyDescent="0.2">
      <c r="I1697" s="195"/>
      <c r="J1697" s="195"/>
      <c r="K1697" s="195"/>
      <c r="L1697" s="195"/>
    </row>
    <row r="1698" spans="9:12" x14ac:dyDescent="0.2">
      <c r="I1698" s="195"/>
      <c r="J1698" s="195"/>
      <c r="K1698" s="195"/>
      <c r="L1698" s="195"/>
    </row>
    <row r="1699" spans="9:12" x14ac:dyDescent="0.2">
      <c r="I1699" s="195"/>
      <c r="J1699" s="195"/>
      <c r="K1699" s="195"/>
      <c r="L1699" s="195"/>
    </row>
    <row r="1700" spans="9:12" x14ac:dyDescent="0.2">
      <c r="I1700" s="195"/>
      <c r="J1700" s="195"/>
      <c r="K1700" s="195"/>
      <c r="L1700" s="195"/>
    </row>
    <row r="1701" spans="9:12" x14ac:dyDescent="0.2">
      <c r="I1701" s="195"/>
      <c r="J1701" s="195"/>
      <c r="K1701" s="195"/>
      <c r="L1701" s="195"/>
    </row>
    <row r="1702" spans="9:12" x14ac:dyDescent="0.2">
      <c r="I1702" s="195"/>
      <c r="J1702" s="195"/>
      <c r="K1702" s="195"/>
      <c r="L1702" s="195"/>
    </row>
    <row r="1703" spans="9:12" x14ac:dyDescent="0.2">
      <c r="I1703" s="195"/>
      <c r="J1703" s="195"/>
      <c r="K1703" s="195"/>
      <c r="L1703" s="195"/>
    </row>
    <row r="1704" spans="9:12" x14ac:dyDescent="0.2">
      <c r="I1704" s="195"/>
      <c r="J1704" s="195"/>
      <c r="K1704" s="195"/>
      <c r="L1704" s="195"/>
    </row>
    <row r="1705" spans="9:12" x14ac:dyDescent="0.2">
      <c r="I1705" s="195"/>
      <c r="J1705" s="195"/>
      <c r="K1705" s="195"/>
      <c r="L1705" s="195"/>
    </row>
    <row r="1706" spans="9:12" x14ac:dyDescent="0.2">
      <c r="I1706" s="195"/>
      <c r="J1706" s="195"/>
      <c r="K1706" s="195"/>
      <c r="L1706" s="195"/>
    </row>
    <row r="1707" spans="9:12" x14ac:dyDescent="0.2">
      <c r="I1707" s="195"/>
      <c r="J1707" s="195"/>
      <c r="K1707" s="195"/>
      <c r="L1707" s="195"/>
    </row>
    <row r="1708" spans="9:12" x14ac:dyDescent="0.2">
      <c r="I1708" s="195"/>
      <c r="J1708" s="195"/>
      <c r="K1708" s="195"/>
      <c r="L1708" s="195"/>
    </row>
    <row r="1709" spans="9:12" x14ac:dyDescent="0.2">
      <c r="I1709" s="195"/>
      <c r="J1709" s="195"/>
      <c r="K1709" s="195"/>
      <c r="L1709" s="195"/>
    </row>
    <row r="1710" spans="9:12" x14ac:dyDescent="0.2">
      <c r="I1710" s="195"/>
      <c r="J1710" s="195"/>
      <c r="K1710" s="195"/>
      <c r="L1710" s="195"/>
    </row>
    <row r="1711" spans="9:12" x14ac:dyDescent="0.2">
      <c r="I1711" s="195"/>
      <c r="J1711" s="195"/>
      <c r="K1711" s="195"/>
      <c r="L1711" s="195"/>
    </row>
    <row r="1712" spans="9:12" x14ac:dyDescent="0.2">
      <c r="I1712" s="195"/>
      <c r="J1712" s="195"/>
      <c r="K1712" s="195"/>
      <c r="L1712" s="195"/>
    </row>
    <row r="1713" spans="9:12" x14ac:dyDescent="0.2">
      <c r="I1713" s="195"/>
      <c r="J1713" s="195"/>
      <c r="K1713" s="195"/>
      <c r="L1713" s="195"/>
    </row>
    <row r="1714" spans="9:12" x14ac:dyDescent="0.2">
      <c r="I1714" s="195"/>
      <c r="J1714" s="195"/>
      <c r="K1714" s="195"/>
      <c r="L1714" s="195"/>
    </row>
    <row r="1715" spans="9:12" x14ac:dyDescent="0.2">
      <c r="I1715" s="195"/>
      <c r="J1715" s="195"/>
      <c r="K1715" s="195"/>
      <c r="L1715" s="195"/>
    </row>
    <row r="1716" spans="9:12" x14ac:dyDescent="0.2">
      <c r="I1716" s="195"/>
      <c r="J1716" s="195"/>
      <c r="K1716" s="195"/>
      <c r="L1716" s="195"/>
    </row>
    <row r="1717" spans="9:12" x14ac:dyDescent="0.2">
      <c r="I1717" s="195"/>
      <c r="J1717" s="195"/>
      <c r="K1717" s="195"/>
      <c r="L1717" s="195"/>
    </row>
    <row r="1718" spans="9:12" x14ac:dyDescent="0.2">
      <c r="I1718" s="195"/>
      <c r="J1718" s="195"/>
      <c r="K1718" s="195"/>
      <c r="L1718" s="195"/>
    </row>
  </sheetData>
  <mergeCells count="14">
    <mergeCell ref="L8:L12"/>
    <mergeCell ref="F8:F12"/>
    <mergeCell ref="I8:I12"/>
    <mergeCell ref="B8:B12"/>
    <mergeCell ref="A8:A12"/>
    <mergeCell ref="E8:E12"/>
    <mergeCell ref="J8:J12"/>
    <mergeCell ref="K8:K12"/>
    <mergeCell ref="A5:L5"/>
    <mergeCell ref="A6:L6"/>
    <mergeCell ref="C8:C12"/>
    <mergeCell ref="D8:D12"/>
    <mergeCell ref="G8:G12"/>
    <mergeCell ref="H8:H12"/>
  </mergeCells>
  <phoneticPr fontId="2" type="noConversion"/>
  <hyperlinks>
    <hyperlink ref="A1" location="ICINDEKILER!A1" display="İçindekiler"/>
    <hyperlink ref="A2" location="CONTENTS!A1" display="Contents"/>
  </hyperlinks>
  <printOptions horizontalCentered="1" verticalCentered="1"/>
  <pageMargins left="0.36" right="0.15" top="0.25" bottom="0.79" header="0.14000000000000001" footer="0.51181102362204722"/>
  <pageSetup paperSize="9" scale="51" orientation="portrait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M43"/>
  <sheetViews>
    <sheetView showGridLines="0" workbookViewId="0">
      <selection activeCell="A4" sqref="A4"/>
    </sheetView>
  </sheetViews>
  <sheetFormatPr defaultRowHeight="12.75" x14ac:dyDescent="0.2"/>
  <cols>
    <col min="1" max="1" width="45.7109375" style="3" customWidth="1"/>
    <col min="2" max="2" width="11.140625" style="3" customWidth="1"/>
    <col min="3" max="3" width="11.85546875" style="3" customWidth="1"/>
    <col min="4" max="4" width="10.5703125" style="3" customWidth="1"/>
    <col min="5" max="5" width="10.28515625" style="3" customWidth="1"/>
    <col min="6" max="6" width="11.28515625" style="3" customWidth="1"/>
    <col min="7" max="7" width="11.7109375" style="3" customWidth="1"/>
    <col min="8" max="9" width="10.5703125" style="3" customWidth="1"/>
    <col min="10" max="10" width="10" style="3" customWidth="1"/>
    <col min="11" max="11" width="10.85546875" style="3" bestFit="1" customWidth="1"/>
    <col min="12" max="12" width="13.7109375" style="3" bestFit="1" customWidth="1"/>
    <col min="13" max="16384" width="9.140625" style="3"/>
  </cols>
  <sheetData>
    <row r="1" spans="1:13" x14ac:dyDescent="0.2">
      <c r="A1" s="334" t="s">
        <v>1595</v>
      </c>
    </row>
    <row r="2" spans="1:13" x14ac:dyDescent="0.2">
      <c r="A2" s="334" t="s">
        <v>300</v>
      </c>
    </row>
    <row r="3" spans="1:13" x14ac:dyDescent="0.2">
      <c r="A3" s="4" t="s">
        <v>1547</v>
      </c>
      <c r="L3" s="143" t="s">
        <v>1548</v>
      </c>
    </row>
    <row r="5" spans="1:13" ht="12.75" customHeight="1" x14ac:dyDescent="0.2">
      <c r="A5" s="813" t="s">
        <v>3277</v>
      </c>
      <c r="B5" s="813"/>
      <c r="C5" s="813"/>
      <c r="D5" s="813"/>
      <c r="E5" s="813"/>
      <c r="F5" s="813"/>
      <c r="G5" s="814" t="s">
        <v>3278</v>
      </c>
      <c r="H5" s="814"/>
      <c r="I5" s="814"/>
      <c r="J5" s="814"/>
      <c r="K5" s="814"/>
    </row>
    <row r="6" spans="1:13" ht="12.75" customHeight="1" x14ac:dyDescent="0.2">
      <c r="A6" s="813"/>
      <c r="B6" s="813"/>
      <c r="C6" s="813"/>
      <c r="D6" s="813"/>
      <c r="E6" s="813"/>
      <c r="F6" s="813"/>
      <c r="G6" s="814"/>
      <c r="H6" s="814"/>
      <c r="I6" s="814"/>
      <c r="J6" s="814"/>
      <c r="K6" s="814"/>
    </row>
    <row r="7" spans="1:13" ht="13.5" thickBot="1" x14ac:dyDescent="0.25">
      <c r="B7" s="68"/>
      <c r="C7" s="68"/>
      <c r="F7" s="455"/>
      <c r="G7" s="455"/>
      <c r="H7" s="455"/>
      <c r="I7" s="455"/>
      <c r="J7" s="455"/>
      <c r="L7" s="250" t="s">
        <v>3436</v>
      </c>
    </row>
    <row r="8" spans="1:13" s="144" customFormat="1" ht="61.5" customHeight="1" thickBot="1" x14ac:dyDescent="0.25">
      <c r="A8" s="556"/>
      <c r="B8" s="602" t="s">
        <v>1884</v>
      </c>
      <c r="C8" s="602" t="s">
        <v>1885</v>
      </c>
      <c r="D8" s="602" t="s">
        <v>1733</v>
      </c>
      <c r="E8" s="602" t="s">
        <v>1610</v>
      </c>
      <c r="F8" s="602" t="s">
        <v>2714</v>
      </c>
      <c r="G8" s="602" t="s">
        <v>1889</v>
      </c>
      <c r="H8" s="602" t="s">
        <v>1892</v>
      </c>
      <c r="I8" s="602" t="s">
        <v>1893</v>
      </c>
      <c r="J8" s="602" t="s">
        <v>1895</v>
      </c>
      <c r="K8" s="602" t="s">
        <v>75</v>
      </c>
      <c r="L8" s="628" t="s">
        <v>1187</v>
      </c>
      <c r="M8" s="622"/>
    </row>
    <row r="9" spans="1:13" x14ac:dyDescent="0.2">
      <c r="A9" s="233" t="s">
        <v>3279</v>
      </c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</row>
    <row r="10" spans="1:13" x14ac:dyDescent="0.2">
      <c r="A10" s="58" t="s">
        <v>3280</v>
      </c>
      <c r="B10" s="58">
        <v>17</v>
      </c>
      <c r="C10" s="58">
        <v>5</v>
      </c>
      <c r="D10" s="58">
        <v>19</v>
      </c>
      <c r="E10" s="58">
        <v>5</v>
      </c>
      <c r="F10" s="58">
        <v>7</v>
      </c>
      <c r="G10" s="58">
        <v>11</v>
      </c>
      <c r="H10" s="58">
        <v>11</v>
      </c>
      <c r="I10" s="58">
        <v>7</v>
      </c>
      <c r="J10" s="58">
        <v>10</v>
      </c>
      <c r="K10" s="58">
        <v>11</v>
      </c>
      <c r="L10" s="58">
        <v>103</v>
      </c>
    </row>
    <row r="11" spans="1:13" x14ac:dyDescent="0.2">
      <c r="A11" s="58" t="s">
        <v>3281</v>
      </c>
      <c r="B11" s="58">
        <v>6</v>
      </c>
      <c r="C11" s="58">
        <v>12</v>
      </c>
      <c r="D11" s="58">
        <v>21</v>
      </c>
      <c r="E11" s="58">
        <v>12</v>
      </c>
      <c r="F11" s="58">
        <v>5</v>
      </c>
      <c r="G11" s="58">
        <v>159</v>
      </c>
      <c r="H11" s="58">
        <v>7</v>
      </c>
      <c r="I11" s="58">
        <v>10</v>
      </c>
      <c r="J11" s="58">
        <v>5</v>
      </c>
      <c r="K11" s="58">
        <v>8</v>
      </c>
      <c r="L11" s="58">
        <v>245</v>
      </c>
    </row>
    <row r="12" spans="1:13" x14ac:dyDescent="0.2">
      <c r="A12" s="58" t="s">
        <v>3282</v>
      </c>
      <c r="B12" s="58">
        <v>48</v>
      </c>
      <c r="C12" s="58">
        <v>8</v>
      </c>
      <c r="D12" s="58">
        <v>100</v>
      </c>
      <c r="E12" s="58">
        <v>6</v>
      </c>
      <c r="F12" s="58">
        <v>27</v>
      </c>
      <c r="G12" s="58">
        <v>388</v>
      </c>
      <c r="H12" s="58">
        <v>9</v>
      </c>
      <c r="I12" s="58">
        <v>18</v>
      </c>
      <c r="J12" s="58">
        <v>14</v>
      </c>
      <c r="K12" s="58">
        <v>112</v>
      </c>
      <c r="L12" s="58">
        <v>730</v>
      </c>
    </row>
    <row r="13" spans="1:13" x14ac:dyDescent="0.2">
      <c r="A13" s="58" t="s">
        <v>3283</v>
      </c>
      <c r="B13" s="58">
        <v>3344</v>
      </c>
      <c r="C13" s="58">
        <v>0</v>
      </c>
      <c r="D13" s="58">
        <v>11955</v>
      </c>
      <c r="E13" s="58">
        <v>0</v>
      </c>
      <c r="F13" s="58">
        <v>361</v>
      </c>
      <c r="G13" s="58">
        <v>5365</v>
      </c>
      <c r="H13" s="58">
        <v>1882</v>
      </c>
      <c r="I13" s="58">
        <v>9896</v>
      </c>
      <c r="J13" s="58">
        <v>7658</v>
      </c>
      <c r="K13" s="58">
        <v>7425</v>
      </c>
      <c r="L13" s="58">
        <v>47886</v>
      </c>
    </row>
    <row r="14" spans="1:13" x14ac:dyDescent="0.2">
      <c r="A14" s="58" t="s">
        <v>3284</v>
      </c>
      <c r="B14" s="58">
        <v>3420</v>
      </c>
      <c r="C14" s="58">
        <v>0</v>
      </c>
      <c r="D14" s="58">
        <v>2141</v>
      </c>
      <c r="E14" s="58">
        <v>0</v>
      </c>
      <c r="F14" s="58">
        <v>1109</v>
      </c>
      <c r="G14" s="58">
        <v>4003</v>
      </c>
      <c r="H14" s="58">
        <v>3677</v>
      </c>
      <c r="I14" s="58">
        <v>2143</v>
      </c>
      <c r="J14" s="58">
        <v>1766</v>
      </c>
      <c r="K14" s="58">
        <v>16236</v>
      </c>
      <c r="L14" s="58">
        <v>34495</v>
      </c>
    </row>
    <row r="15" spans="1:13" x14ac:dyDescent="0.2">
      <c r="A15" s="58" t="s">
        <v>3285</v>
      </c>
      <c r="B15" s="58">
        <v>319728</v>
      </c>
      <c r="C15" s="58">
        <v>65283</v>
      </c>
      <c r="D15" s="58">
        <v>267971</v>
      </c>
      <c r="E15" s="58">
        <v>52592</v>
      </c>
      <c r="F15" s="58">
        <v>77300</v>
      </c>
      <c r="G15" s="58">
        <v>290441</v>
      </c>
      <c r="H15" s="58">
        <v>49851</v>
      </c>
      <c r="I15" s="58">
        <v>152497</v>
      </c>
      <c r="J15" s="58">
        <v>73451</v>
      </c>
      <c r="K15" s="58">
        <v>251043</v>
      </c>
      <c r="L15" s="58">
        <v>1600157</v>
      </c>
    </row>
    <row r="16" spans="1:13" x14ac:dyDescent="0.2">
      <c r="A16" s="58" t="s">
        <v>3286</v>
      </c>
      <c r="B16" s="58">
        <v>260031</v>
      </c>
      <c r="C16" s="58">
        <v>44783</v>
      </c>
      <c r="D16" s="58">
        <v>239088</v>
      </c>
      <c r="E16" s="58">
        <v>41617</v>
      </c>
      <c r="F16" s="58">
        <v>72264</v>
      </c>
      <c r="G16" s="58">
        <v>189675</v>
      </c>
      <c r="H16" s="58">
        <v>27931</v>
      </c>
      <c r="I16" s="58">
        <v>129722</v>
      </c>
      <c r="J16" s="58">
        <v>15246</v>
      </c>
      <c r="K16" s="58">
        <v>217487</v>
      </c>
      <c r="L16" s="58">
        <v>1237844</v>
      </c>
    </row>
    <row r="17" spans="1:12" x14ac:dyDescent="0.2">
      <c r="A17" s="58" t="s">
        <v>1293</v>
      </c>
      <c r="B17" s="58">
        <v>59697</v>
      </c>
      <c r="C17" s="58">
        <v>20500</v>
      </c>
      <c r="D17" s="58">
        <v>28883</v>
      </c>
      <c r="E17" s="58">
        <v>10975</v>
      </c>
      <c r="F17" s="58">
        <v>5036</v>
      </c>
      <c r="G17" s="58">
        <v>100766</v>
      </c>
      <c r="H17" s="58">
        <v>21920</v>
      </c>
      <c r="I17" s="58">
        <v>22775</v>
      </c>
      <c r="J17" s="58">
        <v>58205</v>
      </c>
      <c r="K17" s="58">
        <v>33556</v>
      </c>
      <c r="L17" s="58">
        <v>362313</v>
      </c>
    </row>
    <row r="18" spans="1:12" x14ac:dyDescent="0.2">
      <c r="A18" s="58" t="s">
        <v>1294</v>
      </c>
      <c r="B18" s="58">
        <v>309461</v>
      </c>
      <c r="C18" s="58">
        <v>53150</v>
      </c>
      <c r="D18" s="58">
        <v>224195</v>
      </c>
      <c r="E18" s="58">
        <v>49867</v>
      </c>
      <c r="F18" s="58">
        <v>73243</v>
      </c>
      <c r="G18" s="58">
        <v>276868</v>
      </c>
      <c r="H18" s="58">
        <v>48326</v>
      </c>
      <c r="I18" s="58">
        <v>146654</v>
      </c>
      <c r="J18" s="58">
        <v>70626</v>
      </c>
      <c r="K18" s="58">
        <v>242211</v>
      </c>
      <c r="L18" s="58">
        <v>1494601</v>
      </c>
    </row>
    <row r="19" spans="1:12" x14ac:dyDescent="0.2">
      <c r="A19" s="58" t="s">
        <v>3286</v>
      </c>
      <c r="B19" s="58">
        <v>250967</v>
      </c>
      <c r="C19" s="58">
        <v>35986</v>
      </c>
      <c r="D19" s="58">
        <v>196304</v>
      </c>
      <c r="E19" s="58">
        <v>39404</v>
      </c>
      <c r="F19" s="58">
        <v>68462</v>
      </c>
      <c r="G19" s="58">
        <v>182072</v>
      </c>
      <c r="H19" s="58">
        <v>27399</v>
      </c>
      <c r="I19" s="58">
        <v>125165</v>
      </c>
      <c r="J19" s="58">
        <v>14960</v>
      </c>
      <c r="K19" s="58">
        <v>210194</v>
      </c>
      <c r="L19" s="58">
        <v>1150913</v>
      </c>
    </row>
    <row r="20" spans="1:12" x14ac:dyDescent="0.2">
      <c r="A20" s="58" t="s">
        <v>1293</v>
      </c>
      <c r="B20" s="58">
        <v>58494</v>
      </c>
      <c r="C20" s="58">
        <v>17164</v>
      </c>
      <c r="D20" s="58">
        <v>27891</v>
      </c>
      <c r="E20" s="58">
        <v>10463</v>
      </c>
      <c r="F20" s="58">
        <v>4781</v>
      </c>
      <c r="G20" s="58">
        <v>94796</v>
      </c>
      <c r="H20" s="58">
        <v>20927</v>
      </c>
      <c r="I20" s="58">
        <v>21489</v>
      </c>
      <c r="J20" s="58">
        <v>55666</v>
      </c>
      <c r="K20" s="58">
        <v>32017</v>
      </c>
      <c r="L20" s="58">
        <v>343688</v>
      </c>
    </row>
    <row r="21" spans="1:12" x14ac:dyDescent="0.2">
      <c r="A21" s="58" t="s">
        <v>1295</v>
      </c>
      <c r="B21" s="58">
        <f>+B22+B23</f>
        <v>934128.31614999997</v>
      </c>
      <c r="C21" s="58">
        <f t="shared" ref="C21:L21" si="0">+C22+C23</f>
        <v>63247.060851521193</v>
      </c>
      <c r="D21" s="58">
        <f t="shared" si="0"/>
        <v>1130189.6950344341</v>
      </c>
      <c r="E21" s="58">
        <f t="shared" si="0"/>
        <v>251384.88107</v>
      </c>
      <c r="F21" s="58">
        <f t="shared" si="0"/>
        <v>138621.54519999999</v>
      </c>
      <c r="G21" s="58">
        <f t="shared" si="0"/>
        <v>571515.91566141101</v>
      </c>
      <c r="H21" s="58">
        <f t="shared" si="0"/>
        <v>238165.64672999998</v>
      </c>
      <c r="I21" s="58">
        <f t="shared" si="0"/>
        <v>281123.66164250387</v>
      </c>
      <c r="J21" s="58">
        <f t="shared" si="0"/>
        <v>293188.04716999998</v>
      </c>
      <c r="K21" s="58">
        <f t="shared" si="0"/>
        <v>701422.14960646408</v>
      </c>
      <c r="L21" s="58">
        <f t="shared" si="0"/>
        <v>4602986.9191163303</v>
      </c>
    </row>
    <row r="22" spans="1:12" x14ac:dyDescent="0.2">
      <c r="A22" s="58" t="s">
        <v>3286</v>
      </c>
      <c r="B22" s="58">
        <f>777465444.54/1000</f>
        <v>777465.44453999994</v>
      </c>
      <c r="C22" s="58">
        <f>39453643.1324327/1000</f>
        <v>39453.643132432699</v>
      </c>
      <c r="D22" s="58">
        <f>998054855.010609/1000</f>
        <v>998054.85501060903</v>
      </c>
      <c r="E22" s="58">
        <f>223359658.4/1000</f>
        <v>223359.65840000001</v>
      </c>
      <c r="F22" s="58">
        <f>124666511.7/1000</f>
        <v>124666.5117</v>
      </c>
      <c r="G22" s="58">
        <f>403072468.173367/1000</f>
        <v>403072.46817336703</v>
      </c>
      <c r="H22" s="58">
        <f>130446373.269999/1000</f>
        <v>130446.37326999899</v>
      </c>
      <c r="I22" s="58">
        <f>211817153.901844/1000</f>
        <v>211817.15390184399</v>
      </c>
      <c r="J22" s="58">
        <f>67977467.49/1000</f>
        <v>67977.467489999995</v>
      </c>
      <c r="K22" s="58">
        <f>591638089.48612/1000</f>
        <v>591638.08948612004</v>
      </c>
      <c r="L22" s="58">
        <f>3567951665.10437/1000</f>
        <v>3567951.6651043701</v>
      </c>
    </row>
    <row r="23" spans="1:12" x14ac:dyDescent="0.2">
      <c r="A23" s="58" t="s">
        <v>1293</v>
      </c>
      <c r="B23" s="58">
        <f>156662871.61/1000</f>
        <v>156662.87161</v>
      </c>
      <c r="C23" s="58">
        <f>23793417.7190885/1000</f>
        <v>23793.417719088498</v>
      </c>
      <c r="D23" s="58">
        <f>132134840.023825/1000</f>
        <v>132134.840023825</v>
      </c>
      <c r="E23" s="58">
        <f>28025222.67/1000</f>
        <v>28025.222670000003</v>
      </c>
      <c r="F23" s="58">
        <f>13955033.5/1000</f>
        <v>13955.0335</v>
      </c>
      <c r="G23" s="58">
        <f>168443447.488044/1000</f>
        <v>168443.44748804398</v>
      </c>
      <c r="H23" s="58">
        <f>107719273.460001/1000</f>
        <v>107719.273460001</v>
      </c>
      <c r="I23" s="58">
        <f>69306507.7406599/1000</f>
        <v>69306.507740659887</v>
      </c>
      <c r="J23" s="58">
        <f>225210579.68/1000</f>
        <v>225210.57968</v>
      </c>
      <c r="K23" s="58">
        <f>109784060.120344/1000</f>
        <v>109784.060120344</v>
      </c>
      <c r="L23" s="58">
        <f>1035035254.01196/1000</f>
        <v>1035035.25401196</v>
      </c>
    </row>
    <row r="24" spans="1:12" x14ac:dyDescent="0.2">
      <c r="A24" s="58" t="s">
        <v>1296</v>
      </c>
      <c r="B24" s="58">
        <v>862650.26132000005</v>
      </c>
      <c r="C24" s="58">
        <v>44704.783349999685</v>
      </c>
      <c r="D24" s="58">
        <v>1146117.9555800001</v>
      </c>
      <c r="E24" s="58">
        <v>211998.28326000003</v>
      </c>
      <c r="F24" s="58">
        <v>138053.45361966884</v>
      </c>
      <c r="G24" s="58">
        <v>583113.20825000037</v>
      </c>
      <c r="H24" s="58">
        <v>172016.60335316497</v>
      </c>
      <c r="I24" s="58">
        <v>159047.96672</v>
      </c>
      <c r="J24" s="58">
        <v>212412.93005000002</v>
      </c>
      <c r="K24" s="58">
        <v>643432.72519999975</v>
      </c>
      <c r="L24" s="58">
        <f>SUM(B24:K24)</f>
        <v>4173548.1707028337</v>
      </c>
    </row>
    <row r="25" spans="1:12" x14ac:dyDescent="0.2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  <row r="26" spans="1:12" s="4" customFormat="1" x14ac:dyDescent="0.2">
      <c r="A26" s="202" t="s">
        <v>1637</v>
      </c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</row>
    <row r="27" spans="1:12" x14ac:dyDescent="0.2">
      <c r="A27" s="58" t="s">
        <v>1638</v>
      </c>
      <c r="B27" s="58">
        <v>6743.4532399999998</v>
      </c>
      <c r="C27" s="58">
        <v>6765.4738839851279</v>
      </c>
      <c r="D27" s="58">
        <v>5460.9955799999998</v>
      </c>
      <c r="E27" s="58">
        <v>1708.52694</v>
      </c>
      <c r="F27" s="58">
        <v>1391.8386</v>
      </c>
      <c r="G27" s="58">
        <v>12896.097</v>
      </c>
      <c r="H27" s="58">
        <v>161.62672820782294</v>
      </c>
      <c r="I27" s="58">
        <v>3719.8647500000002</v>
      </c>
      <c r="J27" s="58">
        <v>520.49159999999995</v>
      </c>
      <c r="K27" s="58">
        <v>9205.7617483754839</v>
      </c>
      <c r="L27" s="58">
        <f>SUM(B27:K27)</f>
        <v>48574.130070568441</v>
      </c>
    </row>
    <row r="28" spans="1:12" x14ac:dyDescent="0.2">
      <c r="A28" s="58" t="s">
        <v>1639</v>
      </c>
      <c r="B28" s="58">
        <v>0</v>
      </c>
      <c r="C28" s="58">
        <v>1054.3903503770061</v>
      </c>
      <c r="D28" s="58">
        <v>1326.74882</v>
      </c>
      <c r="E28" s="58">
        <v>0</v>
      </c>
      <c r="F28" s="58">
        <v>1728.4494</v>
      </c>
      <c r="G28" s="58">
        <v>0</v>
      </c>
      <c r="H28" s="58">
        <v>1324.8461517921769</v>
      </c>
      <c r="I28" s="58">
        <v>1430.2829999999999</v>
      </c>
      <c r="J28" s="58">
        <v>0</v>
      </c>
      <c r="K28" s="58">
        <v>2956.7373816245163</v>
      </c>
      <c r="L28" s="58">
        <f t="shared" ref="L28:L34" si="1">SUM(B28:K28)</f>
        <v>9821.4551037936981</v>
      </c>
    </row>
    <row r="29" spans="1:12" x14ac:dyDescent="0.2">
      <c r="A29" s="58" t="s">
        <v>1640</v>
      </c>
      <c r="B29" s="58">
        <v>0</v>
      </c>
      <c r="C29" s="58">
        <v>0</v>
      </c>
      <c r="D29" s="58">
        <v>14795.27621</v>
      </c>
      <c r="E29" s="58">
        <v>6233.6089199999997</v>
      </c>
      <c r="F29" s="58">
        <v>2883.15</v>
      </c>
      <c r="G29" s="58">
        <v>8314.9930000000004</v>
      </c>
      <c r="H29" s="58">
        <v>3080.08835</v>
      </c>
      <c r="I29" s="58">
        <v>7514.75857</v>
      </c>
      <c r="J29" s="58">
        <v>5904.7085800000004</v>
      </c>
      <c r="K29" s="58">
        <v>11759.887349999999</v>
      </c>
      <c r="L29" s="58">
        <f t="shared" si="1"/>
        <v>60486.470979999991</v>
      </c>
    </row>
    <row r="30" spans="1:12" x14ac:dyDescent="0.2">
      <c r="A30" s="58" t="s">
        <v>1641</v>
      </c>
      <c r="B30" s="58">
        <v>12318.0463</v>
      </c>
      <c r="C30" s="58">
        <v>1169.4432547399729</v>
      </c>
      <c r="D30" s="58">
        <v>11560.63702</v>
      </c>
      <c r="E30" s="58">
        <v>2028.4219900000001</v>
      </c>
      <c r="F30" s="58">
        <v>3593.1943500000002</v>
      </c>
      <c r="G30" s="58">
        <v>6778.518</v>
      </c>
      <c r="H30" s="58">
        <v>2433.6453300000717</v>
      </c>
      <c r="I30" s="58">
        <v>5632.2326900000007</v>
      </c>
      <c r="J30" s="58">
        <v>720.22119999999995</v>
      </c>
      <c r="K30" s="58">
        <v>16733.142160000003</v>
      </c>
      <c r="L30" s="58">
        <f t="shared" si="1"/>
        <v>62967.502294740058</v>
      </c>
    </row>
    <row r="31" spans="1:12" x14ac:dyDescent="0.2">
      <c r="A31" s="58" t="s">
        <v>1536</v>
      </c>
      <c r="B31" s="58">
        <v>1556.0861499999999</v>
      </c>
      <c r="C31" s="58">
        <v>200.37338108698751</v>
      </c>
      <c r="D31" s="58">
        <v>0.58299000000000001</v>
      </c>
      <c r="E31" s="58">
        <v>0</v>
      </c>
      <c r="F31" s="58">
        <v>24.743650000000002</v>
      </c>
      <c r="G31" s="58">
        <v>1084.615</v>
      </c>
      <c r="H31" s="58">
        <v>450.34270999992827</v>
      </c>
      <c r="I31" s="58">
        <v>444.16046999999998</v>
      </c>
      <c r="J31" s="58">
        <v>1655.3148999999999</v>
      </c>
      <c r="K31" s="58">
        <v>51.770370000000057</v>
      </c>
      <c r="L31" s="58">
        <f t="shared" si="1"/>
        <v>5467.9896210869156</v>
      </c>
    </row>
    <row r="32" spans="1:12" x14ac:dyDescent="0.2">
      <c r="A32" s="58" t="s">
        <v>1537</v>
      </c>
      <c r="B32" s="58">
        <v>0</v>
      </c>
      <c r="C32" s="58">
        <v>0</v>
      </c>
      <c r="D32" s="58">
        <v>0</v>
      </c>
      <c r="E32" s="58">
        <v>0</v>
      </c>
      <c r="F32" s="58">
        <v>0</v>
      </c>
      <c r="G32" s="58">
        <v>0</v>
      </c>
      <c r="H32" s="58">
        <v>0</v>
      </c>
      <c r="I32" s="58">
        <v>254.751</v>
      </c>
      <c r="J32" s="58">
        <v>0</v>
      </c>
      <c r="K32" s="58">
        <v>0</v>
      </c>
      <c r="L32" s="58">
        <f t="shared" si="1"/>
        <v>254.751</v>
      </c>
    </row>
    <row r="33" spans="1:12" x14ac:dyDescent="0.2">
      <c r="A33" s="58" t="s">
        <v>1538</v>
      </c>
      <c r="B33" s="58">
        <v>0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f t="shared" si="1"/>
        <v>0</v>
      </c>
    </row>
    <row r="34" spans="1:12" x14ac:dyDescent="0.2">
      <c r="A34" s="58" t="s">
        <v>1539</v>
      </c>
      <c r="B34" s="58">
        <v>0</v>
      </c>
      <c r="C34" s="58">
        <v>0</v>
      </c>
      <c r="D34" s="58">
        <v>7.3899999999999999E-3</v>
      </c>
      <c r="E34" s="58">
        <v>7.0389699999999999</v>
      </c>
      <c r="F34" s="58">
        <v>0</v>
      </c>
      <c r="G34" s="58">
        <v>0</v>
      </c>
      <c r="H34" s="58">
        <v>120.092</v>
      </c>
      <c r="I34" s="58">
        <v>0</v>
      </c>
      <c r="J34" s="58">
        <v>355.70863000000003</v>
      </c>
      <c r="K34" s="58">
        <v>0</v>
      </c>
      <c r="L34" s="58">
        <f t="shared" si="1"/>
        <v>482.84699000000001</v>
      </c>
    </row>
    <row r="35" spans="1:12" s="4" customFormat="1" x14ac:dyDescent="0.2">
      <c r="A35" s="78" t="s">
        <v>1540</v>
      </c>
      <c r="B35" s="58">
        <f>SUM(B27:B34)</f>
        <v>20617.58569</v>
      </c>
      <c r="C35" s="58">
        <f t="shared" ref="C35:L35" si="2">SUM(C27:C34)</f>
        <v>9189.6808701890932</v>
      </c>
      <c r="D35" s="58">
        <f t="shared" si="2"/>
        <v>33144.248010000003</v>
      </c>
      <c r="E35" s="58">
        <f t="shared" si="2"/>
        <v>9977.5968199999988</v>
      </c>
      <c r="F35" s="58">
        <f t="shared" si="2"/>
        <v>9621.3760000000002</v>
      </c>
      <c r="G35" s="58">
        <f t="shared" si="2"/>
        <v>29074.223000000002</v>
      </c>
      <c r="H35" s="58">
        <f t="shared" si="2"/>
        <v>7570.6412699999992</v>
      </c>
      <c r="I35" s="58">
        <f t="shared" si="2"/>
        <v>18996.050479999998</v>
      </c>
      <c r="J35" s="58">
        <f t="shared" si="2"/>
        <v>9156.4449100000002</v>
      </c>
      <c r="K35" s="58">
        <f t="shared" si="2"/>
        <v>40707.299010000002</v>
      </c>
      <c r="L35" s="58">
        <f t="shared" si="2"/>
        <v>188055.14606018909</v>
      </c>
    </row>
    <row r="36" spans="1:12" x14ac:dyDescent="0.2">
      <c r="A36" s="7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</row>
    <row r="37" spans="1:12" s="4" customFormat="1" x14ac:dyDescent="0.2">
      <c r="A37" s="202" t="s">
        <v>1541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</row>
    <row r="38" spans="1:12" x14ac:dyDescent="0.2">
      <c r="A38" s="58" t="s">
        <v>1542</v>
      </c>
      <c r="B38" s="58">
        <v>13</v>
      </c>
      <c r="C38" s="58">
        <v>5</v>
      </c>
      <c r="D38" s="58">
        <v>35</v>
      </c>
      <c r="E38" s="58">
        <v>0</v>
      </c>
      <c r="F38" s="58">
        <v>0</v>
      </c>
      <c r="G38" s="58">
        <v>0</v>
      </c>
      <c r="H38" s="58">
        <v>0</v>
      </c>
      <c r="I38" s="58">
        <v>1</v>
      </c>
      <c r="J38" s="58">
        <v>0</v>
      </c>
      <c r="K38" s="58">
        <v>0</v>
      </c>
      <c r="L38" s="58">
        <f>SUM(B38:K38)</f>
        <v>54</v>
      </c>
    </row>
    <row r="39" spans="1:12" x14ac:dyDescent="0.2">
      <c r="A39" s="58" t="s">
        <v>1543</v>
      </c>
      <c r="B39" s="58">
        <v>237</v>
      </c>
      <c r="C39" s="58">
        <v>181</v>
      </c>
      <c r="D39" s="58">
        <v>0</v>
      </c>
      <c r="E39" s="58">
        <v>160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f>SUM(B39:K39)</f>
        <v>578</v>
      </c>
    </row>
    <row r="40" spans="1:12" x14ac:dyDescent="0.2">
      <c r="A40" s="58" t="s">
        <v>1544</v>
      </c>
      <c r="B40" s="58">
        <v>3415</v>
      </c>
      <c r="C40" s="58">
        <v>140</v>
      </c>
      <c r="D40" s="58">
        <v>38</v>
      </c>
      <c r="E40" s="58">
        <v>180</v>
      </c>
      <c r="F40" s="58">
        <v>364</v>
      </c>
      <c r="G40" s="58">
        <v>455</v>
      </c>
      <c r="H40" s="58">
        <v>0</v>
      </c>
      <c r="I40" s="58">
        <v>593</v>
      </c>
      <c r="J40" s="58">
        <v>171</v>
      </c>
      <c r="K40" s="58">
        <v>1455</v>
      </c>
      <c r="L40" s="58">
        <f>SUM(B40:K40)</f>
        <v>6811</v>
      </c>
    </row>
    <row r="41" spans="1:12" x14ac:dyDescent="0.2">
      <c r="A41" s="58" t="s">
        <v>1545</v>
      </c>
      <c r="B41" s="58">
        <v>721</v>
      </c>
      <c r="C41" s="58">
        <v>47</v>
      </c>
      <c r="D41" s="58">
        <v>87</v>
      </c>
      <c r="E41" s="58">
        <v>89</v>
      </c>
      <c r="F41" s="58">
        <v>43</v>
      </c>
      <c r="G41" s="58">
        <v>17</v>
      </c>
      <c r="H41" s="58">
        <v>443</v>
      </c>
      <c r="I41" s="58">
        <v>270</v>
      </c>
      <c r="J41" s="58">
        <v>94</v>
      </c>
      <c r="K41" s="58">
        <v>176</v>
      </c>
      <c r="L41" s="58">
        <f>SUM(B41:K41)</f>
        <v>1987</v>
      </c>
    </row>
    <row r="42" spans="1:12" x14ac:dyDescent="0.2">
      <c r="A42" s="58" t="s">
        <v>1546</v>
      </c>
      <c r="B42" s="58">
        <v>100</v>
      </c>
      <c r="C42" s="58">
        <v>16</v>
      </c>
      <c r="D42" s="58">
        <v>1690</v>
      </c>
      <c r="E42" s="58">
        <v>54</v>
      </c>
      <c r="F42" s="58">
        <v>241</v>
      </c>
      <c r="G42" s="58">
        <v>0</v>
      </c>
      <c r="H42" s="58">
        <v>288</v>
      </c>
      <c r="I42" s="58">
        <v>76</v>
      </c>
      <c r="J42" s="58">
        <v>394</v>
      </c>
      <c r="K42" s="58">
        <v>618</v>
      </c>
      <c r="L42" s="58">
        <f>SUM(B42:K42)</f>
        <v>3477</v>
      </c>
    </row>
    <row r="43" spans="1:12" s="4" customFormat="1" ht="13.5" thickBot="1" x14ac:dyDescent="0.25">
      <c r="A43" s="79" t="s">
        <v>1540</v>
      </c>
      <c r="B43" s="72">
        <f>SUM(B38:B42)</f>
        <v>4486</v>
      </c>
      <c r="C43" s="72">
        <f t="shared" ref="C43:L43" si="3">SUM(C38:C42)</f>
        <v>389</v>
      </c>
      <c r="D43" s="72">
        <f t="shared" si="3"/>
        <v>1850</v>
      </c>
      <c r="E43" s="72">
        <f t="shared" si="3"/>
        <v>483</v>
      </c>
      <c r="F43" s="72">
        <f t="shared" si="3"/>
        <v>648</v>
      </c>
      <c r="G43" s="72">
        <f t="shared" si="3"/>
        <v>472</v>
      </c>
      <c r="H43" s="72">
        <f t="shared" si="3"/>
        <v>731</v>
      </c>
      <c r="I43" s="72">
        <f t="shared" si="3"/>
        <v>940</v>
      </c>
      <c r="J43" s="72">
        <f t="shared" si="3"/>
        <v>659</v>
      </c>
      <c r="K43" s="72">
        <f t="shared" si="3"/>
        <v>2249</v>
      </c>
      <c r="L43" s="72">
        <f t="shared" si="3"/>
        <v>12907</v>
      </c>
    </row>
  </sheetData>
  <mergeCells count="2">
    <mergeCell ref="A5:F6"/>
    <mergeCell ref="G5:K6"/>
  </mergeCells>
  <phoneticPr fontId="2" type="noConversion"/>
  <conditionalFormatting sqref="B8:L8">
    <cfRule type="expression" dxfId="10" priority="1" stopIfTrue="1">
      <formula>$AR8=1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28000000000000003" top="0.98425196850393704" bottom="0.98425196850393704" header="0.51181102362204722" footer="0.51181102362204722"/>
  <pageSetup paperSize="8" orientation="landscape" horizontalDpi="300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B100"/>
  <sheetViews>
    <sheetView showGridLines="0" workbookViewId="0">
      <selection activeCell="F13" sqref="F13"/>
    </sheetView>
  </sheetViews>
  <sheetFormatPr defaultRowHeight="12.75" x14ac:dyDescent="0.2"/>
  <cols>
    <col min="1" max="1" width="45.7109375" style="3" customWidth="1"/>
    <col min="2" max="2" width="13.5703125" style="3" customWidth="1"/>
    <col min="3" max="3" width="12" style="3" customWidth="1"/>
    <col min="4" max="4" width="11.85546875" style="3" customWidth="1"/>
    <col min="5" max="5" width="9.5703125" style="3" customWidth="1"/>
    <col min="6" max="6" width="11.5703125" style="3" customWidth="1"/>
    <col min="7" max="7" width="11.140625" style="3" customWidth="1"/>
    <col min="8" max="8" width="12.5703125" style="3" customWidth="1"/>
    <col min="9" max="9" width="11.7109375" style="3" customWidth="1"/>
    <col min="10" max="10" width="12.5703125" style="3" customWidth="1"/>
    <col min="11" max="11" width="12.42578125" style="3" customWidth="1"/>
    <col min="12" max="12" width="12.85546875" style="3" customWidth="1"/>
    <col min="13" max="13" width="11.7109375" style="3" customWidth="1"/>
    <col min="14" max="14" width="10.28515625" style="3" customWidth="1"/>
    <col min="15" max="16384" width="9.140625" style="3"/>
  </cols>
  <sheetData>
    <row r="1" spans="1:14" x14ac:dyDescent="0.2">
      <c r="A1" s="334" t="s">
        <v>1595</v>
      </c>
    </row>
    <row r="2" spans="1:14" x14ac:dyDescent="0.2">
      <c r="A2" s="334" t="s">
        <v>300</v>
      </c>
    </row>
    <row r="3" spans="1:14" x14ac:dyDescent="0.2">
      <c r="A3" s="4" t="s">
        <v>1565</v>
      </c>
      <c r="M3" s="257" t="s">
        <v>1566</v>
      </c>
    </row>
    <row r="5" spans="1:14" ht="12.75" customHeight="1" x14ac:dyDescent="0.2">
      <c r="A5" s="813" t="s">
        <v>1549</v>
      </c>
      <c r="B5" s="820"/>
      <c r="C5" s="820"/>
      <c r="D5" s="820"/>
      <c r="E5" s="820"/>
      <c r="F5" s="820"/>
      <c r="G5" s="814" t="s">
        <v>1550</v>
      </c>
      <c r="H5" s="814"/>
      <c r="I5" s="814"/>
      <c r="J5" s="814"/>
      <c r="K5" s="814"/>
      <c r="L5" s="814"/>
      <c r="M5" s="179"/>
      <c r="N5" s="179"/>
    </row>
    <row r="6" spans="1:14" x14ac:dyDescent="0.2">
      <c r="A6" s="820"/>
      <c r="B6" s="820"/>
      <c r="C6" s="820"/>
      <c r="D6" s="820"/>
      <c r="E6" s="820"/>
      <c r="F6" s="820"/>
      <c r="G6" s="814"/>
      <c r="H6" s="814"/>
      <c r="I6" s="814"/>
      <c r="J6" s="814"/>
      <c r="K6" s="814"/>
      <c r="L6" s="814"/>
      <c r="M6" s="179"/>
      <c r="N6" s="179"/>
    </row>
    <row r="7" spans="1:14" ht="13.5" thickBot="1" x14ac:dyDescent="0.25">
      <c r="M7" s="14" t="s">
        <v>1393</v>
      </c>
    </row>
    <row r="8" spans="1:14" s="144" customFormat="1" ht="79.5" thickBot="1" x14ac:dyDescent="0.25">
      <c r="A8" s="632"/>
      <c r="B8" s="602" t="s">
        <v>1884</v>
      </c>
      <c r="C8" s="602" t="s">
        <v>1885</v>
      </c>
      <c r="D8" s="602" t="s">
        <v>1733</v>
      </c>
      <c r="E8" s="602" t="s">
        <v>77</v>
      </c>
      <c r="F8" s="602" t="s">
        <v>2714</v>
      </c>
      <c r="G8" s="602" t="s">
        <v>1889</v>
      </c>
      <c r="H8" s="602" t="s">
        <v>1892</v>
      </c>
      <c r="I8" s="602" t="s">
        <v>1893</v>
      </c>
      <c r="J8" s="602" t="s">
        <v>1895</v>
      </c>
      <c r="K8" s="612" t="s">
        <v>75</v>
      </c>
      <c r="L8" s="628" t="s">
        <v>1189</v>
      </c>
      <c r="M8" s="622"/>
    </row>
    <row r="9" spans="1:14" s="4" customFormat="1" ht="26.25" customHeight="1" x14ac:dyDescent="0.2">
      <c r="A9" s="147" t="s">
        <v>1551</v>
      </c>
      <c r="B9" s="232"/>
      <c r="C9" s="85"/>
      <c r="D9" s="85"/>
      <c r="E9" s="85"/>
      <c r="F9" s="85"/>
      <c r="G9" s="85"/>
      <c r="H9" s="85"/>
      <c r="I9" s="85"/>
      <c r="J9" s="85"/>
      <c r="K9" s="85"/>
      <c r="L9" s="85"/>
      <c r="M9" s="156"/>
      <c r="N9" s="145"/>
    </row>
    <row r="10" spans="1:14" x14ac:dyDescent="0.2">
      <c r="A10" s="58" t="s">
        <v>2557</v>
      </c>
      <c r="B10" s="58">
        <v>161298</v>
      </c>
      <c r="C10" s="58">
        <v>31042</v>
      </c>
      <c r="D10" s="58">
        <v>161129</v>
      </c>
      <c r="E10" s="58">
        <v>31790</v>
      </c>
      <c r="F10" s="58">
        <v>51067</v>
      </c>
      <c r="G10" s="58">
        <v>133296</v>
      </c>
      <c r="H10" s="58">
        <v>29848</v>
      </c>
      <c r="I10" s="58">
        <v>104093</v>
      </c>
      <c r="J10" s="58">
        <v>16598</v>
      </c>
      <c r="K10" s="58">
        <v>174490</v>
      </c>
      <c r="L10" s="256">
        <f>SUM(B10:K10)</f>
        <v>894651</v>
      </c>
      <c r="N10" s="68"/>
    </row>
    <row r="11" spans="1:14" x14ac:dyDescent="0.2">
      <c r="A11" s="58" t="s">
        <v>1552</v>
      </c>
      <c r="B11" s="58">
        <f>+B12+B13</f>
        <v>118581</v>
      </c>
      <c r="C11" s="58">
        <f t="shared" ref="C11:K11" si="0">+C12+C13</f>
        <v>23924</v>
      </c>
      <c r="D11" s="58">
        <f t="shared" si="0"/>
        <v>114961</v>
      </c>
      <c r="E11" s="58">
        <f t="shared" si="0"/>
        <v>13817</v>
      </c>
      <c r="F11" s="58">
        <f t="shared" si="0"/>
        <v>34392</v>
      </c>
      <c r="G11" s="58">
        <f t="shared" si="0"/>
        <v>85062</v>
      </c>
      <c r="H11" s="58">
        <f t="shared" si="0"/>
        <v>1544</v>
      </c>
      <c r="I11" s="58">
        <f t="shared" si="0"/>
        <v>41398</v>
      </c>
      <c r="J11" s="58">
        <f t="shared" si="0"/>
        <v>2403</v>
      </c>
      <c r="K11" s="58">
        <f t="shared" si="0"/>
        <v>77039</v>
      </c>
      <c r="L11" s="256">
        <f t="shared" ref="L11:L19" si="1">SUM(B11:K11)</f>
        <v>513121</v>
      </c>
      <c r="N11" s="68"/>
    </row>
    <row r="12" spans="1:14" x14ac:dyDescent="0.2">
      <c r="A12" s="58" t="s">
        <v>1553</v>
      </c>
      <c r="B12" s="58">
        <v>3042</v>
      </c>
      <c r="C12" s="58">
        <v>554</v>
      </c>
      <c r="D12" s="58">
        <v>10120</v>
      </c>
      <c r="E12" s="58">
        <v>1315</v>
      </c>
      <c r="F12" s="58">
        <v>1026</v>
      </c>
      <c r="G12" s="58">
        <v>1402</v>
      </c>
      <c r="H12" s="58">
        <v>281</v>
      </c>
      <c r="I12" s="58">
        <v>1388</v>
      </c>
      <c r="J12" s="58">
        <v>89</v>
      </c>
      <c r="K12" s="58">
        <v>156</v>
      </c>
      <c r="L12" s="256">
        <f t="shared" si="1"/>
        <v>19373</v>
      </c>
      <c r="N12" s="68"/>
    </row>
    <row r="13" spans="1:14" x14ac:dyDescent="0.2">
      <c r="A13" s="58" t="s">
        <v>1554</v>
      </c>
      <c r="B13" s="58">
        <v>115539</v>
      </c>
      <c r="C13" s="58">
        <v>23370</v>
      </c>
      <c r="D13" s="58">
        <v>104841</v>
      </c>
      <c r="E13" s="58">
        <v>12502</v>
      </c>
      <c r="F13" s="58">
        <v>33366</v>
      </c>
      <c r="G13" s="58">
        <v>83660</v>
      </c>
      <c r="H13" s="58">
        <v>1263</v>
      </c>
      <c r="I13" s="58">
        <v>40010</v>
      </c>
      <c r="J13" s="58">
        <v>2314</v>
      </c>
      <c r="K13" s="58">
        <v>76883</v>
      </c>
      <c r="L13" s="256">
        <f t="shared" si="1"/>
        <v>493748</v>
      </c>
      <c r="N13" s="68"/>
    </row>
    <row r="14" spans="1:14" x14ac:dyDescent="0.2">
      <c r="A14" s="58" t="s">
        <v>1555</v>
      </c>
      <c r="B14" s="58">
        <f>+B15+B16+B17+B18</f>
        <v>19848</v>
      </c>
      <c r="C14" s="58">
        <f t="shared" ref="C14:K14" si="2">+C15+C16+C17+C18</f>
        <v>10183</v>
      </c>
      <c r="D14" s="58">
        <f t="shared" si="2"/>
        <v>37002</v>
      </c>
      <c r="E14" s="58">
        <f t="shared" si="2"/>
        <v>3990</v>
      </c>
      <c r="F14" s="58">
        <f t="shared" si="2"/>
        <v>13105</v>
      </c>
      <c r="G14" s="58">
        <f t="shared" si="2"/>
        <v>28683</v>
      </c>
      <c r="H14" s="58">
        <f t="shared" si="2"/>
        <v>3461</v>
      </c>
      <c r="I14" s="58">
        <f t="shared" si="2"/>
        <v>16114</v>
      </c>
      <c r="J14" s="58">
        <f t="shared" si="2"/>
        <v>3755</v>
      </c>
      <c r="K14" s="58">
        <f t="shared" si="2"/>
        <v>34115</v>
      </c>
      <c r="L14" s="256">
        <f t="shared" si="1"/>
        <v>170256</v>
      </c>
      <c r="N14" s="68"/>
    </row>
    <row r="15" spans="1:14" x14ac:dyDescent="0.2">
      <c r="A15" s="58" t="s">
        <v>1556</v>
      </c>
      <c r="B15" s="58">
        <v>53</v>
      </c>
      <c r="C15" s="58">
        <v>0</v>
      </c>
      <c r="D15" s="58">
        <v>0</v>
      </c>
      <c r="E15" s="58">
        <v>0</v>
      </c>
      <c r="F15" s="58">
        <v>0</v>
      </c>
      <c r="G15" s="58">
        <v>0</v>
      </c>
      <c r="H15" s="58">
        <v>3</v>
      </c>
      <c r="I15" s="58">
        <v>0</v>
      </c>
      <c r="J15" s="58">
        <v>0</v>
      </c>
      <c r="K15" s="58">
        <v>0</v>
      </c>
      <c r="L15" s="256">
        <f t="shared" si="1"/>
        <v>56</v>
      </c>
      <c r="N15" s="68"/>
    </row>
    <row r="16" spans="1:14" x14ac:dyDescent="0.2">
      <c r="A16" s="58" t="s">
        <v>1557</v>
      </c>
      <c r="B16" s="58">
        <v>112</v>
      </c>
      <c r="C16" s="58">
        <v>17</v>
      </c>
      <c r="D16" s="58">
        <v>74</v>
      </c>
      <c r="E16" s="58">
        <v>38</v>
      </c>
      <c r="F16" s="58">
        <v>35</v>
      </c>
      <c r="G16" s="58">
        <v>94</v>
      </c>
      <c r="H16" s="58">
        <v>26</v>
      </c>
      <c r="I16" s="58">
        <v>58</v>
      </c>
      <c r="J16" s="58">
        <v>24</v>
      </c>
      <c r="K16" s="58">
        <v>163</v>
      </c>
      <c r="L16" s="256">
        <f t="shared" si="1"/>
        <v>641</v>
      </c>
      <c r="N16" s="68"/>
    </row>
    <row r="17" spans="1:14" x14ac:dyDescent="0.2">
      <c r="A17" s="58" t="s">
        <v>1558</v>
      </c>
      <c r="B17" s="58">
        <v>725</v>
      </c>
      <c r="C17" s="58">
        <v>2751</v>
      </c>
      <c r="D17" s="58">
        <v>5006</v>
      </c>
      <c r="E17" s="58">
        <v>665</v>
      </c>
      <c r="F17" s="58">
        <v>1736</v>
      </c>
      <c r="G17" s="58">
        <v>2512</v>
      </c>
      <c r="H17" s="58">
        <v>941</v>
      </c>
      <c r="I17" s="58">
        <v>1429</v>
      </c>
      <c r="J17" s="58">
        <v>492</v>
      </c>
      <c r="K17" s="58">
        <v>6726</v>
      </c>
      <c r="L17" s="256">
        <f t="shared" si="1"/>
        <v>22983</v>
      </c>
      <c r="N17" s="68"/>
    </row>
    <row r="18" spans="1:14" x14ac:dyDescent="0.2">
      <c r="A18" s="58" t="s">
        <v>1559</v>
      </c>
      <c r="B18" s="58">
        <v>18958</v>
      </c>
      <c r="C18" s="58">
        <v>7415</v>
      </c>
      <c r="D18" s="58">
        <v>31922</v>
      </c>
      <c r="E18" s="58">
        <v>3287</v>
      </c>
      <c r="F18" s="58">
        <v>11334</v>
      </c>
      <c r="G18" s="58">
        <v>26077</v>
      </c>
      <c r="H18" s="58">
        <v>2491</v>
      </c>
      <c r="I18" s="58">
        <v>14627</v>
      </c>
      <c r="J18" s="58">
        <v>3239</v>
      </c>
      <c r="K18" s="58">
        <v>27226</v>
      </c>
      <c r="L18" s="256">
        <f t="shared" si="1"/>
        <v>146576</v>
      </c>
      <c r="N18" s="68"/>
    </row>
    <row r="19" spans="1:14" x14ac:dyDescent="0.2">
      <c r="A19" s="58" t="s">
        <v>2558</v>
      </c>
      <c r="B19" s="58">
        <v>260031</v>
      </c>
      <c r="C19" s="58">
        <v>44783</v>
      </c>
      <c r="D19" s="58">
        <v>239088</v>
      </c>
      <c r="E19" s="58">
        <v>41617</v>
      </c>
      <c r="F19" s="58">
        <v>72264</v>
      </c>
      <c r="G19" s="58">
        <v>189675</v>
      </c>
      <c r="H19" s="58">
        <v>27931</v>
      </c>
      <c r="I19" s="58">
        <v>129722</v>
      </c>
      <c r="J19" s="58">
        <v>15246</v>
      </c>
      <c r="K19" s="58">
        <v>217487</v>
      </c>
      <c r="L19" s="256">
        <f t="shared" si="1"/>
        <v>1237844</v>
      </c>
      <c r="N19" s="68"/>
    </row>
    <row r="20" spans="1:14" x14ac:dyDescent="0.2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256"/>
      <c r="N20" s="68"/>
    </row>
    <row r="21" spans="1:14" ht="24.75" x14ac:dyDescent="0.2">
      <c r="A21" s="148" t="s">
        <v>1560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256"/>
      <c r="N21" s="68"/>
    </row>
    <row r="22" spans="1:14" x14ac:dyDescent="0.2">
      <c r="A22" s="58" t="s">
        <v>2557</v>
      </c>
      <c r="B22" s="58">
        <v>43592</v>
      </c>
      <c r="C22" s="58">
        <v>19973</v>
      </c>
      <c r="D22" s="256">
        <v>25528</v>
      </c>
      <c r="E22" s="58">
        <v>8990</v>
      </c>
      <c r="F22" s="58">
        <v>3814</v>
      </c>
      <c r="G22" s="58">
        <v>64770</v>
      </c>
      <c r="H22" s="58">
        <v>17939</v>
      </c>
      <c r="I22" s="58">
        <v>21870</v>
      </c>
      <c r="J22" s="58">
        <v>47291</v>
      </c>
      <c r="K22" s="58">
        <v>19079</v>
      </c>
      <c r="L22" s="256">
        <f>SUM(B22:K22)</f>
        <v>272846</v>
      </c>
      <c r="N22" s="68"/>
    </row>
    <row r="23" spans="1:14" x14ac:dyDescent="0.2">
      <c r="A23" s="58" t="s">
        <v>1552</v>
      </c>
      <c r="B23" s="58">
        <f>+B24+B25</f>
        <v>18149</v>
      </c>
      <c r="C23" s="58">
        <f t="shared" ref="C23:K23" si="3">+C24+C25</f>
        <v>6838</v>
      </c>
      <c r="D23" s="58">
        <f t="shared" si="3"/>
        <v>7005</v>
      </c>
      <c r="E23" s="58">
        <f t="shared" si="3"/>
        <v>2496</v>
      </c>
      <c r="F23" s="58">
        <f t="shared" si="3"/>
        <v>1878</v>
      </c>
      <c r="G23" s="58">
        <f t="shared" si="3"/>
        <v>51894</v>
      </c>
      <c r="H23" s="58">
        <f t="shared" si="3"/>
        <v>6954</v>
      </c>
      <c r="I23" s="58">
        <f t="shared" si="3"/>
        <v>4402</v>
      </c>
      <c r="J23" s="58">
        <f t="shared" si="3"/>
        <v>20999</v>
      </c>
      <c r="K23" s="58">
        <f t="shared" si="3"/>
        <v>17998</v>
      </c>
      <c r="L23" s="256">
        <f t="shared" ref="L23:L31" si="4">SUM(B23:K23)</f>
        <v>138613</v>
      </c>
      <c r="N23" s="68"/>
    </row>
    <row r="24" spans="1:14" x14ac:dyDescent="0.2">
      <c r="A24" s="58" t="s">
        <v>1553</v>
      </c>
      <c r="B24" s="58">
        <v>1191</v>
      </c>
      <c r="C24" s="58">
        <v>36</v>
      </c>
      <c r="D24" s="256">
        <v>1077</v>
      </c>
      <c r="E24" s="58">
        <v>153</v>
      </c>
      <c r="F24" s="58">
        <v>91</v>
      </c>
      <c r="G24" s="58">
        <v>1820</v>
      </c>
      <c r="H24" s="58">
        <v>432</v>
      </c>
      <c r="I24" s="58">
        <v>220</v>
      </c>
      <c r="J24" s="58">
        <v>3833</v>
      </c>
      <c r="K24" s="58">
        <v>168</v>
      </c>
      <c r="L24" s="256">
        <f t="shared" si="4"/>
        <v>9021</v>
      </c>
      <c r="N24" s="68"/>
    </row>
    <row r="25" spans="1:14" x14ac:dyDescent="0.2">
      <c r="A25" s="58" t="s">
        <v>1554</v>
      </c>
      <c r="B25" s="58">
        <v>16958</v>
      </c>
      <c r="C25" s="58">
        <v>6802</v>
      </c>
      <c r="D25" s="256">
        <v>5928</v>
      </c>
      <c r="E25" s="58">
        <v>2343</v>
      </c>
      <c r="F25" s="58">
        <v>1787</v>
      </c>
      <c r="G25" s="58">
        <v>50074</v>
      </c>
      <c r="H25" s="58">
        <v>6522</v>
      </c>
      <c r="I25" s="58">
        <v>4182</v>
      </c>
      <c r="J25" s="58">
        <v>17166</v>
      </c>
      <c r="K25" s="58">
        <v>17830</v>
      </c>
      <c r="L25" s="256">
        <f t="shared" si="4"/>
        <v>129592</v>
      </c>
      <c r="N25" s="68"/>
    </row>
    <row r="26" spans="1:14" x14ac:dyDescent="0.2">
      <c r="A26" s="58" t="s">
        <v>1555</v>
      </c>
      <c r="B26" s="58">
        <f>+B27+B28+B29+B30</f>
        <v>2044</v>
      </c>
      <c r="C26" s="58">
        <f t="shared" ref="C26:L26" si="5">+C27+C28+C29+C30</f>
        <v>6311</v>
      </c>
      <c r="D26" s="58">
        <f t="shared" si="5"/>
        <v>3650</v>
      </c>
      <c r="E26" s="58">
        <f t="shared" si="5"/>
        <v>511</v>
      </c>
      <c r="F26" s="58">
        <f t="shared" si="5"/>
        <v>746</v>
      </c>
      <c r="G26" s="58">
        <f t="shared" si="5"/>
        <v>15898</v>
      </c>
      <c r="H26" s="58">
        <f t="shared" si="5"/>
        <v>2973</v>
      </c>
      <c r="I26" s="58">
        <f t="shared" si="5"/>
        <v>3152</v>
      </c>
      <c r="J26" s="58">
        <f t="shared" si="5"/>
        <v>10085</v>
      </c>
      <c r="K26" s="58">
        <f t="shared" si="5"/>
        <v>3448</v>
      </c>
      <c r="L26" s="58">
        <f t="shared" si="5"/>
        <v>48818</v>
      </c>
      <c r="N26" s="68"/>
    </row>
    <row r="27" spans="1:14" x14ac:dyDescent="0.2">
      <c r="A27" s="58" t="s">
        <v>1556</v>
      </c>
      <c r="B27" s="58">
        <v>0</v>
      </c>
      <c r="C27" s="58">
        <v>0</v>
      </c>
      <c r="D27" s="256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256">
        <f t="shared" si="4"/>
        <v>0</v>
      </c>
      <c r="N27" s="68"/>
    </row>
    <row r="28" spans="1:14" x14ac:dyDescent="0.2">
      <c r="A28" s="58" t="s">
        <v>1557</v>
      </c>
      <c r="B28" s="58">
        <v>23</v>
      </c>
      <c r="C28" s="58">
        <v>6</v>
      </c>
      <c r="D28" s="256">
        <v>3</v>
      </c>
      <c r="E28" s="58">
        <v>3</v>
      </c>
      <c r="F28" s="58">
        <v>0</v>
      </c>
      <c r="G28" s="58">
        <v>32</v>
      </c>
      <c r="H28" s="58">
        <v>8</v>
      </c>
      <c r="I28" s="58">
        <v>10</v>
      </c>
      <c r="J28" s="58">
        <v>34</v>
      </c>
      <c r="K28" s="58">
        <v>8</v>
      </c>
      <c r="L28" s="256">
        <f t="shared" si="4"/>
        <v>127</v>
      </c>
      <c r="N28" s="68"/>
    </row>
    <row r="29" spans="1:14" x14ac:dyDescent="0.2">
      <c r="A29" s="58" t="s">
        <v>1558</v>
      </c>
      <c r="B29" s="58">
        <v>89</v>
      </c>
      <c r="C29" s="58">
        <v>396</v>
      </c>
      <c r="D29" s="256">
        <v>171</v>
      </c>
      <c r="E29" s="58">
        <v>13</v>
      </c>
      <c r="F29" s="58">
        <v>102</v>
      </c>
      <c r="G29" s="58">
        <v>744</v>
      </c>
      <c r="H29" s="58">
        <v>844</v>
      </c>
      <c r="I29" s="58">
        <v>218</v>
      </c>
      <c r="J29" s="58">
        <v>824</v>
      </c>
      <c r="K29" s="58">
        <v>607</v>
      </c>
      <c r="L29" s="256">
        <f t="shared" si="4"/>
        <v>4008</v>
      </c>
      <c r="N29" s="68"/>
    </row>
    <row r="30" spans="1:14" x14ac:dyDescent="0.2">
      <c r="A30" s="58" t="s">
        <v>1559</v>
      </c>
      <c r="B30" s="58">
        <v>1932</v>
      </c>
      <c r="C30" s="58">
        <v>5909</v>
      </c>
      <c r="D30" s="256">
        <v>3476</v>
      </c>
      <c r="E30" s="58">
        <v>495</v>
      </c>
      <c r="F30" s="58">
        <v>644</v>
      </c>
      <c r="G30" s="58">
        <v>15122</v>
      </c>
      <c r="H30" s="58">
        <v>2121</v>
      </c>
      <c r="I30" s="58">
        <v>2924</v>
      </c>
      <c r="J30" s="58">
        <v>9227</v>
      </c>
      <c r="K30" s="58">
        <v>2833</v>
      </c>
      <c r="L30" s="256">
        <f t="shared" si="4"/>
        <v>44683</v>
      </c>
      <c r="N30" s="68"/>
    </row>
    <row r="31" spans="1:14" x14ac:dyDescent="0.2">
      <c r="A31" s="58" t="s">
        <v>2558</v>
      </c>
      <c r="B31" s="58">
        <v>59697</v>
      </c>
      <c r="C31" s="58">
        <v>20500</v>
      </c>
      <c r="D31" s="256">
        <v>28883</v>
      </c>
      <c r="E31" s="58">
        <v>10975</v>
      </c>
      <c r="F31" s="58">
        <v>5036</v>
      </c>
      <c r="G31" s="58">
        <v>100766</v>
      </c>
      <c r="H31" s="58">
        <v>21920</v>
      </c>
      <c r="I31" s="58">
        <v>22775</v>
      </c>
      <c r="J31" s="58">
        <v>58205</v>
      </c>
      <c r="K31" s="58">
        <v>33556</v>
      </c>
      <c r="L31" s="256">
        <f t="shared" si="4"/>
        <v>362313</v>
      </c>
      <c r="N31" s="68"/>
    </row>
    <row r="32" spans="1:14" x14ac:dyDescent="0.2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N32" s="68"/>
    </row>
    <row r="33" spans="1:14" ht="24.75" x14ac:dyDescent="0.2">
      <c r="A33" s="148" t="s">
        <v>1561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N33" s="68"/>
    </row>
    <row r="34" spans="1:14" x14ac:dyDescent="0.2">
      <c r="A34" s="58" t="s">
        <v>2557</v>
      </c>
      <c r="B34" s="58">
        <v>470662.81089000002</v>
      </c>
      <c r="C34" s="58">
        <v>23888.462350000009</v>
      </c>
      <c r="D34" s="256">
        <v>622802.3116993804</v>
      </c>
      <c r="E34" s="58">
        <v>151869.08122999998</v>
      </c>
      <c r="F34" s="58">
        <v>75813.623299999977</v>
      </c>
      <c r="G34" s="58">
        <v>222177.43716</v>
      </c>
      <c r="H34" s="58">
        <v>93765.682060000006</v>
      </c>
      <c r="I34" s="58">
        <v>111815.70456</v>
      </c>
      <c r="J34" s="58">
        <v>61222.799429999999</v>
      </c>
      <c r="K34" s="58">
        <v>408212.38022704329</v>
      </c>
      <c r="L34" s="58">
        <f>SUM(B34:K34)</f>
        <v>2242230.2929064236</v>
      </c>
      <c r="N34" s="68"/>
    </row>
    <row r="35" spans="1:14" x14ac:dyDescent="0.2">
      <c r="A35" s="58" t="s">
        <v>1552</v>
      </c>
      <c r="B35" s="58">
        <f>+B36+B37+B38</f>
        <v>368122.72377999988</v>
      </c>
      <c r="C35" s="58">
        <f t="shared" ref="C35:L35" si="6">+C36+C37+C38</f>
        <v>28154.174789416007</v>
      </c>
      <c r="D35" s="58">
        <f t="shared" si="6"/>
        <v>538183.73730000015</v>
      </c>
      <c r="E35" s="58">
        <f t="shared" si="6"/>
        <v>100604.12031</v>
      </c>
      <c r="F35" s="58">
        <f t="shared" si="6"/>
        <v>74027.870970000018</v>
      </c>
      <c r="G35" s="58">
        <f t="shared" si="6"/>
        <v>227189.4795433667</v>
      </c>
      <c r="H35" s="58">
        <f t="shared" si="6"/>
        <v>51436.652579998925</v>
      </c>
      <c r="I35" s="58">
        <f t="shared" si="6"/>
        <v>122988.954</v>
      </c>
      <c r="J35" s="58">
        <f t="shared" si="6"/>
        <v>26773.58437</v>
      </c>
      <c r="K35" s="58">
        <f t="shared" si="6"/>
        <v>288304.69131907658</v>
      </c>
      <c r="L35" s="58">
        <f t="shared" si="6"/>
        <v>1825785.9889618582</v>
      </c>
      <c r="N35" s="68"/>
    </row>
    <row r="36" spans="1:14" x14ac:dyDescent="0.2">
      <c r="A36" s="58" t="s">
        <v>1553</v>
      </c>
      <c r="B36" s="58">
        <v>19109.153670000003</v>
      </c>
      <c r="C36" s="58">
        <v>2872.828</v>
      </c>
      <c r="D36" s="256">
        <v>57983.61909</v>
      </c>
      <c r="E36" s="58">
        <v>11428.740689999999</v>
      </c>
      <c r="F36" s="58">
        <v>7211.3241600000001</v>
      </c>
      <c r="G36" s="58">
        <v>10897.571980000001</v>
      </c>
      <c r="H36" s="58">
        <v>2085.3491100000001</v>
      </c>
      <c r="I36" s="58">
        <v>10376.279</v>
      </c>
      <c r="J36" s="58">
        <v>1055.39633</v>
      </c>
      <c r="K36" s="58">
        <v>1164.1069798404701</v>
      </c>
      <c r="L36" s="58">
        <f t="shared" ref="L36:L44" si="7">SUM(B36:K36)</f>
        <v>124184.36900984046</v>
      </c>
      <c r="N36" s="68"/>
    </row>
    <row r="37" spans="1:14" x14ac:dyDescent="0.2">
      <c r="A37" s="58" t="s">
        <v>1554</v>
      </c>
      <c r="B37" s="58">
        <v>73373.729730000006</v>
      </c>
      <c r="C37" s="58">
        <v>7351.2954094160114</v>
      </c>
      <c r="D37" s="256">
        <v>130032.75854</v>
      </c>
      <c r="E37" s="58">
        <v>35903.892939999998</v>
      </c>
      <c r="F37" s="58">
        <v>17201.893269999986</v>
      </c>
      <c r="G37" s="58">
        <v>63983.622277651695</v>
      </c>
      <c r="H37" s="58">
        <v>2573.8688900000002</v>
      </c>
      <c r="I37" s="58">
        <v>16450.958999999999</v>
      </c>
      <c r="J37" s="58">
        <v>3306.4619500000003</v>
      </c>
      <c r="K37" s="58">
        <v>51763.147215067402</v>
      </c>
      <c r="L37" s="58">
        <f t="shared" si="7"/>
        <v>401941.62922213506</v>
      </c>
      <c r="N37" s="68"/>
    </row>
    <row r="38" spans="1:14" x14ac:dyDescent="0.2">
      <c r="A38" s="58" t="s">
        <v>1562</v>
      </c>
      <c r="B38" s="58">
        <v>275639.84037999989</v>
      </c>
      <c r="C38" s="58">
        <v>17930.051379999997</v>
      </c>
      <c r="D38" s="256">
        <v>350167.35967000009</v>
      </c>
      <c r="E38" s="58">
        <v>53271.486680000002</v>
      </c>
      <c r="F38" s="58">
        <v>49614.653540000036</v>
      </c>
      <c r="G38" s="58">
        <v>152308.28528571501</v>
      </c>
      <c r="H38" s="58">
        <v>46777.434579998924</v>
      </c>
      <c r="I38" s="58">
        <v>96161.716</v>
      </c>
      <c r="J38" s="58">
        <v>22411.72609</v>
      </c>
      <c r="K38" s="58">
        <v>235377.4371241687</v>
      </c>
      <c r="L38" s="58">
        <f t="shared" si="7"/>
        <v>1299659.9907298826</v>
      </c>
      <c r="N38" s="68"/>
    </row>
    <row r="39" spans="1:14" x14ac:dyDescent="0.2">
      <c r="A39" s="58" t="s">
        <v>1555</v>
      </c>
      <c r="B39" s="58">
        <f>+B40+B41+B42+B43</f>
        <v>61320.090130000004</v>
      </c>
      <c r="C39" s="58">
        <f t="shared" ref="C39:L39" si="8">+C40+C41+C42+C43</f>
        <v>12588.99401324602</v>
      </c>
      <c r="D39" s="58">
        <f t="shared" si="8"/>
        <v>162931.19398000001</v>
      </c>
      <c r="E39" s="58">
        <f t="shared" si="8"/>
        <v>29113.543140000002</v>
      </c>
      <c r="F39" s="58">
        <f t="shared" si="8"/>
        <v>25174.982569999986</v>
      </c>
      <c r="G39" s="58">
        <f t="shared" si="8"/>
        <v>46294.448529999914</v>
      </c>
      <c r="H39" s="58">
        <f t="shared" si="8"/>
        <v>14755.961370000005</v>
      </c>
      <c r="I39" s="58">
        <f t="shared" si="8"/>
        <v>35232.718000000001</v>
      </c>
      <c r="J39" s="58">
        <f t="shared" si="8"/>
        <v>20018.916310000001</v>
      </c>
      <c r="K39" s="58">
        <f t="shared" si="8"/>
        <v>104878.98206000001</v>
      </c>
      <c r="L39" s="58">
        <f t="shared" si="8"/>
        <v>512309.83010324603</v>
      </c>
      <c r="N39" s="68"/>
    </row>
    <row r="40" spans="1:14" x14ac:dyDescent="0.2">
      <c r="A40" s="58" t="s">
        <v>1556</v>
      </c>
      <c r="B40" s="58">
        <v>3118.2932700000001</v>
      </c>
      <c r="C40" s="58">
        <v>0</v>
      </c>
      <c r="D40" s="256">
        <v>0</v>
      </c>
      <c r="E40" s="58">
        <v>0</v>
      </c>
      <c r="F40" s="58">
        <v>0</v>
      </c>
      <c r="G40" s="58">
        <v>0</v>
      </c>
      <c r="H40" s="58">
        <v>156.44105999999999</v>
      </c>
      <c r="I40" s="58">
        <v>0</v>
      </c>
      <c r="J40" s="58">
        <v>0</v>
      </c>
      <c r="K40" s="58">
        <v>0</v>
      </c>
      <c r="L40" s="58">
        <f t="shared" si="7"/>
        <v>3274.7343300000002</v>
      </c>
      <c r="N40" s="68"/>
    </row>
    <row r="41" spans="1:14" x14ac:dyDescent="0.2">
      <c r="A41" s="58" t="s">
        <v>1557</v>
      </c>
      <c r="B41" s="58">
        <v>474.59090000000003</v>
      </c>
      <c r="C41" s="58">
        <v>26.639410000000002</v>
      </c>
      <c r="D41" s="256">
        <v>193.93625</v>
      </c>
      <c r="E41" s="58">
        <v>246.53016</v>
      </c>
      <c r="F41" s="58">
        <v>81.495660000000001</v>
      </c>
      <c r="G41" s="58">
        <v>435.07362000000001</v>
      </c>
      <c r="H41" s="58">
        <v>120.7898</v>
      </c>
      <c r="I41" s="58">
        <v>86.903999999999996</v>
      </c>
      <c r="J41" s="58">
        <v>323.06802000000005</v>
      </c>
      <c r="K41" s="58">
        <v>614.77021999999999</v>
      </c>
      <c r="L41" s="58">
        <f t="shared" si="7"/>
        <v>2603.7980400000001</v>
      </c>
      <c r="N41" s="68"/>
    </row>
    <row r="42" spans="1:14" x14ac:dyDescent="0.2">
      <c r="A42" s="58" t="s">
        <v>1558</v>
      </c>
      <c r="B42" s="58">
        <v>8816.8632100000013</v>
      </c>
      <c r="C42" s="58">
        <v>5838.1659818600092</v>
      </c>
      <c r="D42" s="256">
        <v>29103.871349999998</v>
      </c>
      <c r="E42" s="58">
        <v>8416.3785200000002</v>
      </c>
      <c r="F42" s="58">
        <v>7512.9734699999999</v>
      </c>
      <c r="G42" s="58">
        <v>9405.1751299999996</v>
      </c>
      <c r="H42" s="58">
        <v>6934.320210000009</v>
      </c>
      <c r="I42" s="58">
        <v>9556.0439999999999</v>
      </c>
      <c r="J42" s="58">
        <v>3422.8026199999999</v>
      </c>
      <c r="K42" s="58">
        <v>37770.061159999997</v>
      </c>
      <c r="L42" s="58">
        <f t="shared" si="7"/>
        <v>126776.65565186</v>
      </c>
      <c r="N42" s="68"/>
    </row>
    <row r="43" spans="1:14" x14ac:dyDescent="0.2">
      <c r="A43" s="58" t="s">
        <v>1559</v>
      </c>
      <c r="B43" s="58">
        <v>48910.342750000003</v>
      </c>
      <c r="C43" s="58">
        <v>6724.1886213860107</v>
      </c>
      <c r="D43" s="256">
        <v>133633.38638000001</v>
      </c>
      <c r="E43" s="58">
        <v>20450.634460000001</v>
      </c>
      <c r="F43" s="58">
        <v>17580.513439999988</v>
      </c>
      <c r="G43" s="58">
        <v>36454.199779999915</v>
      </c>
      <c r="H43" s="58">
        <v>7544.4102999999968</v>
      </c>
      <c r="I43" s="58">
        <v>25589.77</v>
      </c>
      <c r="J43" s="58">
        <v>16273.04567</v>
      </c>
      <c r="K43" s="58">
        <v>66494.150680000006</v>
      </c>
      <c r="L43" s="58">
        <f t="shared" si="7"/>
        <v>379654.642081386</v>
      </c>
      <c r="N43" s="68"/>
    </row>
    <row r="44" spans="1:14" x14ac:dyDescent="0.2">
      <c r="A44" s="58" t="s">
        <v>2558</v>
      </c>
      <c r="B44" s="58">
        <v>777465.44453999982</v>
      </c>
      <c r="C44" s="58">
        <v>39453.643126170005</v>
      </c>
      <c r="D44" s="256">
        <v>998054.85501938057</v>
      </c>
      <c r="E44" s="58">
        <v>223359.65839999999</v>
      </c>
      <c r="F44" s="58">
        <v>124666.51170000002</v>
      </c>
      <c r="G44" s="58">
        <v>403072.46817336685</v>
      </c>
      <c r="H44" s="58">
        <v>130446.37326999891</v>
      </c>
      <c r="I44" s="58">
        <v>211817.15390184405</v>
      </c>
      <c r="J44" s="58">
        <v>67977.467489999995</v>
      </c>
      <c r="K44" s="58">
        <v>591638.0894861198</v>
      </c>
      <c r="L44" s="58">
        <f t="shared" si="7"/>
        <v>3567951.6651068805</v>
      </c>
      <c r="N44" s="68"/>
    </row>
    <row r="45" spans="1:14" x14ac:dyDescent="0.2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N45" s="68"/>
    </row>
    <row r="46" spans="1:14" ht="24.75" x14ac:dyDescent="0.2">
      <c r="A46" s="148" t="s">
        <v>1563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N46" s="68"/>
    </row>
    <row r="47" spans="1:14" x14ac:dyDescent="0.2">
      <c r="A47" s="58" t="s">
        <v>2557</v>
      </c>
      <c r="B47" s="58">
        <v>72266.977719999995</v>
      </c>
      <c r="C47" s="58">
        <v>18096.958240000004</v>
      </c>
      <c r="D47" s="58">
        <v>72775.774299660086</v>
      </c>
      <c r="E47" s="58">
        <v>15499.68411</v>
      </c>
      <c r="F47" s="58">
        <v>7260.7950999999994</v>
      </c>
      <c r="G47" s="58">
        <v>78148.68048000001</v>
      </c>
      <c r="H47" s="58">
        <v>66400.979129999992</v>
      </c>
      <c r="I47" s="58">
        <v>39972.04608</v>
      </c>
      <c r="J47" s="58">
        <v>129738.12793999999</v>
      </c>
      <c r="K47" s="58">
        <v>71970.356462376119</v>
      </c>
      <c r="L47" s="58">
        <f>SUM(B47:K47)</f>
        <v>572130.37956203613</v>
      </c>
      <c r="N47" s="68"/>
    </row>
    <row r="48" spans="1:14" x14ac:dyDescent="0.2">
      <c r="A48" s="58" t="s">
        <v>1552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>
        <f t="shared" ref="L48:L57" si="9">SUM(B48:K48)</f>
        <v>0</v>
      </c>
      <c r="N48" s="68"/>
    </row>
    <row r="49" spans="1:28" x14ac:dyDescent="0.2">
      <c r="A49" s="58" t="s">
        <v>1553</v>
      </c>
      <c r="B49" s="58">
        <v>8859.0004499999995</v>
      </c>
      <c r="C49" s="58">
        <v>88.819820000000007</v>
      </c>
      <c r="D49" s="58">
        <v>4696.1916700000002</v>
      </c>
      <c r="E49" s="58">
        <v>629.84789000000001</v>
      </c>
      <c r="F49" s="58">
        <v>469.88941999999997</v>
      </c>
      <c r="G49" s="58">
        <v>8414.0547499999993</v>
      </c>
      <c r="H49" s="58">
        <v>5355.4254600000004</v>
      </c>
      <c r="I49" s="58">
        <v>1085.8699999999999</v>
      </c>
      <c r="J49" s="58">
        <v>26753.44484</v>
      </c>
      <c r="K49" s="58">
        <v>1057.6720219249</v>
      </c>
      <c r="L49" s="58">
        <f t="shared" si="9"/>
        <v>57410.216321924905</v>
      </c>
      <c r="N49" s="68"/>
    </row>
    <row r="50" spans="1:28" x14ac:dyDescent="0.2">
      <c r="A50" s="58" t="s">
        <v>1554</v>
      </c>
      <c r="B50" s="58">
        <v>12821.21573</v>
      </c>
      <c r="C50" s="58">
        <v>907.55081163549903</v>
      </c>
      <c r="D50" s="58">
        <v>13193.869440000002</v>
      </c>
      <c r="E50" s="58">
        <v>1549.7927099999999</v>
      </c>
      <c r="F50" s="58">
        <v>932.25954999999999</v>
      </c>
      <c r="G50" s="58">
        <v>30767.796376245598</v>
      </c>
      <c r="H50" s="58">
        <v>3113.3511100000001</v>
      </c>
      <c r="I50" s="58">
        <v>2885.9609999999998</v>
      </c>
      <c r="J50" s="58">
        <v>31465.134249999999</v>
      </c>
      <c r="K50" s="58">
        <v>12049.7701371857</v>
      </c>
      <c r="L50" s="58">
        <f t="shared" si="9"/>
        <v>109686.7011150668</v>
      </c>
      <c r="N50" s="68"/>
    </row>
    <row r="51" spans="1:28" x14ac:dyDescent="0.2">
      <c r="A51" s="58" t="s">
        <v>1564</v>
      </c>
      <c r="B51" s="58">
        <v>71232.692040000009</v>
      </c>
      <c r="C51" s="58">
        <v>11521.349390000001</v>
      </c>
      <c r="D51" s="58">
        <v>51139.114319999986</v>
      </c>
      <c r="E51" s="58">
        <v>12236.496029999998</v>
      </c>
      <c r="F51" s="58">
        <v>6799.0710599999993</v>
      </c>
      <c r="G51" s="58">
        <v>67328.357521798811</v>
      </c>
      <c r="H51" s="58">
        <v>45989.189060000521</v>
      </c>
      <c r="I51" s="58">
        <v>30110.579000000002</v>
      </c>
      <c r="J51" s="58">
        <v>61671.520790000002</v>
      </c>
      <c r="K51" s="58">
        <v>35912.600328857508</v>
      </c>
      <c r="L51" s="58">
        <f t="shared" si="9"/>
        <v>393940.96954065684</v>
      </c>
      <c r="N51" s="68"/>
    </row>
    <row r="52" spans="1:28" x14ac:dyDescent="0.2">
      <c r="A52" s="58" t="s">
        <v>1555</v>
      </c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>
        <f t="shared" si="9"/>
        <v>0</v>
      </c>
      <c r="N52" s="68"/>
    </row>
    <row r="53" spans="1:28" x14ac:dyDescent="0.2">
      <c r="A53" s="58" t="s">
        <v>1556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f t="shared" si="9"/>
        <v>0</v>
      </c>
      <c r="N53" s="68"/>
    </row>
    <row r="54" spans="1:28" x14ac:dyDescent="0.2">
      <c r="A54" s="58" t="s">
        <v>1557</v>
      </c>
      <c r="B54" s="58">
        <v>63.618639999999999</v>
      </c>
      <c r="C54" s="58">
        <v>6.4051099999999996</v>
      </c>
      <c r="D54" s="58">
        <v>1.8319799999999999</v>
      </c>
      <c r="E54" s="58">
        <v>5.7988599999999995</v>
      </c>
      <c r="F54" s="58">
        <v>0</v>
      </c>
      <c r="G54" s="58">
        <v>52.57723</v>
      </c>
      <c r="H54" s="58">
        <v>22.424259999999997</v>
      </c>
      <c r="I54" s="58">
        <v>18.629000000000001</v>
      </c>
      <c r="J54" s="58">
        <v>217.81157000000002</v>
      </c>
      <c r="K54" s="58">
        <v>55.233440000000002</v>
      </c>
      <c r="L54" s="58">
        <f t="shared" si="9"/>
        <v>444.33009000000004</v>
      </c>
      <c r="N54" s="68"/>
    </row>
    <row r="55" spans="1:28" x14ac:dyDescent="0.2">
      <c r="A55" s="58" t="s">
        <v>1558</v>
      </c>
      <c r="B55" s="58">
        <v>548.96794</v>
      </c>
      <c r="C55" s="58">
        <v>656.15487000000098</v>
      </c>
      <c r="D55" s="58">
        <v>199.70951000000002</v>
      </c>
      <c r="E55" s="58">
        <v>58.123849999999997</v>
      </c>
      <c r="F55" s="58">
        <v>415.64204999999998</v>
      </c>
      <c r="G55" s="58">
        <v>2089.3760400000001</v>
      </c>
      <c r="H55" s="58">
        <v>6851.9445299999952</v>
      </c>
      <c r="I55" s="58">
        <v>573.11400000000003</v>
      </c>
      <c r="J55" s="58">
        <v>2701.1904800000002</v>
      </c>
      <c r="K55" s="58">
        <v>1965.6969299999998</v>
      </c>
      <c r="L55" s="58">
        <f t="shared" si="9"/>
        <v>16059.920199999995</v>
      </c>
      <c r="N55" s="68"/>
    </row>
    <row r="56" spans="1:28" x14ac:dyDescent="0.2">
      <c r="A56" s="58" t="s">
        <v>1559</v>
      </c>
      <c r="B56" s="58">
        <v>7904.4277499999998</v>
      </c>
      <c r="C56" s="58">
        <v>6158.7005584589861</v>
      </c>
      <c r="D56" s="58">
        <v>9468.568220000001</v>
      </c>
      <c r="E56" s="58">
        <v>1826.6753600000002</v>
      </c>
      <c r="F56" s="58">
        <v>1091.3395800000001</v>
      </c>
      <c r="G56" s="58">
        <v>14073.488369999997</v>
      </c>
      <c r="H56" s="58">
        <v>6265.3025100000013</v>
      </c>
      <c r="I56" s="58">
        <v>5931.07</v>
      </c>
      <c r="J56" s="58">
        <v>21498.646089999998</v>
      </c>
      <c r="K56" s="58">
        <v>9185.4084600000006</v>
      </c>
      <c r="L56" s="58">
        <f t="shared" si="9"/>
        <v>83403.626898458984</v>
      </c>
      <c r="N56" s="68"/>
    </row>
    <row r="57" spans="1:28" ht="13.5" thickBot="1" x14ac:dyDescent="0.25">
      <c r="A57" s="72" t="s">
        <v>2558</v>
      </c>
      <c r="B57" s="72">
        <v>156662.87160999997</v>
      </c>
      <c r="C57" s="72">
        <v>23793.417723176517</v>
      </c>
      <c r="D57" s="72">
        <v>132134.84001966004</v>
      </c>
      <c r="E57" s="72">
        <v>28025.222669999999</v>
      </c>
      <c r="F57" s="72">
        <v>13955.033499999998</v>
      </c>
      <c r="G57" s="72">
        <v>168443.44748804445</v>
      </c>
      <c r="H57" s="72">
        <v>107719.27346000054</v>
      </c>
      <c r="I57" s="72">
        <v>69306.507738155953</v>
      </c>
      <c r="J57" s="72">
        <v>225210.57968</v>
      </c>
      <c r="K57" s="72">
        <v>109784.06012034423</v>
      </c>
      <c r="L57" s="72">
        <f t="shared" si="9"/>
        <v>1035035.2540093818</v>
      </c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:28" x14ac:dyDescent="0.2">
      <c r="M58"/>
      <c r="N58" s="68"/>
    </row>
    <row r="59" spans="1:28" x14ac:dyDescent="0.2">
      <c r="M59"/>
      <c r="N59" s="68"/>
    </row>
    <row r="60" spans="1:28" x14ac:dyDescent="0.2">
      <c r="N60" s="68"/>
    </row>
    <row r="61" spans="1:28" x14ac:dyDescent="0.2">
      <c r="N61" s="68"/>
    </row>
    <row r="62" spans="1:28" x14ac:dyDescent="0.2">
      <c r="N62" s="68"/>
    </row>
    <row r="63" spans="1:28" x14ac:dyDescent="0.2">
      <c r="N63" s="68"/>
    </row>
    <row r="64" spans="1:28" x14ac:dyDescent="0.2">
      <c r="N64" s="68"/>
    </row>
    <row r="65" spans="14:14" x14ac:dyDescent="0.2">
      <c r="N65" s="68"/>
    </row>
    <row r="66" spans="14:14" x14ac:dyDescent="0.2">
      <c r="N66" s="68"/>
    </row>
    <row r="67" spans="14:14" x14ac:dyDescent="0.2">
      <c r="N67" s="68"/>
    </row>
    <row r="68" spans="14:14" x14ac:dyDescent="0.2">
      <c r="N68" s="68"/>
    </row>
    <row r="69" spans="14:14" x14ac:dyDescent="0.2">
      <c r="N69" s="68"/>
    </row>
    <row r="70" spans="14:14" x14ac:dyDescent="0.2">
      <c r="N70" s="68"/>
    </row>
    <row r="71" spans="14:14" x14ac:dyDescent="0.2">
      <c r="N71" s="68"/>
    </row>
    <row r="72" spans="14:14" x14ac:dyDescent="0.2">
      <c r="N72" s="68"/>
    </row>
    <row r="73" spans="14:14" x14ac:dyDescent="0.2">
      <c r="N73" s="68"/>
    </row>
    <row r="74" spans="14:14" x14ac:dyDescent="0.2">
      <c r="N74" s="68"/>
    </row>
    <row r="75" spans="14:14" x14ac:dyDescent="0.2">
      <c r="N75" s="68"/>
    </row>
    <row r="76" spans="14:14" x14ac:dyDescent="0.2">
      <c r="N76" s="68"/>
    </row>
    <row r="77" spans="14:14" x14ac:dyDescent="0.2">
      <c r="N77" s="68"/>
    </row>
    <row r="78" spans="14:14" x14ac:dyDescent="0.2">
      <c r="N78" s="68"/>
    </row>
    <row r="79" spans="14:14" x14ac:dyDescent="0.2">
      <c r="N79" s="68"/>
    </row>
    <row r="80" spans="14:14" x14ac:dyDescent="0.2">
      <c r="N80" s="68"/>
    </row>
    <row r="81" spans="14:14" x14ac:dyDescent="0.2">
      <c r="N81" s="68"/>
    </row>
    <row r="82" spans="14:14" x14ac:dyDescent="0.2">
      <c r="N82" s="68"/>
    </row>
    <row r="83" spans="14:14" x14ac:dyDescent="0.2">
      <c r="N83" s="68"/>
    </row>
    <row r="84" spans="14:14" x14ac:dyDescent="0.2">
      <c r="N84" s="68"/>
    </row>
    <row r="85" spans="14:14" x14ac:dyDescent="0.2">
      <c r="N85" s="68"/>
    </row>
    <row r="86" spans="14:14" x14ac:dyDescent="0.2">
      <c r="N86" s="68"/>
    </row>
    <row r="87" spans="14:14" x14ac:dyDescent="0.2">
      <c r="N87" s="68"/>
    </row>
    <row r="88" spans="14:14" x14ac:dyDescent="0.2">
      <c r="N88" s="68"/>
    </row>
    <row r="89" spans="14:14" x14ac:dyDescent="0.2">
      <c r="N89" s="68"/>
    </row>
    <row r="90" spans="14:14" x14ac:dyDescent="0.2">
      <c r="N90" s="68"/>
    </row>
    <row r="91" spans="14:14" x14ac:dyDescent="0.2">
      <c r="N91" s="68"/>
    </row>
    <row r="92" spans="14:14" x14ac:dyDescent="0.2">
      <c r="N92" s="68"/>
    </row>
    <row r="93" spans="14:14" x14ac:dyDescent="0.2">
      <c r="N93" s="68"/>
    </row>
    <row r="94" spans="14:14" x14ac:dyDescent="0.2">
      <c r="N94" s="68"/>
    </row>
    <row r="95" spans="14:14" x14ac:dyDescent="0.2">
      <c r="N95" s="68"/>
    </row>
    <row r="96" spans="14:14" x14ac:dyDescent="0.2">
      <c r="N96" s="68"/>
    </row>
    <row r="97" spans="14:14" x14ac:dyDescent="0.2">
      <c r="N97" s="68"/>
    </row>
    <row r="98" spans="14:14" x14ac:dyDescent="0.2">
      <c r="N98" s="68"/>
    </row>
    <row r="99" spans="14:14" x14ac:dyDescent="0.2">
      <c r="N99" s="68"/>
    </row>
    <row r="100" spans="14:14" x14ac:dyDescent="0.2">
      <c r="N100" s="68"/>
    </row>
  </sheetData>
  <mergeCells count="2">
    <mergeCell ref="A5:F6"/>
    <mergeCell ref="G5:L6"/>
  </mergeCells>
  <phoneticPr fontId="2" type="noConversion"/>
  <conditionalFormatting sqref="L8">
    <cfRule type="expression" dxfId="9" priority="1" stopIfTrue="1">
      <formula>$AQ8=1</formula>
    </cfRule>
  </conditionalFormatting>
  <conditionalFormatting sqref="B8:K8">
    <cfRule type="expression" dxfId="8" priority="2" stopIfTrue="1">
      <formula>$AP8=1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27559055118110237" top="0.47244094488188981" bottom="0.98425196850393704" header="0.27559055118110237" footer="0.51181102362204722"/>
  <pageSetup paperSize="8" scale="9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O700"/>
  <sheetViews>
    <sheetView showGridLines="0" workbookViewId="0">
      <selection activeCell="C9" sqref="C9:C11"/>
    </sheetView>
  </sheetViews>
  <sheetFormatPr defaultRowHeight="13.5" customHeight="1" x14ac:dyDescent="0.2"/>
  <cols>
    <col min="1" max="1" width="17.42578125" style="24" customWidth="1"/>
    <col min="2" max="2" width="45.28515625" style="24" bestFit="1" customWidth="1"/>
    <col min="3" max="3" width="9.7109375" style="24" customWidth="1"/>
    <col min="4" max="5" width="10.140625" style="24" customWidth="1"/>
    <col min="6" max="6" width="9.140625" style="24"/>
    <col min="7" max="7" width="9.42578125" style="24" customWidth="1"/>
    <col min="8" max="10" width="9.7109375" style="24" customWidth="1"/>
    <col min="11" max="11" width="9.42578125" style="24" customWidth="1"/>
    <col min="12" max="12" width="34.7109375" style="24" bestFit="1" customWidth="1"/>
    <col min="13" max="13" width="12.85546875" style="24" customWidth="1"/>
    <col min="14" max="14" width="12.5703125" style="24" customWidth="1"/>
    <col min="15" max="16384" width="9.140625" style="24"/>
  </cols>
  <sheetData>
    <row r="1" spans="1:15" ht="13.5" customHeight="1" x14ac:dyDescent="0.2">
      <c r="A1" s="334" t="s">
        <v>1595</v>
      </c>
    </row>
    <row r="2" spans="1:15" ht="13.5" customHeight="1" x14ac:dyDescent="0.2">
      <c r="A2" s="334" t="s">
        <v>300</v>
      </c>
    </row>
    <row r="3" spans="1:15" ht="13.5" customHeight="1" x14ac:dyDescent="0.2">
      <c r="A3" s="149" t="s">
        <v>5</v>
      </c>
      <c r="N3" s="150" t="s">
        <v>6</v>
      </c>
    </row>
    <row r="4" spans="1:15" ht="13.5" customHeight="1" x14ac:dyDescent="0.2">
      <c r="A4" s="149"/>
    </row>
    <row r="5" spans="1:15" ht="13.5" customHeight="1" x14ac:dyDescent="0.2">
      <c r="A5" s="833" t="s">
        <v>101</v>
      </c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</row>
    <row r="6" spans="1:15" ht="13.5" customHeight="1" x14ac:dyDescent="0.2">
      <c r="A6" s="834" t="s">
        <v>294</v>
      </c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</row>
    <row r="7" spans="1:15" ht="13.5" customHeight="1" thickBot="1" x14ac:dyDescent="0.25"/>
    <row r="8" spans="1:15" s="30" customFormat="1" ht="13.5" customHeight="1" thickBot="1" x14ac:dyDescent="0.25">
      <c r="A8" s="840" t="s">
        <v>2239</v>
      </c>
      <c r="B8" s="835" t="s">
        <v>1567</v>
      </c>
      <c r="C8" s="837" t="s">
        <v>0</v>
      </c>
      <c r="D8" s="838"/>
      <c r="E8" s="838"/>
      <c r="F8" s="838"/>
      <c r="G8" s="838"/>
      <c r="H8" s="838"/>
      <c r="I8" s="838"/>
      <c r="J8" s="838"/>
      <c r="K8" s="839"/>
      <c r="L8" s="842" t="s">
        <v>1660</v>
      </c>
      <c r="M8" s="835" t="s">
        <v>2586</v>
      </c>
      <c r="N8" s="835" t="s">
        <v>2587</v>
      </c>
      <c r="O8"/>
    </row>
    <row r="9" spans="1:15" s="30" customFormat="1" ht="13.5" customHeight="1" x14ac:dyDescent="0.2">
      <c r="A9" s="841"/>
      <c r="B9" s="844"/>
      <c r="C9" s="835" t="s">
        <v>1</v>
      </c>
      <c r="D9" s="835" t="s">
        <v>2582</v>
      </c>
      <c r="E9" s="835" t="s">
        <v>2583</v>
      </c>
      <c r="F9" s="835" t="s">
        <v>2</v>
      </c>
      <c r="G9" s="835" t="s">
        <v>1642</v>
      </c>
      <c r="H9" s="835" t="s">
        <v>3</v>
      </c>
      <c r="I9" s="835" t="s">
        <v>2584</v>
      </c>
      <c r="J9" s="835" t="s">
        <v>2585</v>
      </c>
      <c r="K9" s="835" t="s">
        <v>4</v>
      </c>
      <c r="L9" s="843"/>
      <c r="M9" s="836"/>
      <c r="N9" s="836"/>
      <c r="O9"/>
    </row>
    <row r="10" spans="1:15" s="30" customFormat="1" ht="13.5" customHeight="1" x14ac:dyDescent="0.2">
      <c r="A10" s="841"/>
      <c r="B10" s="844"/>
      <c r="C10" s="836"/>
      <c r="D10" s="836"/>
      <c r="E10" s="836"/>
      <c r="F10" s="836"/>
      <c r="G10" s="836"/>
      <c r="H10" s="836"/>
      <c r="I10" s="836"/>
      <c r="J10" s="836"/>
      <c r="K10" s="836"/>
      <c r="L10" s="843"/>
      <c r="M10" s="836"/>
      <c r="N10" s="836"/>
      <c r="O10"/>
    </row>
    <row r="11" spans="1:15" s="30" customFormat="1" ht="20.25" customHeight="1" thickBot="1" x14ac:dyDescent="0.25">
      <c r="A11" s="841"/>
      <c r="B11" s="844"/>
      <c r="C11" s="836"/>
      <c r="D11" s="836"/>
      <c r="E11" s="836"/>
      <c r="F11" s="836"/>
      <c r="G11" s="836"/>
      <c r="H11" s="836"/>
      <c r="I11" s="836"/>
      <c r="J11" s="836"/>
      <c r="K11" s="836"/>
      <c r="L11" s="843"/>
      <c r="M11" s="836"/>
      <c r="N11" s="836"/>
      <c r="O11"/>
    </row>
    <row r="12" spans="1:15" s="166" customFormat="1" ht="13.5" customHeight="1" x14ac:dyDescent="0.2">
      <c r="A12" s="264" t="s">
        <v>1884</v>
      </c>
      <c r="B12" s="82" t="s">
        <v>1010</v>
      </c>
      <c r="C12" s="221">
        <v>9.42</v>
      </c>
      <c r="D12" s="221">
        <v>90.56</v>
      </c>
      <c r="E12" s="221" t="s">
        <v>2328</v>
      </c>
      <c r="F12" s="221" t="s">
        <v>2328</v>
      </c>
      <c r="G12" s="221">
        <v>0.02</v>
      </c>
      <c r="H12" s="221" t="s">
        <v>2328</v>
      </c>
      <c r="I12" s="221" t="s">
        <v>2328</v>
      </c>
      <c r="J12" s="221" t="s">
        <v>2328</v>
      </c>
      <c r="K12" s="221" t="s">
        <v>2328</v>
      </c>
      <c r="L12" s="244">
        <v>2.59</v>
      </c>
      <c r="M12" s="244">
        <v>19.983612088494706</v>
      </c>
      <c r="N12" s="221">
        <v>487685.15343000001</v>
      </c>
      <c r="O12" s="156"/>
    </row>
    <row r="13" spans="1:15" s="166" customFormat="1" ht="13.5" customHeight="1" x14ac:dyDescent="0.2">
      <c r="A13" s="192"/>
      <c r="B13" s="53" t="s">
        <v>1288</v>
      </c>
      <c r="C13" s="222">
        <v>7.95</v>
      </c>
      <c r="D13" s="222" t="s">
        <v>2328</v>
      </c>
      <c r="E13" s="222">
        <v>57.93</v>
      </c>
      <c r="F13" s="222" t="s">
        <v>2328</v>
      </c>
      <c r="G13" s="222">
        <v>34.119999999999997</v>
      </c>
      <c r="H13" s="222" t="s">
        <v>2328</v>
      </c>
      <c r="I13" s="222" t="s">
        <v>2328</v>
      </c>
      <c r="J13" s="222" t="s">
        <v>2328</v>
      </c>
      <c r="K13" s="222" t="s">
        <v>2328</v>
      </c>
      <c r="L13" s="239">
        <v>2.0299999999999998</v>
      </c>
      <c r="M13" s="239">
        <v>16.316736652669462</v>
      </c>
      <c r="N13" s="222">
        <v>15388.353810000001</v>
      </c>
    </row>
    <row r="14" spans="1:15" s="166" customFormat="1" ht="13.5" customHeight="1" x14ac:dyDescent="0.2">
      <c r="A14" s="53"/>
      <c r="B14" s="53" t="s">
        <v>1289</v>
      </c>
      <c r="C14" s="222">
        <v>8.67</v>
      </c>
      <c r="D14" s="222" t="s">
        <v>2328</v>
      </c>
      <c r="E14" s="222">
        <v>2.31</v>
      </c>
      <c r="F14" s="222">
        <v>81.86</v>
      </c>
      <c r="G14" s="222">
        <v>7.16</v>
      </c>
      <c r="H14" s="222" t="s">
        <v>2328</v>
      </c>
      <c r="I14" s="222" t="s">
        <v>2328</v>
      </c>
      <c r="J14" s="222" t="s">
        <v>2328</v>
      </c>
      <c r="K14" s="222" t="s">
        <v>2328</v>
      </c>
      <c r="L14" s="239">
        <v>2.0299999999999998</v>
      </c>
      <c r="M14" s="239">
        <v>-8.0784549485233281</v>
      </c>
      <c r="N14" s="222">
        <v>12895.744919999999</v>
      </c>
    </row>
    <row r="15" spans="1:15" s="166" customFormat="1" ht="13.5" customHeight="1" x14ac:dyDescent="0.2">
      <c r="A15" s="53"/>
      <c r="B15" s="53" t="s">
        <v>1290</v>
      </c>
      <c r="C15" s="222">
        <v>8.42</v>
      </c>
      <c r="D15" s="222" t="s">
        <v>2328</v>
      </c>
      <c r="E15" s="222" t="s">
        <v>2328</v>
      </c>
      <c r="F15" s="222">
        <v>81.92</v>
      </c>
      <c r="G15" s="222">
        <v>9.66</v>
      </c>
      <c r="H15" s="222" t="s">
        <v>2328</v>
      </c>
      <c r="I15" s="222" t="s">
        <v>2328</v>
      </c>
      <c r="J15" s="222" t="s">
        <v>2328</v>
      </c>
      <c r="K15" s="222" t="s">
        <v>2328</v>
      </c>
      <c r="L15" s="239">
        <v>2.0299999999999998</v>
      </c>
      <c r="M15" s="239">
        <v>-3.3742331288343475</v>
      </c>
      <c r="N15" s="222">
        <v>15497.94204</v>
      </c>
    </row>
    <row r="16" spans="1:15" s="166" customFormat="1" ht="13.5" customHeight="1" x14ac:dyDescent="0.2">
      <c r="A16" s="53"/>
      <c r="B16" s="53" t="s">
        <v>521</v>
      </c>
      <c r="C16" s="222">
        <v>4.6100000000000003</v>
      </c>
      <c r="D16" s="222">
        <v>1.4</v>
      </c>
      <c r="E16" s="222" t="s">
        <v>2328</v>
      </c>
      <c r="F16" s="222" t="s">
        <v>2328</v>
      </c>
      <c r="G16" s="222">
        <v>4.88</v>
      </c>
      <c r="H16" s="222">
        <v>89.11</v>
      </c>
      <c r="I16" s="222" t="s">
        <v>2328</v>
      </c>
      <c r="J16" s="222" t="s">
        <v>2328</v>
      </c>
      <c r="K16" s="222" t="s">
        <v>2328</v>
      </c>
      <c r="L16" s="239">
        <v>2.59</v>
      </c>
      <c r="M16" s="239">
        <v>37.437987802951291</v>
      </c>
      <c r="N16" s="222">
        <v>39268404.039999999</v>
      </c>
    </row>
    <row r="17" spans="1:14" s="166" customFormat="1" ht="13.5" customHeight="1" x14ac:dyDescent="0.2">
      <c r="A17" s="53"/>
      <c r="B17" s="53" t="s">
        <v>1291</v>
      </c>
      <c r="C17" s="222">
        <v>8.39</v>
      </c>
      <c r="D17" s="222" t="s">
        <v>2328</v>
      </c>
      <c r="E17" s="222" t="s">
        <v>2328</v>
      </c>
      <c r="F17" s="222">
        <v>43.84</v>
      </c>
      <c r="G17" s="222">
        <v>8.7799999999999994</v>
      </c>
      <c r="H17" s="222">
        <v>38.99</v>
      </c>
      <c r="I17" s="222" t="s">
        <v>2328</v>
      </c>
      <c r="J17" s="222" t="s">
        <v>2328</v>
      </c>
      <c r="K17" s="222" t="s">
        <v>2328</v>
      </c>
      <c r="L17" s="239">
        <v>2.0299999999999998</v>
      </c>
      <c r="M17" s="239">
        <v>0.11412051125989642</v>
      </c>
      <c r="N17" s="222">
        <v>2945442.36</v>
      </c>
    </row>
    <row r="18" spans="1:14" s="166" customFormat="1" ht="13.5" customHeight="1" x14ac:dyDescent="0.2">
      <c r="A18" s="53"/>
      <c r="B18" s="53" t="s">
        <v>1034</v>
      </c>
      <c r="C18" s="222">
        <v>8.86</v>
      </c>
      <c r="D18" s="222">
        <v>58.45</v>
      </c>
      <c r="E18" s="222">
        <v>20.9</v>
      </c>
      <c r="F18" s="222" t="s">
        <v>2328</v>
      </c>
      <c r="G18" s="222">
        <v>11.79</v>
      </c>
      <c r="H18" s="222" t="s">
        <v>2328</v>
      </c>
      <c r="I18" s="222" t="s">
        <v>2328</v>
      </c>
      <c r="J18" s="222" t="s">
        <v>2328</v>
      </c>
      <c r="K18" s="222" t="s">
        <v>2328</v>
      </c>
      <c r="L18" s="239">
        <v>2.59</v>
      </c>
      <c r="M18" s="239">
        <v>16.350810696988848</v>
      </c>
      <c r="N18" s="222">
        <v>23185331.039999999</v>
      </c>
    </row>
    <row r="19" spans="1:14" s="166" customFormat="1" ht="13.5" customHeight="1" x14ac:dyDescent="0.2">
      <c r="A19" s="53"/>
      <c r="B19" s="53" t="s">
        <v>518</v>
      </c>
      <c r="C19" s="222">
        <v>4.62</v>
      </c>
      <c r="D19" s="222">
        <v>63.5</v>
      </c>
      <c r="E19" s="222">
        <v>0.57999999999999996</v>
      </c>
      <c r="F19" s="222" t="s">
        <v>2328</v>
      </c>
      <c r="G19" s="222">
        <v>2.02</v>
      </c>
      <c r="H19" s="222" t="s">
        <v>2328</v>
      </c>
      <c r="I19" s="222">
        <v>29.28</v>
      </c>
      <c r="J19" s="222" t="s">
        <v>2328</v>
      </c>
      <c r="K19" s="222" t="s">
        <v>2328</v>
      </c>
      <c r="L19" s="239">
        <v>2.59</v>
      </c>
      <c r="M19" s="239">
        <v>22.273063412830464</v>
      </c>
      <c r="N19" s="222">
        <v>169691323.63999999</v>
      </c>
    </row>
    <row r="20" spans="1:14" s="166" customFormat="1" ht="13.5" customHeight="1" x14ac:dyDescent="0.2">
      <c r="A20" s="53"/>
      <c r="B20" s="53" t="s">
        <v>525</v>
      </c>
      <c r="C20" s="222">
        <v>8.51</v>
      </c>
      <c r="D20" s="222">
        <v>13.32</v>
      </c>
      <c r="E20" s="222" t="s">
        <v>2328</v>
      </c>
      <c r="F20" s="222" t="s">
        <v>2328</v>
      </c>
      <c r="G20" s="222">
        <v>11.39</v>
      </c>
      <c r="H20" s="222">
        <v>66.78</v>
      </c>
      <c r="I20" s="222" t="s">
        <v>2328</v>
      </c>
      <c r="J20" s="222" t="s">
        <v>2328</v>
      </c>
      <c r="K20" s="222" t="s">
        <v>2328</v>
      </c>
      <c r="L20" s="239">
        <v>2.59</v>
      </c>
      <c r="M20" s="239">
        <v>33.456439044207251</v>
      </c>
      <c r="N20" s="222">
        <v>60150896.060000002</v>
      </c>
    </row>
    <row r="21" spans="1:14" s="166" customFormat="1" ht="13.5" customHeight="1" x14ac:dyDescent="0.2">
      <c r="A21" s="53"/>
      <c r="B21" s="53" t="s">
        <v>1025</v>
      </c>
      <c r="C21" s="222">
        <v>5.63</v>
      </c>
      <c r="D21" s="222">
        <v>93.85</v>
      </c>
      <c r="E21" s="222" t="s">
        <v>2328</v>
      </c>
      <c r="F21" s="222" t="s">
        <v>2328</v>
      </c>
      <c r="G21" s="222">
        <v>0.52</v>
      </c>
      <c r="H21" s="222" t="s">
        <v>2328</v>
      </c>
      <c r="I21" s="222" t="s">
        <v>2328</v>
      </c>
      <c r="J21" s="222" t="s">
        <v>2328</v>
      </c>
      <c r="K21" s="222" t="s">
        <v>2328</v>
      </c>
      <c r="L21" s="239">
        <v>1</v>
      </c>
      <c r="M21" s="239">
        <v>20.715411098792092</v>
      </c>
      <c r="N21" s="222">
        <v>15070597.85</v>
      </c>
    </row>
    <row r="22" spans="1:14" s="166" customFormat="1" ht="13.5" customHeight="1" x14ac:dyDescent="0.2">
      <c r="A22" s="53"/>
      <c r="B22" s="53" t="s">
        <v>1026</v>
      </c>
      <c r="C22" s="222" t="s">
        <v>2328</v>
      </c>
      <c r="D22" s="222" t="s">
        <v>2328</v>
      </c>
      <c r="E22" s="222" t="s">
        <v>2328</v>
      </c>
      <c r="F22" s="222">
        <v>80.599999999999994</v>
      </c>
      <c r="G22" s="222">
        <v>19.399999999999999</v>
      </c>
      <c r="H22" s="222" t="s">
        <v>2328</v>
      </c>
      <c r="I22" s="222" t="s">
        <v>2328</v>
      </c>
      <c r="J22" s="222" t="s">
        <v>2328</v>
      </c>
      <c r="K22" s="222" t="s">
        <v>2328</v>
      </c>
      <c r="L22" s="239">
        <v>1</v>
      </c>
      <c r="M22" s="239">
        <v>-8.9222614840989483</v>
      </c>
      <c r="N22" s="222">
        <v>470751.43</v>
      </c>
    </row>
    <row r="23" spans="1:14" s="166" customFormat="1" ht="13.5" customHeight="1" x14ac:dyDescent="0.2">
      <c r="A23" s="53"/>
      <c r="B23" s="53" t="s">
        <v>527</v>
      </c>
      <c r="C23" s="222">
        <v>3.83</v>
      </c>
      <c r="D23" s="222" t="s">
        <v>2328</v>
      </c>
      <c r="E23" s="222" t="s">
        <v>2328</v>
      </c>
      <c r="F23" s="222" t="s">
        <v>2328</v>
      </c>
      <c r="G23" s="222">
        <v>8.57</v>
      </c>
      <c r="H23" s="222">
        <v>87.6</v>
      </c>
      <c r="I23" s="222" t="s">
        <v>2328</v>
      </c>
      <c r="J23" s="222" t="s">
        <v>2328</v>
      </c>
      <c r="K23" s="222" t="s">
        <v>2328</v>
      </c>
      <c r="L23" s="239">
        <v>1</v>
      </c>
      <c r="M23" s="239">
        <v>37.644102059771626</v>
      </c>
      <c r="N23" s="222">
        <v>1447695.09</v>
      </c>
    </row>
    <row r="24" spans="1:14" s="166" customFormat="1" ht="13.5" customHeight="1" x14ac:dyDescent="0.2">
      <c r="A24" s="53"/>
      <c r="B24" s="53" t="s">
        <v>1038</v>
      </c>
      <c r="C24" s="222">
        <v>9.43</v>
      </c>
      <c r="D24" s="222">
        <v>49.01</v>
      </c>
      <c r="E24" s="222">
        <v>24.37</v>
      </c>
      <c r="F24" s="222" t="s">
        <v>2328</v>
      </c>
      <c r="G24" s="222">
        <v>17.190000000000001</v>
      </c>
      <c r="H24" s="222" t="s">
        <v>2328</v>
      </c>
      <c r="I24" s="222" t="s">
        <v>2328</v>
      </c>
      <c r="J24" s="222" t="s">
        <v>2328</v>
      </c>
      <c r="K24" s="222" t="s">
        <v>2328</v>
      </c>
      <c r="L24" s="239">
        <v>1</v>
      </c>
      <c r="M24" s="239">
        <v>18.312082574377662</v>
      </c>
      <c r="N24" s="222">
        <v>15924365.449999999</v>
      </c>
    </row>
    <row r="25" spans="1:14" s="166" customFormat="1" ht="13.5" customHeight="1" x14ac:dyDescent="0.2">
      <c r="A25" s="53"/>
      <c r="B25" s="53" t="s">
        <v>1039</v>
      </c>
      <c r="C25" s="222" t="s">
        <v>2328</v>
      </c>
      <c r="D25" s="222" t="s">
        <v>2328</v>
      </c>
      <c r="E25" s="222" t="s">
        <v>2328</v>
      </c>
      <c r="F25" s="222" t="s">
        <v>2328</v>
      </c>
      <c r="G25" s="222">
        <v>4.29</v>
      </c>
      <c r="H25" s="222">
        <v>95.71</v>
      </c>
      <c r="I25" s="222" t="s">
        <v>2328</v>
      </c>
      <c r="J25" s="222" t="s">
        <v>2328</v>
      </c>
      <c r="K25" s="222" t="s">
        <v>2328</v>
      </c>
      <c r="L25" s="239">
        <v>2.59</v>
      </c>
      <c r="M25" s="239">
        <v>18.694898651194336</v>
      </c>
      <c r="N25" s="222">
        <v>2139890.3199999998</v>
      </c>
    </row>
    <row r="26" spans="1:14" s="166" customFormat="1" ht="13.5" customHeight="1" x14ac:dyDescent="0.2">
      <c r="A26" s="53"/>
      <c r="B26" s="53" t="s">
        <v>1285</v>
      </c>
      <c r="C26" s="222" t="s">
        <v>2328</v>
      </c>
      <c r="D26" s="222">
        <v>99.49</v>
      </c>
      <c r="E26" s="222" t="s">
        <v>2328</v>
      </c>
      <c r="F26" s="222" t="s">
        <v>2328</v>
      </c>
      <c r="G26" s="222" t="s">
        <v>2328</v>
      </c>
      <c r="H26" s="222" t="s">
        <v>2328</v>
      </c>
      <c r="I26" s="222" t="s">
        <v>2328</v>
      </c>
      <c r="J26" s="222" t="s">
        <v>2328</v>
      </c>
      <c r="K26" s="222">
        <v>0.51</v>
      </c>
      <c r="L26" s="239">
        <v>2.59</v>
      </c>
      <c r="M26" s="239">
        <v>33.47879211031595</v>
      </c>
      <c r="N26" s="222">
        <v>42853170.770000003</v>
      </c>
    </row>
    <row r="27" spans="1:14" s="166" customFormat="1" ht="13.5" customHeight="1" x14ac:dyDescent="0.2">
      <c r="A27" s="53"/>
      <c r="B27" s="53" t="s">
        <v>1286</v>
      </c>
      <c r="C27" s="222" t="s">
        <v>2328</v>
      </c>
      <c r="D27" s="222">
        <v>81.099999999999994</v>
      </c>
      <c r="E27" s="222" t="s">
        <v>2328</v>
      </c>
      <c r="F27" s="222" t="s">
        <v>2328</v>
      </c>
      <c r="G27" s="222">
        <v>18.899999999999999</v>
      </c>
      <c r="H27" s="222" t="s">
        <v>2328</v>
      </c>
      <c r="I27" s="222" t="s">
        <v>2328</v>
      </c>
      <c r="J27" s="222" t="s">
        <v>2328</v>
      </c>
      <c r="K27" s="222" t="s">
        <v>2328</v>
      </c>
      <c r="L27" s="239">
        <v>2.59</v>
      </c>
      <c r="M27" s="239">
        <v>17.14033712269698</v>
      </c>
      <c r="N27" s="222">
        <v>3533542.06</v>
      </c>
    </row>
    <row r="28" spans="1:14" s="166" customFormat="1" ht="13.5" customHeight="1" x14ac:dyDescent="0.2">
      <c r="A28" s="370"/>
      <c r="B28" s="370" t="s">
        <v>1287</v>
      </c>
      <c r="C28" s="267" t="s">
        <v>2328</v>
      </c>
      <c r="D28" s="267">
        <v>52.22</v>
      </c>
      <c r="E28" s="267" t="s">
        <v>2328</v>
      </c>
      <c r="F28" s="267" t="s">
        <v>2328</v>
      </c>
      <c r="G28" s="267">
        <v>4.83</v>
      </c>
      <c r="H28" s="267">
        <v>42.95</v>
      </c>
      <c r="I28" s="267" t="s">
        <v>2328</v>
      </c>
      <c r="J28" s="267" t="s">
        <v>2328</v>
      </c>
      <c r="K28" s="267" t="s">
        <v>2328</v>
      </c>
      <c r="L28" s="371">
        <v>2.59</v>
      </c>
      <c r="M28" s="371">
        <v>27.85</v>
      </c>
      <c r="N28" s="267">
        <v>2007609.09</v>
      </c>
    </row>
    <row r="29" spans="1:14" s="166" customFormat="1" ht="13.5" customHeight="1" x14ac:dyDescent="0.2">
      <c r="A29" s="199" t="s">
        <v>1885</v>
      </c>
      <c r="B29" s="199" t="s">
        <v>515</v>
      </c>
      <c r="C29" s="245">
        <v>9.1999999999999993</v>
      </c>
      <c r="D29" s="245">
        <v>44.27</v>
      </c>
      <c r="E29" s="245" t="s">
        <v>2328</v>
      </c>
      <c r="F29" s="245" t="s">
        <v>2328</v>
      </c>
      <c r="G29" s="245">
        <v>18.690000000000001</v>
      </c>
      <c r="H29" s="245">
        <v>27.84</v>
      </c>
      <c r="I29" s="245" t="s">
        <v>2328</v>
      </c>
      <c r="J29" s="245" t="s">
        <v>2328</v>
      </c>
      <c r="K29" s="245" t="s">
        <v>2328</v>
      </c>
      <c r="L29" s="246">
        <v>2.23</v>
      </c>
      <c r="M29" s="246">
        <v>20.86</v>
      </c>
      <c r="N29" s="245">
        <v>22246.414000000001</v>
      </c>
    </row>
    <row r="30" spans="1:14" s="166" customFormat="1" ht="13.5" customHeight="1" x14ac:dyDescent="0.2">
      <c r="A30" s="53"/>
      <c r="B30" s="53" t="s">
        <v>1009</v>
      </c>
      <c r="C30" s="222" t="s">
        <v>2328</v>
      </c>
      <c r="D30" s="222" t="s">
        <v>2328</v>
      </c>
      <c r="E30" s="222" t="s">
        <v>2328</v>
      </c>
      <c r="F30" s="222" t="s">
        <v>2328</v>
      </c>
      <c r="G30" s="222">
        <v>12.99</v>
      </c>
      <c r="H30" s="222">
        <v>87.01</v>
      </c>
      <c r="I30" s="222" t="s">
        <v>2328</v>
      </c>
      <c r="J30" s="222" t="s">
        <v>2328</v>
      </c>
      <c r="K30" s="222" t="s">
        <v>2328</v>
      </c>
      <c r="L30" s="239">
        <v>2.23</v>
      </c>
      <c r="M30" s="239">
        <v>48.13</v>
      </c>
      <c r="N30" s="222">
        <v>7059.7089800000003</v>
      </c>
    </row>
    <row r="31" spans="1:14" s="166" customFormat="1" ht="13.5" customHeight="1" x14ac:dyDescent="0.2">
      <c r="A31" s="53"/>
      <c r="B31" s="53" t="s">
        <v>1010</v>
      </c>
      <c r="C31" s="222">
        <v>8.51</v>
      </c>
      <c r="D31" s="222">
        <v>83.37</v>
      </c>
      <c r="E31" s="222" t="s">
        <v>2328</v>
      </c>
      <c r="F31" s="222" t="s">
        <v>2328</v>
      </c>
      <c r="G31" s="222">
        <v>8.1199999999999992</v>
      </c>
      <c r="H31" s="222" t="s">
        <v>2328</v>
      </c>
      <c r="I31" s="222" t="s">
        <v>2328</v>
      </c>
      <c r="J31" s="222" t="s">
        <v>2328</v>
      </c>
      <c r="K31" s="222" t="s">
        <v>2328</v>
      </c>
      <c r="L31" s="239">
        <v>2.02</v>
      </c>
      <c r="M31" s="239">
        <v>16.71</v>
      </c>
      <c r="N31" s="222">
        <v>23427.17799</v>
      </c>
    </row>
    <row r="32" spans="1:14" s="166" customFormat="1" ht="13.5" customHeight="1" x14ac:dyDescent="0.2">
      <c r="A32" s="53"/>
      <c r="B32" s="53" t="s">
        <v>516</v>
      </c>
      <c r="C32" s="222">
        <v>8.7899999999999991</v>
      </c>
      <c r="D32" s="222">
        <v>21.51</v>
      </c>
      <c r="E32" s="222">
        <v>26.41</v>
      </c>
      <c r="F32" s="222" t="s">
        <v>2328</v>
      </c>
      <c r="G32" s="222">
        <v>43.29</v>
      </c>
      <c r="H32" s="222" t="s">
        <v>2328</v>
      </c>
      <c r="I32" s="222" t="s">
        <v>2328</v>
      </c>
      <c r="J32" s="222" t="s">
        <v>2328</v>
      </c>
      <c r="K32" s="222" t="s">
        <v>2328</v>
      </c>
      <c r="L32" s="239">
        <v>1.61</v>
      </c>
      <c r="M32" s="239">
        <v>17.260000000000002</v>
      </c>
      <c r="N32" s="222">
        <v>7562.6994800000002</v>
      </c>
    </row>
    <row r="33" spans="1:14" s="166" customFormat="1" ht="13.5" customHeight="1" x14ac:dyDescent="0.2">
      <c r="A33" s="370"/>
      <c r="B33" s="370" t="s">
        <v>1011</v>
      </c>
      <c r="C33" s="267" t="s">
        <v>2328</v>
      </c>
      <c r="D33" s="267" t="s">
        <v>2328</v>
      </c>
      <c r="E33" s="267" t="s">
        <v>2328</v>
      </c>
      <c r="F33" s="267">
        <v>81.31</v>
      </c>
      <c r="G33" s="267">
        <v>18.690000000000001</v>
      </c>
      <c r="H33" s="267" t="s">
        <v>2328</v>
      </c>
      <c r="I33" s="267" t="s">
        <v>2328</v>
      </c>
      <c r="J33" s="267" t="s">
        <v>2328</v>
      </c>
      <c r="K33" s="267" t="s">
        <v>2328</v>
      </c>
      <c r="L33" s="371">
        <v>2.12</v>
      </c>
      <c r="M33" s="371">
        <v>-9.24</v>
      </c>
      <c r="N33" s="267">
        <v>2564365.2000000002</v>
      </c>
    </row>
    <row r="34" spans="1:14" s="166" customFormat="1" ht="13.5" customHeight="1" x14ac:dyDescent="0.2">
      <c r="A34" s="53" t="s">
        <v>2619</v>
      </c>
      <c r="B34" s="53" t="s">
        <v>1012</v>
      </c>
      <c r="C34" s="222" t="s">
        <v>2328</v>
      </c>
      <c r="D34" s="222">
        <v>6.69</v>
      </c>
      <c r="E34" s="222" t="s">
        <v>2328</v>
      </c>
      <c r="F34" s="222">
        <v>79.56</v>
      </c>
      <c r="G34" s="222">
        <v>13.75</v>
      </c>
      <c r="H34" s="222" t="s">
        <v>2328</v>
      </c>
      <c r="I34" s="222" t="s">
        <v>2328</v>
      </c>
      <c r="J34" s="222" t="s">
        <v>2328</v>
      </c>
      <c r="K34" s="222" t="s">
        <v>2328</v>
      </c>
      <c r="L34" s="239">
        <v>1.00375E-2</v>
      </c>
      <c r="M34" s="239">
        <v>-7.314936487078405E-2</v>
      </c>
      <c r="N34" s="222">
        <v>1573.3536087496859</v>
      </c>
    </row>
    <row r="35" spans="1:14" s="166" customFormat="1" ht="13.5" customHeight="1" x14ac:dyDescent="0.2">
      <c r="A35" s="53"/>
      <c r="B35" s="53" t="s">
        <v>515</v>
      </c>
      <c r="C35" s="222">
        <v>8.5500000000000007</v>
      </c>
      <c r="D35" s="222">
        <v>43.72</v>
      </c>
      <c r="E35" s="222" t="s">
        <v>2328</v>
      </c>
      <c r="F35" s="222" t="s">
        <v>2328</v>
      </c>
      <c r="G35" s="222">
        <v>18.46</v>
      </c>
      <c r="H35" s="222">
        <v>29.27</v>
      </c>
      <c r="I35" s="222" t="s">
        <v>2328</v>
      </c>
      <c r="J35" s="222" t="s">
        <v>2328</v>
      </c>
      <c r="K35" s="222" t="s">
        <v>2328</v>
      </c>
      <c r="L35" s="239">
        <v>1.898E-2</v>
      </c>
      <c r="M35" s="239">
        <v>0.25973584263930616</v>
      </c>
      <c r="N35" s="222">
        <v>99210.163855661158</v>
      </c>
    </row>
    <row r="36" spans="1:14" s="166" customFormat="1" ht="13.5" customHeight="1" x14ac:dyDescent="0.2">
      <c r="A36" s="53"/>
      <c r="B36" s="53" t="s">
        <v>998</v>
      </c>
      <c r="C36" s="222">
        <v>8.58</v>
      </c>
      <c r="D36" s="222">
        <v>44.32</v>
      </c>
      <c r="E36" s="222" t="s">
        <v>2328</v>
      </c>
      <c r="F36" s="222" t="s">
        <v>2328</v>
      </c>
      <c r="G36" s="222">
        <v>17.559999999999999</v>
      </c>
      <c r="H36" s="222">
        <v>29.54</v>
      </c>
      <c r="I36" s="222" t="s">
        <v>2328</v>
      </c>
      <c r="J36" s="222" t="s">
        <v>2328</v>
      </c>
      <c r="K36" s="222" t="s">
        <v>2328</v>
      </c>
      <c r="L36" s="239">
        <v>1.898E-2</v>
      </c>
      <c r="M36" s="239">
        <v>0.24899906762463675</v>
      </c>
      <c r="N36" s="222">
        <v>69835.946894603389</v>
      </c>
    </row>
    <row r="37" spans="1:14" s="166" customFormat="1" ht="13.5" customHeight="1" x14ac:dyDescent="0.2">
      <c r="A37" s="53"/>
      <c r="B37" s="53" t="s">
        <v>1013</v>
      </c>
      <c r="C37" s="222">
        <v>7.72</v>
      </c>
      <c r="D37" s="222">
        <v>91.78</v>
      </c>
      <c r="E37" s="222" t="s">
        <v>2328</v>
      </c>
      <c r="F37" s="222" t="s">
        <v>2328</v>
      </c>
      <c r="G37" s="222">
        <v>0.5</v>
      </c>
      <c r="H37" s="222" t="s">
        <v>2328</v>
      </c>
      <c r="I37" s="222" t="s">
        <v>2328</v>
      </c>
      <c r="J37" s="222" t="s">
        <v>2328</v>
      </c>
      <c r="K37" s="222" t="s">
        <v>2328</v>
      </c>
      <c r="L37" s="239">
        <v>1.00375E-2</v>
      </c>
      <c r="M37" s="239">
        <v>0.20043821209465373</v>
      </c>
      <c r="N37" s="222">
        <v>6607.5310842618173</v>
      </c>
    </row>
    <row r="38" spans="1:14" s="166" customFormat="1" ht="13.5" customHeight="1" x14ac:dyDescent="0.2">
      <c r="A38" s="53"/>
      <c r="B38" s="53" t="s">
        <v>1014</v>
      </c>
      <c r="C38" s="222">
        <v>3.92</v>
      </c>
      <c r="D38" s="222">
        <v>9.56</v>
      </c>
      <c r="E38" s="222" t="s">
        <v>2328</v>
      </c>
      <c r="F38" s="222">
        <v>84.23</v>
      </c>
      <c r="G38" s="222">
        <v>2.29</v>
      </c>
      <c r="H38" s="222" t="s">
        <v>2328</v>
      </c>
      <c r="I38" s="222" t="s">
        <v>2328</v>
      </c>
      <c r="J38" s="222" t="s">
        <v>2328</v>
      </c>
      <c r="K38" s="222" t="s">
        <v>2328</v>
      </c>
      <c r="L38" s="239">
        <v>1.898E-2</v>
      </c>
      <c r="M38" s="239">
        <v>-5.5089272089119512E-2</v>
      </c>
      <c r="N38" s="222">
        <v>30693573.017383602</v>
      </c>
    </row>
    <row r="39" spans="1:14" s="166" customFormat="1" ht="13.5" customHeight="1" x14ac:dyDescent="0.2">
      <c r="A39" s="53"/>
      <c r="B39" s="53" t="s">
        <v>1000</v>
      </c>
      <c r="C39" s="222" t="s">
        <v>2328</v>
      </c>
      <c r="D39" s="222" t="s">
        <v>2328</v>
      </c>
      <c r="E39" s="222" t="s">
        <v>2328</v>
      </c>
      <c r="F39" s="222" t="s">
        <v>2328</v>
      </c>
      <c r="G39" s="222">
        <v>9.6999999999999993</v>
      </c>
      <c r="H39" s="222">
        <v>90.3</v>
      </c>
      <c r="I39" s="222" t="s">
        <v>2328</v>
      </c>
      <c r="J39" s="222" t="s">
        <v>2328</v>
      </c>
      <c r="K39" s="222" t="s">
        <v>2328</v>
      </c>
      <c r="L39" s="239">
        <v>1.898E-2</v>
      </c>
      <c r="M39" s="262">
        <v>0.34343737494997995</v>
      </c>
      <c r="N39" s="222">
        <v>7051220.379330392</v>
      </c>
    </row>
    <row r="40" spans="1:14" s="166" customFormat="1" ht="13.5" customHeight="1" x14ac:dyDescent="0.2">
      <c r="A40" s="53"/>
      <c r="B40" s="53" t="s">
        <v>1015</v>
      </c>
      <c r="C40" s="222">
        <v>5.95</v>
      </c>
      <c r="D40" s="222">
        <v>84.35</v>
      </c>
      <c r="E40" s="222" t="s">
        <v>2328</v>
      </c>
      <c r="F40" s="222" t="s">
        <v>2328</v>
      </c>
      <c r="G40" s="222">
        <v>9.6999999999999993</v>
      </c>
      <c r="H40" s="222" t="s">
        <v>2328</v>
      </c>
      <c r="I40" s="222" t="s">
        <v>2328</v>
      </c>
      <c r="J40" s="222" t="s">
        <v>2328</v>
      </c>
      <c r="K40" s="222" t="s">
        <v>2328</v>
      </c>
      <c r="L40" s="239">
        <v>1.898E-2</v>
      </c>
      <c r="M40" s="262">
        <v>0.18505220129260347</v>
      </c>
      <c r="N40" s="222">
        <v>214761867.90165424</v>
      </c>
    </row>
    <row r="41" spans="1:14" s="166" customFormat="1" ht="13.5" customHeight="1" x14ac:dyDescent="0.2">
      <c r="A41" s="53"/>
      <c r="B41" s="53" t="s">
        <v>1001</v>
      </c>
      <c r="C41" s="222">
        <v>7.31</v>
      </c>
      <c r="D41" s="222">
        <v>39.770000000000003</v>
      </c>
      <c r="E41" s="222">
        <v>0.89</v>
      </c>
      <c r="F41" s="222" t="s">
        <v>2328</v>
      </c>
      <c r="G41" s="222">
        <v>52.03</v>
      </c>
      <c r="H41" s="222" t="s">
        <v>2328</v>
      </c>
      <c r="I41" s="222" t="s">
        <v>2328</v>
      </c>
      <c r="J41" s="222" t="s">
        <v>2328</v>
      </c>
      <c r="K41" s="222" t="s">
        <v>2328</v>
      </c>
      <c r="L41" s="239">
        <v>1.898E-2</v>
      </c>
      <c r="M41" s="262">
        <v>0.16668847311265211</v>
      </c>
      <c r="N41" s="222">
        <v>25021095.810278039</v>
      </c>
    </row>
    <row r="42" spans="1:14" s="166" customFormat="1" ht="13.5" customHeight="1" x14ac:dyDescent="0.2">
      <c r="A42" s="53"/>
      <c r="B42" s="53" t="s">
        <v>1016</v>
      </c>
      <c r="C42" s="222">
        <v>4.34</v>
      </c>
      <c r="D42" s="222">
        <v>10.46</v>
      </c>
      <c r="E42" s="222" t="s">
        <v>2328</v>
      </c>
      <c r="F42" s="222" t="s">
        <v>2328</v>
      </c>
      <c r="G42" s="222">
        <v>2.57</v>
      </c>
      <c r="H42" s="222" t="s">
        <v>2328</v>
      </c>
      <c r="I42" s="222" t="s">
        <v>2328</v>
      </c>
      <c r="J42" s="222" t="s">
        <v>2328</v>
      </c>
      <c r="K42" s="222">
        <v>82.63</v>
      </c>
      <c r="L42" s="239">
        <v>1.898E-2</v>
      </c>
      <c r="M42" s="262">
        <v>-9.0239022849320838E-2</v>
      </c>
      <c r="N42" s="222">
        <v>14749990.22597608</v>
      </c>
    </row>
    <row r="43" spans="1:14" s="166" customFormat="1" ht="13.5" customHeight="1" x14ac:dyDescent="0.2">
      <c r="A43" s="53"/>
      <c r="B43" s="53" t="s">
        <v>1002</v>
      </c>
      <c r="C43" s="222">
        <v>9.65</v>
      </c>
      <c r="D43" s="222">
        <v>25.1</v>
      </c>
      <c r="E43" s="222">
        <v>7</v>
      </c>
      <c r="F43" s="222" t="s">
        <v>2328</v>
      </c>
      <c r="G43" s="222">
        <v>58.25</v>
      </c>
      <c r="H43" s="222" t="s">
        <v>2328</v>
      </c>
      <c r="I43" s="222" t="s">
        <v>2328</v>
      </c>
      <c r="J43" s="222" t="s">
        <v>2328</v>
      </c>
      <c r="K43" s="222" t="s">
        <v>2328</v>
      </c>
      <c r="L43" s="239">
        <v>2.1899999999999999E-2</v>
      </c>
      <c r="M43" s="262">
        <v>0.16671729752718867</v>
      </c>
      <c r="N43" s="222">
        <v>102918266.60748443</v>
      </c>
    </row>
    <row r="44" spans="1:14" s="166" customFormat="1" ht="13.5" customHeight="1" x14ac:dyDescent="0.2">
      <c r="A44" s="248"/>
      <c r="B44" s="53" t="s">
        <v>1007</v>
      </c>
      <c r="C44" s="222">
        <v>3.58</v>
      </c>
      <c r="D44" s="222">
        <v>89.94</v>
      </c>
      <c r="E44" s="222" t="s">
        <v>2328</v>
      </c>
      <c r="F44" s="222" t="s">
        <v>2328</v>
      </c>
      <c r="G44" s="222">
        <v>6.48</v>
      </c>
      <c r="H44" s="222" t="s">
        <v>2328</v>
      </c>
      <c r="I44" s="222" t="s">
        <v>2328</v>
      </c>
      <c r="J44" s="222" t="s">
        <v>2328</v>
      </c>
      <c r="K44" s="222" t="s">
        <v>2328</v>
      </c>
      <c r="L44" s="239">
        <v>2.5549999999999996E-2</v>
      </c>
      <c r="M44" s="239">
        <v>0.18565135305223412</v>
      </c>
      <c r="N44" s="222">
        <v>342373931.15316278</v>
      </c>
    </row>
    <row r="45" spans="1:14" s="166" customFormat="1" ht="13.5" customHeight="1" x14ac:dyDescent="0.2">
      <c r="A45" s="192"/>
      <c r="B45" s="53" t="s">
        <v>999</v>
      </c>
      <c r="C45" s="222">
        <v>8.25</v>
      </c>
      <c r="D45" s="222">
        <v>44.75</v>
      </c>
      <c r="E45" s="222" t="s">
        <v>2328</v>
      </c>
      <c r="F45" s="222" t="s">
        <v>2328</v>
      </c>
      <c r="G45" s="222">
        <v>10.38</v>
      </c>
      <c r="H45" s="222">
        <v>36.619999999999997</v>
      </c>
      <c r="I45" s="222" t="s">
        <v>2328</v>
      </c>
      <c r="J45" s="222" t="s">
        <v>2328</v>
      </c>
      <c r="K45" s="222" t="s">
        <v>2328</v>
      </c>
      <c r="L45" s="239">
        <v>3.1937500000000001E-2</v>
      </c>
      <c r="M45" s="239">
        <v>0.19800741204216199</v>
      </c>
      <c r="N45" s="222">
        <v>116614132.2743542</v>
      </c>
    </row>
    <row r="46" spans="1:14" s="166" customFormat="1" ht="13.5" customHeight="1" x14ac:dyDescent="0.2">
      <c r="A46" s="53"/>
      <c r="B46" s="53" t="s">
        <v>1017</v>
      </c>
      <c r="C46" s="222" t="s">
        <v>2328</v>
      </c>
      <c r="D46" s="222" t="s">
        <v>2328</v>
      </c>
      <c r="E46" s="222" t="s">
        <v>2328</v>
      </c>
      <c r="F46" s="222" t="s">
        <v>2328</v>
      </c>
      <c r="G46" s="222">
        <v>10.72</v>
      </c>
      <c r="H46" s="222" t="s">
        <v>2328</v>
      </c>
      <c r="I46" s="222" t="s">
        <v>2328</v>
      </c>
      <c r="J46" s="222" t="s">
        <v>2328</v>
      </c>
      <c r="K46" s="222">
        <v>89.28</v>
      </c>
      <c r="L46" s="239">
        <v>1.00375E-2</v>
      </c>
      <c r="M46" s="239">
        <v>-7.7959385834571515E-2</v>
      </c>
      <c r="N46" s="222">
        <v>939758.73135407502</v>
      </c>
    </row>
    <row r="47" spans="1:14" s="166" customFormat="1" ht="13.5" customHeight="1" x14ac:dyDescent="0.2">
      <c r="A47" s="53"/>
      <c r="B47" s="53" t="s">
        <v>1018</v>
      </c>
      <c r="C47" s="222">
        <v>3.47</v>
      </c>
      <c r="D47" s="222">
        <v>86.37</v>
      </c>
      <c r="E47" s="222" t="s">
        <v>2328</v>
      </c>
      <c r="F47" s="222" t="s">
        <v>2328</v>
      </c>
      <c r="G47" s="222">
        <v>10.16</v>
      </c>
      <c r="H47" s="222" t="s">
        <v>2328</v>
      </c>
      <c r="I47" s="222" t="s">
        <v>2328</v>
      </c>
      <c r="J47" s="222" t="s">
        <v>2328</v>
      </c>
      <c r="K47" s="222" t="s">
        <v>2328</v>
      </c>
      <c r="L47" s="239">
        <v>1.00375E-2</v>
      </c>
      <c r="M47" s="239">
        <v>-0.10870870870870875</v>
      </c>
      <c r="N47" s="222">
        <v>7460001.3607865106</v>
      </c>
    </row>
    <row r="48" spans="1:14" s="166" customFormat="1" ht="13.5" customHeight="1" x14ac:dyDescent="0.2">
      <c r="A48" s="53"/>
      <c r="B48" s="53" t="s">
        <v>1019</v>
      </c>
      <c r="C48" s="222">
        <v>3.42</v>
      </c>
      <c r="D48" s="222">
        <v>7.3</v>
      </c>
      <c r="E48" s="222" t="s">
        <v>2328</v>
      </c>
      <c r="F48" s="222">
        <v>84.56</v>
      </c>
      <c r="G48" s="222">
        <v>4.72</v>
      </c>
      <c r="H48" s="222" t="s">
        <v>2328</v>
      </c>
      <c r="I48" s="222" t="s">
        <v>2328</v>
      </c>
      <c r="J48" s="222" t="s">
        <v>2328</v>
      </c>
      <c r="K48" s="222" t="s">
        <v>2328</v>
      </c>
      <c r="L48" s="239">
        <v>1.00375E-2</v>
      </c>
      <c r="M48" s="239">
        <v>-3.9533915938410269E-2</v>
      </c>
      <c r="N48" s="222">
        <v>6120530.2818097249</v>
      </c>
    </row>
    <row r="49" spans="1:14" s="166" customFormat="1" ht="13.5" customHeight="1" x14ac:dyDescent="0.2">
      <c r="A49" s="53"/>
      <c r="B49" s="53" t="s">
        <v>997</v>
      </c>
      <c r="C49" s="222" t="s">
        <v>2328</v>
      </c>
      <c r="D49" s="222" t="s">
        <v>2328</v>
      </c>
      <c r="E49" s="222" t="s">
        <v>2328</v>
      </c>
      <c r="F49" s="222" t="s">
        <v>2328</v>
      </c>
      <c r="G49" s="222">
        <v>7.27</v>
      </c>
      <c r="H49" s="222">
        <v>92.73</v>
      </c>
      <c r="I49" s="222" t="s">
        <v>2328</v>
      </c>
      <c r="J49" s="222" t="s">
        <v>2328</v>
      </c>
      <c r="K49" s="222" t="s">
        <v>2328</v>
      </c>
      <c r="L49" s="239">
        <v>1.00375E-2</v>
      </c>
      <c r="M49" s="239">
        <v>0.35965024253255051</v>
      </c>
      <c r="N49" s="222">
        <v>6020448.4179654354</v>
      </c>
    </row>
    <row r="50" spans="1:14" s="166" customFormat="1" ht="13.5" customHeight="1" x14ac:dyDescent="0.2">
      <c r="A50" s="53"/>
      <c r="B50" s="53" t="s">
        <v>1008</v>
      </c>
      <c r="C50" s="222">
        <v>8.65</v>
      </c>
      <c r="D50" s="222">
        <v>60.29</v>
      </c>
      <c r="E50" s="222" t="s">
        <v>2328</v>
      </c>
      <c r="F50" s="222" t="s">
        <v>2328</v>
      </c>
      <c r="G50" s="222">
        <v>31.06</v>
      </c>
      <c r="H50" s="222" t="s">
        <v>2328</v>
      </c>
      <c r="I50" s="222" t="s">
        <v>2328</v>
      </c>
      <c r="J50" s="222" t="s">
        <v>2328</v>
      </c>
      <c r="K50" s="222" t="s">
        <v>2328</v>
      </c>
      <c r="L50" s="239">
        <v>1.00375E-2</v>
      </c>
      <c r="M50" s="239">
        <v>0.18269022719076822</v>
      </c>
      <c r="N50" s="222">
        <v>9867619.5617505275</v>
      </c>
    </row>
    <row r="51" spans="1:14" s="166" customFormat="1" ht="13.5" customHeight="1" x14ac:dyDescent="0.2">
      <c r="A51" s="53"/>
      <c r="B51" s="53" t="s">
        <v>1003</v>
      </c>
      <c r="C51" s="222" t="s">
        <v>2328</v>
      </c>
      <c r="D51" s="222" t="s">
        <v>2328</v>
      </c>
      <c r="E51" s="222" t="s">
        <v>2328</v>
      </c>
      <c r="F51" s="222" t="s">
        <v>2328</v>
      </c>
      <c r="G51" s="222">
        <v>8.2799999999999994</v>
      </c>
      <c r="H51" s="222">
        <v>91.72</v>
      </c>
      <c r="I51" s="222" t="s">
        <v>2328</v>
      </c>
      <c r="J51" s="222" t="s">
        <v>2328</v>
      </c>
      <c r="K51" s="222" t="s">
        <v>2328</v>
      </c>
      <c r="L51" s="239">
        <v>3.1937500000000001E-2</v>
      </c>
      <c r="M51" s="239">
        <v>0.30671223051934349</v>
      </c>
      <c r="N51" s="222">
        <v>46545560.492668949</v>
      </c>
    </row>
    <row r="52" spans="1:14" s="166" customFormat="1" ht="13.5" customHeight="1" x14ac:dyDescent="0.2">
      <c r="A52" s="53"/>
      <c r="B52" s="53" t="s">
        <v>1004</v>
      </c>
      <c r="C52" s="222" t="s">
        <v>2328</v>
      </c>
      <c r="D52" s="222">
        <v>99.47</v>
      </c>
      <c r="E52" s="222" t="s">
        <v>2328</v>
      </c>
      <c r="F52" s="222" t="s">
        <v>2328</v>
      </c>
      <c r="G52" s="222">
        <v>0.53</v>
      </c>
      <c r="H52" s="222" t="s">
        <v>2328</v>
      </c>
      <c r="I52" s="222" t="s">
        <v>2328</v>
      </c>
      <c r="J52" s="222" t="s">
        <v>2328</v>
      </c>
      <c r="K52" s="222" t="s">
        <v>2328</v>
      </c>
      <c r="L52" s="239">
        <v>1.00375E-2</v>
      </c>
      <c r="M52" s="239">
        <v>0.2004261259275586</v>
      </c>
      <c r="N52" s="222">
        <v>21824703.169531561</v>
      </c>
    </row>
    <row r="53" spans="1:14" s="166" customFormat="1" ht="13.5" customHeight="1" x14ac:dyDescent="0.2">
      <c r="A53" s="199" t="s">
        <v>1610</v>
      </c>
      <c r="B53" s="263" t="s">
        <v>1020</v>
      </c>
      <c r="C53" s="245" t="s">
        <v>2328</v>
      </c>
      <c r="D53" s="245">
        <v>91.72</v>
      </c>
      <c r="E53" s="245" t="s">
        <v>2328</v>
      </c>
      <c r="F53" s="245" t="s">
        <v>2328</v>
      </c>
      <c r="G53" s="245">
        <v>8.2799999999999994</v>
      </c>
      <c r="H53" s="245" t="s">
        <v>2328</v>
      </c>
      <c r="I53" s="245" t="s">
        <v>2328</v>
      </c>
      <c r="J53" s="245" t="s">
        <v>2328</v>
      </c>
      <c r="K53" s="245" t="s">
        <v>2328</v>
      </c>
      <c r="L53" s="376" t="s">
        <v>2588</v>
      </c>
      <c r="M53" s="246">
        <v>-6.81</v>
      </c>
      <c r="N53" s="245">
        <v>9984.9963222364077</v>
      </c>
    </row>
    <row r="54" spans="1:14" s="166" customFormat="1" ht="13.5" customHeight="1" x14ac:dyDescent="0.2">
      <c r="A54" s="53"/>
      <c r="B54" s="248" t="s">
        <v>518</v>
      </c>
      <c r="C54" s="222" t="s">
        <v>2328</v>
      </c>
      <c r="D54" s="222">
        <v>54.14</v>
      </c>
      <c r="E54" s="222" t="s">
        <v>2328</v>
      </c>
      <c r="F54" s="222" t="s">
        <v>2328</v>
      </c>
      <c r="G54" s="222">
        <v>28.11</v>
      </c>
      <c r="H54" s="222">
        <v>17.75</v>
      </c>
      <c r="I54" s="222" t="s">
        <v>2328</v>
      </c>
      <c r="J54" s="222" t="s">
        <v>2328</v>
      </c>
      <c r="K54" s="222" t="s">
        <v>2328</v>
      </c>
      <c r="L54" s="377" t="s">
        <v>2588</v>
      </c>
      <c r="M54" s="239">
        <v>15.69</v>
      </c>
      <c r="N54" s="222">
        <v>28792.792456952735</v>
      </c>
    </row>
    <row r="55" spans="1:14" s="166" customFormat="1" ht="13.5" customHeight="1" x14ac:dyDescent="0.2">
      <c r="A55" s="248"/>
      <c r="B55" s="248" t="s">
        <v>521</v>
      </c>
      <c r="C55" s="222" t="s">
        <v>2328</v>
      </c>
      <c r="D55" s="222" t="s">
        <v>2328</v>
      </c>
      <c r="E55" s="222" t="s">
        <v>2328</v>
      </c>
      <c r="F55" s="222" t="s">
        <v>2328</v>
      </c>
      <c r="G55" s="222">
        <v>5.37</v>
      </c>
      <c r="H55" s="222">
        <v>94.63</v>
      </c>
      <c r="I55" s="222" t="s">
        <v>2328</v>
      </c>
      <c r="J55" s="222" t="s">
        <v>2328</v>
      </c>
      <c r="K55" s="222" t="s">
        <v>2328</v>
      </c>
      <c r="L55" s="377" t="s">
        <v>2588</v>
      </c>
      <c r="M55" s="239">
        <v>19.350000000000001</v>
      </c>
      <c r="N55" s="222">
        <v>15914.553140308299</v>
      </c>
    </row>
    <row r="56" spans="1:14" s="166" customFormat="1" ht="13.5" customHeight="1" x14ac:dyDescent="0.2">
      <c r="A56" s="53"/>
      <c r="B56" s="248" t="s">
        <v>1010</v>
      </c>
      <c r="C56" s="222">
        <v>5.64</v>
      </c>
      <c r="D56" s="222">
        <v>91.64</v>
      </c>
      <c r="E56" s="222" t="s">
        <v>2328</v>
      </c>
      <c r="F56" s="222" t="s">
        <v>2328</v>
      </c>
      <c r="G56" s="222">
        <v>2.72</v>
      </c>
      <c r="H56" s="222" t="s">
        <v>2328</v>
      </c>
      <c r="I56" s="222" t="s">
        <v>2328</v>
      </c>
      <c r="J56" s="222" t="s">
        <v>2328</v>
      </c>
      <c r="K56" s="222" t="s">
        <v>2328</v>
      </c>
      <c r="L56" s="377" t="s">
        <v>2588</v>
      </c>
      <c r="M56" s="239">
        <v>16.73</v>
      </c>
      <c r="N56" s="222">
        <v>176540.14697093336</v>
      </c>
    </row>
    <row r="57" spans="1:14" s="166" customFormat="1" ht="12.75" x14ac:dyDescent="0.2">
      <c r="A57" s="372"/>
      <c r="B57" s="433" t="s">
        <v>520</v>
      </c>
      <c r="C57" s="267" t="s">
        <v>2328</v>
      </c>
      <c r="D57" s="267">
        <v>8.44</v>
      </c>
      <c r="E57" s="267">
        <v>26.82</v>
      </c>
      <c r="F57" s="267" t="s">
        <v>2328</v>
      </c>
      <c r="G57" s="267">
        <v>64.739999999999995</v>
      </c>
      <c r="H57" s="267" t="s">
        <v>2328</v>
      </c>
      <c r="I57" s="267" t="s">
        <v>2328</v>
      </c>
      <c r="J57" s="267" t="s">
        <v>2328</v>
      </c>
      <c r="K57" s="267" t="s">
        <v>2328</v>
      </c>
      <c r="L57" s="378" t="s">
        <v>2589</v>
      </c>
      <c r="M57" s="371">
        <v>15.21</v>
      </c>
      <c r="N57" s="267">
        <v>20152392.183454756</v>
      </c>
    </row>
    <row r="58" spans="1:14" s="166" customFormat="1" ht="13.5" customHeight="1" x14ac:dyDescent="0.2">
      <c r="A58" s="199" t="s">
        <v>2622</v>
      </c>
      <c r="B58" s="199" t="s">
        <v>1010</v>
      </c>
      <c r="C58" s="245" t="s">
        <v>2328</v>
      </c>
      <c r="D58" s="245">
        <v>83.44</v>
      </c>
      <c r="E58" s="245" t="s">
        <v>2328</v>
      </c>
      <c r="F58" s="245" t="s">
        <v>2328</v>
      </c>
      <c r="G58" s="245">
        <v>16.559999999999999</v>
      </c>
      <c r="H58" s="245" t="s">
        <v>2328</v>
      </c>
      <c r="I58" s="245" t="s">
        <v>2328</v>
      </c>
      <c r="J58" s="245" t="s">
        <v>2328</v>
      </c>
      <c r="K58" s="245" t="s">
        <v>2328</v>
      </c>
      <c r="L58" s="246">
        <v>2.77</v>
      </c>
      <c r="M58" s="246">
        <v>20.410464591790721</v>
      </c>
      <c r="N58" s="245">
        <v>79197.5576</v>
      </c>
    </row>
    <row r="59" spans="1:14" s="166" customFormat="1" ht="13.5" customHeight="1" x14ac:dyDescent="0.2">
      <c r="A59" s="248"/>
      <c r="B59" s="53" t="s">
        <v>516</v>
      </c>
      <c r="C59" s="222" t="s">
        <v>2328</v>
      </c>
      <c r="D59" s="222">
        <v>30.42</v>
      </c>
      <c r="E59" s="222" t="s">
        <v>2328</v>
      </c>
      <c r="F59" s="222" t="s">
        <v>2328</v>
      </c>
      <c r="G59" s="222">
        <v>69.58</v>
      </c>
      <c r="H59" s="222" t="s">
        <v>2328</v>
      </c>
      <c r="I59" s="222" t="s">
        <v>2328</v>
      </c>
      <c r="J59" s="222" t="s">
        <v>2328</v>
      </c>
      <c r="K59" s="222" t="s">
        <v>2328</v>
      </c>
      <c r="L59" s="239">
        <v>1.47</v>
      </c>
      <c r="M59" s="239">
        <v>16.975573830857993</v>
      </c>
      <c r="N59" s="222">
        <v>23465.004860000001</v>
      </c>
    </row>
    <row r="60" spans="1:14" s="166" customFormat="1" ht="13.5" customHeight="1" x14ac:dyDescent="0.2">
      <c r="A60" s="229"/>
      <c r="B60" s="53" t="s">
        <v>1021</v>
      </c>
      <c r="C60" s="222" t="s">
        <v>2328</v>
      </c>
      <c r="D60" s="222">
        <v>38.01</v>
      </c>
      <c r="E60" s="222" t="s">
        <v>2328</v>
      </c>
      <c r="F60" s="222">
        <v>49.24</v>
      </c>
      <c r="G60" s="222">
        <v>12.75</v>
      </c>
      <c r="H60" s="222" t="s">
        <v>2328</v>
      </c>
      <c r="I60" s="222" t="s">
        <v>2328</v>
      </c>
      <c r="J60" s="222" t="s">
        <v>2328</v>
      </c>
      <c r="K60" s="222" t="s">
        <v>2328</v>
      </c>
      <c r="L60" s="239">
        <v>2.02</v>
      </c>
      <c r="M60" s="239">
        <v>-8.8479540993507513</v>
      </c>
      <c r="N60" s="222">
        <v>5254.01854</v>
      </c>
    </row>
    <row r="61" spans="1:14" s="166" customFormat="1" ht="13.5" customHeight="1" x14ac:dyDescent="0.2">
      <c r="A61" s="229"/>
      <c r="B61" s="53" t="s">
        <v>517</v>
      </c>
      <c r="C61" s="222" t="s">
        <v>2328</v>
      </c>
      <c r="D61" s="222" t="s">
        <v>2328</v>
      </c>
      <c r="E61" s="222" t="s">
        <v>2328</v>
      </c>
      <c r="F61" s="222" t="s">
        <v>2328</v>
      </c>
      <c r="G61" s="222">
        <v>14.36</v>
      </c>
      <c r="H61" s="222">
        <v>85.64</v>
      </c>
      <c r="I61" s="222" t="s">
        <v>2328</v>
      </c>
      <c r="J61" s="222" t="s">
        <v>2328</v>
      </c>
      <c r="K61" s="222" t="s">
        <v>2328</v>
      </c>
      <c r="L61" s="239">
        <v>3.72</v>
      </c>
      <c r="M61" s="239">
        <v>36.012275395837044</v>
      </c>
      <c r="N61" s="222">
        <v>15309.00807</v>
      </c>
    </row>
    <row r="62" spans="1:14" s="166" customFormat="1" ht="13.5" customHeight="1" x14ac:dyDescent="0.2">
      <c r="A62" s="229"/>
      <c r="B62" s="53" t="s">
        <v>518</v>
      </c>
      <c r="C62" s="222" t="s">
        <v>2328</v>
      </c>
      <c r="D62" s="222">
        <v>31.9</v>
      </c>
      <c r="E62" s="222" t="s">
        <v>2328</v>
      </c>
      <c r="F62" s="222" t="s">
        <v>2328</v>
      </c>
      <c r="G62" s="222">
        <v>11.96</v>
      </c>
      <c r="H62" s="222">
        <v>56.14</v>
      </c>
      <c r="I62" s="222" t="s">
        <v>2328</v>
      </c>
      <c r="J62" s="222" t="s">
        <v>2328</v>
      </c>
      <c r="K62" s="222" t="s">
        <v>2328</v>
      </c>
      <c r="L62" s="239">
        <v>3.72</v>
      </c>
      <c r="M62" s="239">
        <v>15.375426621160404</v>
      </c>
      <c r="N62" s="222">
        <v>7883290.7699999996</v>
      </c>
    </row>
    <row r="63" spans="1:14" s="166" customFormat="1" ht="13.5" customHeight="1" x14ac:dyDescent="0.2">
      <c r="A63" s="229"/>
      <c r="B63" s="53" t="s">
        <v>1022</v>
      </c>
      <c r="C63" s="222" t="s">
        <v>2328</v>
      </c>
      <c r="D63" s="222">
        <v>80.37</v>
      </c>
      <c r="E63" s="222" t="s">
        <v>2328</v>
      </c>
      <c r="F63" s="222">
        <v>3.08</v>
      </c>
      <c r="G63" s="222">
        <v>16.55</v>
      </c>
      <c r="H63" s="222" t="s">
        <v>2328</v>
      </c>
      <c r="I63" s="222" t="s">
        <v>2328</v>
      </c>
      <c r="J63" s="222" t="s">
        <v>2328</v>
      </c>
      <c r="K63" s="222" t="s">
        <v>2328</v>
      </c>
      <c r="L63" s="239">
        <v>2.02</v>
      </c>
      <c r="M63" s="239">
        <v>-7.9944021691594536</v>
      </c>
      <c r="N63" s="222">
        <v>7065862.71</v>
      </c>
    </row>
    <row r="64" spans="1:14" s="166" customFormat="1" ht="13.5" customHeight="1" x14ac:dyDescent="0.2">
      <c r="A64" s="373"/>
      <c r="B64" s="370" t="s">
        <v>519</v>
      </c>
      <c r="C64" s="267" t="s">
        <v>2328</v>
      </c>
      <c r="D64" s="267" t="s">
        <v>2328</v>
      </c>
      <c r="E64" s="267" t="s">
        <v>2328</v>
      </c>
      <c r="F64" s="267" t="s">
        <v>2328</v>
      </c>
      <c r="G64" s="267">
        <v>100</v>
      </c>
      <c r="H64" s="267" t="s">
        <v>2328</v>
      </c>
      <c r="I64" s="267" t="s">
        <v>2328</v>
      </c>
      <c r="J64" s="267" t="s">
        <v>2328</v>
      </c>
      <c r="K64" s="267" t="s">
        <v>2328</v>
      </c>
      <c r="L64" s="371">
        <v>2.77</v>
      </c>
      <c r="M64" s="371">
        <v>14.343632042499666</v>
      </c>
      <c r="N64" s="267">
        <v>642775.84</v>
      </c>
    </row>
    <row r="65" spans="1:14" s="166" customFormat="1" ht="13.5" customHeight="1" x14ac:dyDescent="0.2">
      <c r="A65" s="263" t="s">
        <v>2623</v>
      </c>
      <c r="B65" s="199" t="s">
        <v>520</v>
      </c>
      <c r="C65" s="245" t="s">
        <v>2328</v>
      </c>
      <c r="D65" s="245">
        <v>19.600000000000001</v>
      </c>
      <c r="E65" s="245">
        <v>0.19</v>
      </c>
      <c r="F65" s="245" t="s">
        <v>2328</v>
      </c>
      <c r="G65" s="245">
        <v>80.209999999999994</v>
      </c>
      <c r="H65" s="245" t="s">
        <v>2328</v>
      </c>
      <c r="I65" s="245" t="s">
        <v>2328</v>
      </c>
      <c r="J65" s="245" t="s">
        <v>2328</v>
      </c>
      <c r="K65" s="245" t="s">
        <v>2328</v>
      </c>
      <c r="L65" s="246">
        <v>1.5</v>
      </c>
      <c r="M65" s="246">
        <v>17.39</v>
      </c>
      <c r="N65" s="245">
        <v>104403.03247000001</v>
      </c>
    </row>
    <row r="66" spans="1:14" s="166" customFormat="1" ht="13.5" customHeight="1" x14ac:dyDescent="0.2">
      <c r="A66" s="192"/>
      <c r="B66" s="53" t="s">
        <v>1010</v>
      </c>
      <c r="C66" s="222" t="s">
        <v>2328</v>
      </c>
      <c r="D66" s="222">
        <v>95.99</v>
      </c>
      <c r="E66" s="222" t="s">
        <v>2328</v>
      </c>
      <c r="F66" s="222" t="s">
        <v>2328</v>
      </c>
      <c r="G66" s="222">
        <v>4.01</v>
      </c>
      <c r="H66" s="222" t="s">
        <v>2328</v>
      </c>
      <c r="I66" s="222" t="s">
        <v>2328</v>
      </c>
      <c r="J66" s="222" t="s">
        <v>2328</v>
      </c>
      <c r="K66" s="222" t="s">
        <v>2328</v>
      </c>
      <c r="L66" s="239">
        <v>2</v>
      </c>
      <c r="M66" s="239">
        <v>19.649999999999999</v>
      </c>
      <c r="N66" s="222">
        <v>296850.68799000001</v>
      </c>
    </row>
    <row r="67" spans="1:14" s="166" customFormat="1" ht="13.5" customHeight="1" x14ac:dyDescent="0.2">
      <c r="A67" s="53"/>
      <c r="B67" s="53" t="s">
        <v>1023</v>
      </c>
      <c r="C67" s="222" t="s">
        <v>2328</v>
      </c>
      <c r="D67" s="222" t="s">
        <v>2328</v>
      </c>
      <c r="E67" s="222" t="s">
        <v>2328</v>
      </c>
      <c r="F67" s="222">
        <v>89.34</v>
      </c>
      <c r="G67" s="222">
        <v>10.66</v>
      </c>
      <c r="H67" s="222" t="s">
        <v>2328</v>
      </c>
      <c r="I67" s="222" t="s">
        <v>2328</v>
      </c>
      <c r="J67" s="222" t="s">
        <v>2328</v>
      </c>
      <c r="K67" s="222" t="s">
        <v>2328</v>
      </c>
      <c r="L67" s="239">
        <v>1.5</v>
      </c>
      <c r="M67" s="239">
        <v>-7.91</v>
      </c>
      <c r="N67" s="222">
        <v>6334.3921200000004</v>
      </c>
    </row>
    <row r="68" spans="1:14" s="166" customFormat="1" ht="13.5" customHeight="1" x14ac:dyDescent="0.2">
      <c r="A68" s="53"/>
      <c r="B68" s="53" t="s">
        <v>521</v>
      </c>
      <c r="C68" s="222" t="s">
        <v>2328</v>
      </c>
      <c r="D68" s="222" t="s">
        <v>2328</v>
      </c>
      <c r="E68" s="222" t="s">
        <v>2328</v>
      </c>
      <c r="F68" s="222" t="s">
        <v>2328</v>
      </c>
      <c r="G68" s="222">
        <v>15.06</v>
      </c>
      <c r="H68" s="222">
        <v>84.94</v>
      </c>
      <c r="I68" s="222" t="s">
        <v>2328</v>
      </c>
      <c r="J68" s="222" t="s">
        <v>2328</v>
      </c>
      <c r="K68" s="222" t="s">
        <v>2328</v>
      </c>
      <c r="L68" s="239">
        <v>2.5</v>
      </c>
      <c r="M68" s="239">
        <v>46.33</v>
      </c>
      <c r="N68" s="222">
        <v>20156.233850000001</v>
      </c>
    </row>
    <row r="69" spans="1:14" s="166" customFormat="1" ht="13.5" customHeight="1" x14ac:dyDescent="0.2">
      <c r="A69" s="53"/>
      <c r="B69" s="53" t="s">
        <v>1011</v>
      </c>
      <c r="C69" s="222" t="s">
        <v>2328</v>
      </c>
      <c r="D69" s="222" t="s">
        <v>2328</v>
      </c>
      <c r="E69" s="222" t="s">
        <v>2328</v>
      </c>
      <c r="F69" s="222">
        <v>80.28</v>
      </c>
      <c r="G69" s="222">
        <v>19.72</v>
      </c>
      <c r="H69" s="222" t="s">
        <v>2328</v>
      </c>
      <c r="I69" s="222" t="s">
        <v>2328</v>
      </c>
      <c r="J69" s="222" t="s">
        <v>2328</v>
      </c>
      <c r="K69" s="222" t="s">
        <v>2328</v>
      </c>
      <c r="L69" s="239">
        <v>1.5</v>
      </c>
      <c r="M69" s="239">
        <v>-8.34</v>
      </c>
      <c r="N69" s="222">
        <v>1247298.94</v>
      </c>
    </row>
    <row r="70" spans="1:14" s="166" customFormat="1" ht="13.5" customHeight="1" x14ac:dyDescent="0.2">
      <c r="A70" s="53"/>
      <c r="B70" s="53" t="s">
        <v>518</v>
      </c>
      <c r="C70" s="222" t="s">
        <v>2328</v>
      </c>
      <c r="D70" s="222">
        <v>75.8</v>
      </c>
      <c r="E70" s="222" t="s">
        <v>2328</v>
      </c>
      <c r="F70" s="222" t="s">
        <v>2328</v>
      </c>
      <c r="G70" s="222">
        <v>0.34</v>
      </c>
      <c r="H70" s="222">
        <v>23.86</v>
      </c>
      <c r="I70" s="222" t="s">
        <v>2328</v>
      </c>
      <c r="J70" s="222" t="s">
        <v>2328</v>
      </c>
      <c r="K70" s="222" t="s">
        <v>2328</v>
      </c>
      <c r="L70" s="239">
        <v>2</v>
      </c>
      <c r="M70" s="239">
        <v>24.98</v>
      </c>
      <c r="N70" s="222">
        <v>120281414.08</v>
      </c>
    </row>
    <row r="71" spans="1:14" s="166" customFormat="1" ht="13.5" customHeight="1" x14ac:dyDescent="0.2">
      <c r="A71" s="53"/>
      <c r="B71" s="53" t="s">
        <v>1024</v>
      </c>
      <c r="C71" s="222" t="s">
        <v>2328</v>
      </c>
      <c r="D71" s="222">
        <v>85.85</v>
      </c>
      <c r="E71" s="222" t="s">
        <v>2328</v>
      </c>
      <c r="F71" s="222" t="s">
        <v>2328</v>
      </c>
      <c r="G71" s="222">
        <v>14.15</v>
      </c>
      <c r="H71" s="222" t="s">
        <v>2328</v>
      </c>
      <c r="I71" s="222" t="s">
        <v>2328</v>
      </c>
      <c r="J71" s="222" t="s">
        <v>2328</v>
      </c>
      <c r="K71" s="222" t="s">
        <v>2328</v>
      </c>
      <c r="L71" s="239">
        <v>1.5</v>
      </c>
      <c r="M71" s="239">
        <v>-9.91</v>
      </c>
      <c r="N71" s="222">
        <v>4103100.58</v>
      </c>
    </row>
    <row r="72" spans="1:14" s="166" customFormat="1" ht="13.5" customHeight="1" x14ac:dyDescent="0.2">
      <c r="A72" s="53"/>
      <c r="B72" s="53" t="s">
        <v>1025</v>
      </c>
      <c r="C72" s="222" t="s">
        <v>2328</v>
      </c>
      <c r="D72" s="222">
        <v>99.51</v>
      </c>
      <c r="E72" s="222" t="s">
        <v>2328</v>
      </c>
      <c r="F72" s="222" t="s">
        <v>2328</v>
      </c>
      <c r="G72" s="222">
        <v>0.49</v>
      </c>
      <c r="H72" s="222" t="s">
        <v>2328</v>
      </c>
      <c r="I72" s="222" t="s">
        <v>2328</v>
      </c>
      <c r="J72" s="222" t="s">
        <v>2328</v>
      </c>
      <c r="K72" s="222" t="s">
        <v>2328</v>
      </c>
      <c r="L72" s="239">
        <v>1</v>
      </c>
      <c r="M72" s="239">
        <v>20.71</v>
      </c>
      <c r="N72" s="222">
        <v>6769417</v>
      </c>
    </row>
    <row r="73" spans="1:14" s="166" customFormat="1" ht="13.5" customHeight="1" x14ac:dyDescent="0.2">
      <c r="A73" s="53"/>
      <c r="B73" s="53" t="s">
        <v>1026</v>
      </c>
      <c r="C73" s="222" t="s">
        <v>2328</v>
      </c>
      <c r="D73" s="222">
        <v>25.27</v>
      </c>
      <c r="E73" s="222" t="s">
        <v>2328</v>
      </c>
      <c r="F73" s="222">
        <v>63.47</v>
      </c>
      <c r="G73" s="222">
        <v>11.26</v>
      </c>
      <c r="H73" s="222" t="s">
        <v>2328</v>
      </c>
      <c r="I73" s="222" t="s">
        <v>2328</v>
      </c>
      <c r="J73" s="222" t="s">
        <v>2328</v>
      </c>
      <c r="K73" s="222" t="s">
        <v>2328</v>
      </c>
      <c r="L73" s="239">
        <v>1</v>
      </c>
      <c r="M73" s="239">
        <v>-8.89</v>
      </c>
      <c r="N73" s="222">
        <v>507013.25</v>
      </c>
    </row>
    <row r="74" spans="1:14" s="166" customFormat="1" ht="13.5" customHeight="1" x14ac:dyDescent="0.2">
      <c r="A74" s="53"/>
      <c r="B74" s="53" t="s">
        <v>522</v>
      </c>
      <c r="C74" s="222" t="s">
        <v>2328</v>
      </c>
      <c r="D74" s="222">
        <v>61.78</v>
      </c>
      <c r="E74" s="222" t="s">
        <v>2328</v>
      </c>
      <c r="F74" s="222" t="s">
        <v>2328</v>
      </c>
      <c r="G74" s="222">
        <v>4.67</v>
      </c>
      <c r="H74" s="222">
        <v>33.549999999999997</v>
      </c>
      <c r="I74" s="222" t="s">
        <v>2328</v>
      </c>
      <c r="J74" s="222" t="s">
        <v>2328</v>
      </c>
      <c r="K74" s="222" t="s">
        <v>2328</v>
      </c>
      <c r="L74" s="239">
        <v>1</v>
      </c>
      <c r="M74" s="239">
        <v>29.92</v>
      </c>
      <c r="N74" s="222">
        <v>1388020</v>
      </c>
    </row>
    <row r="75" spans="1:14" s="166" customFormat="1" ht="13.5" customHeight="1" x14ac:dyDescent="0.2">
      <c r="A75" s="370"/>
      <c r="B75" s="370" t="s">
        <v>523</v>
      </c>
      <c r="C75" s="267" t="s">
        <v>2328</v>
      </c>
      <c r="D75" s="267">
        <v>37.979999999999997</v>
      </c>
      <c r="E75" s="267">
        <v>15.92</v>
      </c>
      <c r="F75" s="267" t="s">
        <v>2328</v>
      </c>
      <c r="G75" s="267">
        <v>38.92</v>
      </c>
      <c r="H75" s="267">
        <v>7.18</v>
      </c>
      <c r="I75" s="267" t="s">
        <v>2328</v>
      </c>
      <c r="J75" s="267" t="s">
        <v>2328</v>
      </c>
      <c r="K75" s="267" t="s">
        <v>2328</v>
      </c>
      <c r="L75" s="371">
        <v>2</v>
      </c>
      <c r="M75" s="371">
        <v>14.46</v>
      </c>
      <c r="N75" s="267">
        <v>10479863.970000001</v>
      </c>
    </row>
    <row r="76" spans="1:14" s="166" customFormat="1" ht="13.5" customHeight="1" x14ac:dyDescent="0.2">
      <c r="A76" s="263" t="s">
        <v>1892</v>
      </c>
      <c r="B76" s="199" t="s">
        <v>524</v>
      </c>
      <c r="C76" s="245" t="s">
        <v>2328</v>
      </c>
      <c r="D76" s="245" t="s">
        <v>2328</v>
      </c>
      <c r="E76" s="245" t="s">
        <v>2328</v>
      </c>
      <c r="F76" s="245" t="s">
        <v>2328</v>
      </c>
      <c r="G76" s="245">
        <v>100</v>
      </c>
      <c r="H76" s="245" t="s">
        <v>2328</v>
      </c>
      <c r="I76" s="245" t="s">
        <v>2328</v>
      </c>
      <c r="J76" s="245" t="s">
        <v>2328</v>
      </c>
      <c r="K76" s="245" t="s">
        <v>2328</v>
      </c>
      <c r="L76" s="246">
        <v>2.19</v>
      </c>
      <c r="M76" s="246">
        <v>56.128077378912899</v>
      </c>
      <c r="N76" s="245">
        <v>555.91899999999998</v>
      </c>
    </row>
    <row r="77" spans="1:14" s="166" customFormat="1" ht="13.5" customHeight="1" x14ac:dyDescent="0.2">
      <c r="A77" s="192"/>
      <c r="B77" s="53" t="s">
        <v>516</v>
      </c>
      <c r="C77" s="222" t="s">
        <v>2328</v>
      </c>
      <c r="D77" s="222" t="s">
        <v>2328</v>
      </c>
      <c r="E77" s="222">
        <v>36.92</v>
      </c>
      <c r="F77" s="222" t="s">
        <v>2328</v>
      </c>
      <c r="G77" s="222">
        <v>63.08</v>
      </c>
      <c r="H77" s="222" t="s">
        <v>2328</v>
      </c>
      <c r="I77" s="222" t="s">
        <v>2328</v>
      </c>
      <c r="J77" s="222" t="s">
        <v>2328</v>
      </c>
      <c r="K77" s="222" t="s">
        <v>2328</v>
      </c>
      <c r="L77" s="239">
        <v>1.9</v>
      </c>
      <c r="M77" s="239">
        <v>28.281216095211615</v>
      </c>
      <c r="N77" s="222">
        <v>23067.967000000001</v>
      </c>
    </row>
    <row r="78" spans="1:14" s="166" customFormat="1" ht="13.5" customHeight="1" x14ac:dyDescent="0.2">
      <c r="A78" s="53"/>
      <c r="B78" s="53" t="s">
        <v>525</v>
      </c>
      <c r="C78" s="222" t="s">
        <v>2328</v>
      </c>
      <c r="D78" s="222">
        <v>54.3</v>
      </c>
      <c r="E78" s="222" t="s">
        <v>2328</v>
      </c>
      <c r="F78" s="222" t="s">
        <v>2328</v>
      </c>
      <c r="G78" s="222">
        <v>24.9</v>
      </c>
      <c r="H78" s="222">
        <v>20.8</v>
      </c>
      <c r="I78" s="222" t="s">
        <v>2328</v>
      </c>
      <c r="J78" s="222" t="s">
        <v>2328</v>
      </c>
      <c r="K78" s="222" t="s">
        <v>2328</v>
      </c>
      <c r="L78" s="239">
        <v>2.74</v>
      </c>
      <c r="M78" s="239">
        <v>69.8326827977275</v>
      </c>
      <c r="N78" s="222">
        <v>16100.370999999999</v>
      </c>
    </row>
    <row r="79" spans="1:14" s="166" customFormat="1" ht="13.5" customHeight="1" x14ac:dyDescent="0.2">
      <c r="A79" s="53"/>
      <c r="B79" s="53" t="s">
        <v>526</v>
      </c>
      <c r="C79" s="222" t="s">
        <v>2328</v>
      </c>
      <c r="D79" s="222">
        <v>0.4</v>
      </c>
      <c r="E79" s="222" t="s">
        <v>2328</v>
      </c>
      <c r="F79" s="222" t="s">
        <v>2328</v>
      </c>
      <c r="G79" s="222">
        <v>9.58</v>
      </c>
      <c r="H79" s="222">
        <v>90.02</v>
      </c>
      <c r="I79" s="222" t="s">
        <v>2328</v>
      </c>
      <c r="J79" s="222" t="s">
        <v>2328</v>
      </c>
      <c r="K79" s="222" t="s">
        <v>2328</v>
      </c>
      <c r="L79" s="239">
        <v>2.99</v>
      </c>
      <c r="M79" s="239">
        <v>78.083005899766107</v>
      </c>
      <c r="N79" s="222">
        <v>22701.351999999999</v>
      </c>
    </row>
    <row r="80" spans="1:14" s="166" customFormat="1" ht="13.5" customHeight="1" x14ac:dyDescent="0.2">
      <c r="A80" s="53"/>
      <c r="B80" s="53" t="s">
        <v>1010</v>
      </c>
      <c r="C80" s="222" t="s">
        <v>2328</v>
      </c>
      <c r="D80" s="222">
        <v>87.8</v>
      </c>
      <c r="E80" s="222" t="s">
        <v>2328</v>
      </c>
      <c r="F80" s="222" t="s">
        <v>2328</v>
      </c>
      <c r="G80" s="222">
        <v>12.2</v>
      </c>
      <c r="H80" s="222" t="s">
        <v>2328</v>
      </c>
      <c r="I80" s="222" t="s">
        <v>2328</v>
      </c>
      <c r="J80" s="222" t="s">
        <v>2328</v>
      </c>
      <c r="K80" s="222" t="s">
        <v>2328</v>
      </c>
      <c r="L80" s="239">
        <v>1.9</v>
      </c>
      <c r="M80" s="239">
        <v>50.814143070921205</v>
      </c>
      <c r="N80" s="222">
        <v>155090460</v>
      </c>
    </row>
    <row r="81" spans="1:14" s="166" customFormat="1" ht="13.5" customHeight="1" x14ac:dyDescent="0.2">
      <c r="A81" s="53"/>
      <c r="B81" s="53" t="s">
        <v>1027</v>
      </c>
      <c r="C81" s="222" t="s">
        <v>2328</v>
      </c>
      <c r="D81" s="222">
        <v>85.43</v>
      </c>
      <c r="E81" s="222" t="s">
        <v>2328</v>
      </c>
      <c r="F81" s="222" t="s">
        <v>2328</v>
      </c>
      <c r="G81" s="222">
        <v>14.57</v>
      </c>
      <c r="H81" s="222" t="s">
        <v>2328</v>
      </c>
      <c r="I81" s="222" t="s">
        <v>2328</v>
      </c>
      <c r="J81" s="222" t="s">
        <v>2328</v>
      </c>
      <c r="K81" s="222" t="s">
        <v>2328</v>
      </c>
      <c r="L81" s="239">
        <v>2.12</v>
      </c>
      <c r="M81" s="239">
        <v>-26.555288408177258</v>
      </c>
      <c r="N81" s="222">
        <v>4036467</v>
      </c>
    </row>
    <row r="82" spans="1:14" s="166" customFormat="1" ht="13.5" customHeight="1" x14ac:dyDescent="0.2">
      <c r="A82" s="53"/>
      <c r="B82" s="53" t="s">
        <v>1028</v>
      </c>
      <c r="C82" s="222" t="s">
        <v>2328</v>
      </c>
      <c r="D82" s="222" t="s">
        <v>2328</v>
      </c>
      <c r="E82" s="222" t="s">
        <v>2328</v>
      </c>
      <c r="F82" s="222">
        <v>80.430000000000007</v>
      </c>
      <c r="G82" s="222">
        <v>19.57</v>
      </c>
      <c r="H82" s="222" t="s">
        <v>2328</v>
      </c>
      <c r="I82" s="222" t="s">
        <v>2328</v>
      </c>
      <c r="J82" s="222" t="s">
        <v>2328</v>
      </c>
      <c r="K82" s="222" t="s">
        <v>2328</v>
      </c>
      <c r="L82" s="239">
        <v>2.0099999999999998</v>
      </c>
      <c r="M82" s="239">
        <v>15.29390904683472</v>
      </c>
      <c r="N82" s="222">
        <v>9935644</v>
      </c>
    </row>
    <row r="83" spans="1:14" s="166" customFormat="1" ht="13.5" customHeight="1" x14ac:dyDescent="0.2">
      <c r="A83" s="53"/>
      <c r="B83" s="53" t="s">
        <v>1029</v>
      </c>
      <c r="C83" s="222" t="s">
        <v>2328</v>
      </c>
      <c r="D83" s="222" t="s">
        <v>2328</v>
      </c>
      <c r="E83" s="222" t="s">
        <v>2328</v>
      </c>
      <c r="F83" s="222" t="s">
        <v>2328</v>
      </c>
      <c r="G83" s="222">
        <v>8.67</v>
      </c>
      <c r="H83" s="222" t="s">
        <v>2328</v>
      </c>
      <c r="I83" s="222" t="s">
        <v>2328</v>
      </c>
      <c r="J83" s="222" t="s">
        <v>2328</v>
      </c>
      <c r="K83" s="222">
        <v>91.33</v>
      </c>
      <c r="L83" s="239">
        <v>2.0099999999999998</v>
      </c>
      <c r="M83" s="239">
        <v>24.936913522983993</v>
      </c>
      <c r="N83" s="222">
        <v>3326589</v>
      </c>
    </row>
    <row r="84" spans="1:14" s="166" customFormat="1" ht="13.5" customHeight="1" x14ac:dyDescent="0.2">
      <c r="A84" s="248"/>
      <c r="B84" s="53" t="s">
        <v>1025</v>
      </c>
      <c r="C84" s="222" t="s">
        <v>2328</v>
      </c>
      <c r="D84" s="222">
        <v>53.05</v>
      </c>
      <c r="E84" s="222" t="s">
        <v>2328</v>
      </c>
      <c r="F84" s="222" t="s">
        <v>2328</v>
      </c>
      <c r="G84" s="222">
        <v>46.95</v>
      </c>
      <c r="H84" s="222" t="s">
        <v>2328</v>
      </c>
      <c r="I84" s="222" t="s">
        <v>2328</v>
      </c>
      <c r="J84" s="222" t="s">
        <v>2328</v>
      </c>
      <c r="K84" s="222" t="s">
        <v>2328</v>
      </c>
      <c r="L84" s="239">
        <v>1.25</v>
      </c>
      <c r="M84" s="239">
        <v>100</v>
      </c>
      <c r="N84" s="222">
        <v>798850</v>
      </c>
    </row>
    <row r="85" spans="1:14" s="166" customFormat="1" ht="13.5" customHeight="1" x14ac:dyDescent="0.2">
      <c r="A85" s="192"/>
      <c r="B85" s="53" t="s">
        <v>527</v>
      </c>
      <c r="C85" s="222" t="s">
        <v>2328</v>
      </c>
      <c r="D85" s="222" t="s">
        <v>2328</v>
      </c>
      <c r="E85" s="222" t="s">
        <v>2328</v>
      </c>
      <c r="F85" s="222" t="s">
        <v>2328</v>
      </c>
      <c r="G85" s="222">
        <v>10.96</v>
      </c>
      <c r="H85" s="222">
        <v>89.04</v>
      </c>
      <c r="I85" s="222" t="s">
        <v>2328</v>
      </c>
      <c r="J85" s="222" t="s">
        <v>2328</v>
      </c>
      <c r="K85" s="222" t="s">
        <v>2328</v>
      </c>
      <c r="L85" s="239">
        <v>1.5</v>
      </c>
      <c r="M85" s="239">
        <v>100</v>
      </c>
      <c r="N85" s="222">
        <v>91618</v>
      </c>
    </row>
    <row r="86" spans="1:14" s="166" customFormat="1" ht="13.5" customHeight="1" x14ac:dyDescent="0.2">
      <c r="A86" s="370"/>
      <c r="B86" s="370" t="s">
        <v>1292</v>
      </c>
      <c r="C86" s="267" t="s">
        <v>2328</v>
      </c>
      <c r="D86" s="267">
        <v>40.69</v>
      </c>
      <c r="E86" s="267" t="s">
        <v>2328</v>
      </c>
      <c r="F86" s="267">
        <v>49.7</v>
      </c>
      <c r="G86" s="267">
        <v>9.61</v>
      </c>
      <c r="H86" s="267" t="s">
        <v>2328</v>
      </c>
      <c r="I86" s="267" t="s">
        <v>2328</v>
      </c>
      <c r="J86" s="267" t="s">
        <v>2328</v>
      </c>
      <c r="K86" s="267" t="s">
        <v>2328</v>
      </c>
      <c r="L86" s="371">
        <v>1.25</v>
      </c>
      <c r="M86" s="371">
        <v>100</v>
      </c>
      <c r="N86" s="267">
        <v>196219.38</v>
      </c>
    </row>
    <row r="87" spans="1:14" s="166" customFormat="1" ht="13.5" customHeight="1" x14ac:dyDescent="0.2">
      <c r="A87" s="199" t="s">
        <v>1893</v>
      </c>
      <c r="B87" s="199" t="s">
        <v>1010</v>
      </c>
      <c r="C87" s="245">
        <v>9.1199999999999992</v>
      </c>
      <c r="D87" s="245">
        <v>72.709999999999994</v>
      </c>
      <c r="E87" s="245" t="s">
        <v>2328</v>
      </c>
      <c r="F87" s="245" t="s">
        <v>2328</v>
      </c>
      <c r="G87" s="245">
        <v>12.79</v>
      </c>
      <c r="H87" s="245" t="s">
        <v>2328</v>
      </c>
      <c r="I87" s="245" t="s">
        <v>2328</v>
      </c>
      <c r="J87" s="245">
        <v>5.38</v>
      </c>
      <c r="K87" s="245" t="s">
        <v>2328</v>
      </c>
      <c r="L87" s="246">
        <v>3.65</v>
      </c>
      <c r="M87" s="246">
        <v>12.78</v>
      </c>
      <c r="N87" s="245">
        <v>123864.19314</v>
      </c>
    </row>
    <row r="88" spans="1:14" s="166" customFormat="1" ht="13.5" customHeight="1" x14ac:dyDescent="0.2">
      <c r="A88" s="53"/>
      <c r="B88" s="53" t="s">
        <v>1021</v>
      </c>
      <c r="C88" s="222">
        <v>9.61</v>
      </c>
      <c r="D88" s="222">
        <v>39.67</v>
      </c>
      <c r="E88" s="222" t="s">
        <v>2328</v>
      </c>
      <c r="F88" s="222" t="s">
        <v>2328</v>
      </c>
      <c r="G88" s="222">
        <v>1.55</v>
      </c>
      <c r="H88" s="222" t="s">
        <v>2328</v>
      </c>
      <c r="I88" s="222" t="s">
        <v>2328</v>
      </c>
      <c r="J88" s="222">
        <v>49.17</v>
      </c>
      <c r="K88" s="222" t="s">
        <v>2328</v>
      </c>
      <c r="L88" s="239">
        <v>3.65</v>
      </c>
      <c r="M88" s="239">
        <v>-9.8699999999999992</v>
      </c>
      <c r="N88" s="222">
        <v>11397.494339999999</v>
      </c>
    </row>
    <row r="89" spans="1:14" s="166" customFormat="1" ht="13.5" customHeight="1" x14ac:dyDescent="0.2">
      <c r="A89" s="53"/>
      <c r="B89" s="53" t="s">
        <v>528</v>
      </c>
      <c r="C89" s="222">
        <v>8.35</v>
      </c>
      <c r="D89" s="222">
        <v>47.38</v>
      </c>
      <c r="E89" s="222" t="s">
        <v>2328</v>
      </c>
      <c r="F89" s="222" t="s">
        <v>2328</v>
      </c>
      <c r="G89" s="222">
        <v>14.67</v>
      </c>
      <c r="H89" s="222">
        <v>22.57</v>
      </c>
      <c r="I89" s="222" t="s">
        <v>2328</v>
      </c>
      <c r="J89" s="222">
        <v>7.03</v>
      </c>
      <c r="K89" s="222" t="s">
        <v>2328</v>
      </c>
      <c r="L89" s="239">
        <v>3.65</v>
      </c>
      <c r="M89" s="239">
        <v>18.09</v>
      </c>
      <c r="N89" s="222">
        <v>43173.4473</v>
      </c>
    </row>
    <row r="90" spans="1:14" s="166" customFormat="1" ht="13.5" customHeight="1" x14ac:dyDescent="0.2">
      <c r="A90" s="53"/>
      <c r="B90" s="53" t="s">
        <v>529</v>
      </c>
      <c r="C90" s="222" t="s">
        <v>2328</v>
      </c>
      <c r="D90" s="222">
        <v>1.04</v>
      </c>
      <c r="E90" s="222" t="s">
        <v>2328</v>
      </c>
      <c r="F90" s="222" t="s">
        <v>2328</v>
      </c>
      <c r="G90" s="222">
        <v>17.11</v>
      </c>
      <c r="H90" s="222">
        <v>81.849999999999994</v>
      </c>
      <c r="I90" s="222" t="s">
        <v>2328</v>
      </c>
      <c r="J90" s="222" t="s">
        <v>2328</v>
      </c>
      <c r="K90" s="222" t="s">
        <v>2328</v>
      </c>
      <c r="L90" s="239">
        <v>3.65</v>
      </c>
      <c r="M90" s="239">
        <v>34.369999999999997</v>
      </c>
      <c r="N90" s="222">
        <v>17669.348620000001</v>
      </c>
    </row>
    <row r="91" spans="1:14" s="166" customFormat="1" ht="13.5" customHeight="1" x14ac:dyDescent="0.2">
      <c r="A91" s="248"/>
      <c r="B91" s="53" t="s">
        <v>530</v>
      </c>
      <c r="C91" s="222">
        <v>8.8800000000000008</v>
      </c>
      <c r="D91" s="222">
        <v>15.67</v>
      </c>
      <c r="E91" s="222" t="s">
        <v>2328</v>
      </c>
      <c r="F91" s="222" t="s">
        <v>2328</v>
      </c>
      <c r="G91" s="222">
        <v>75.45</v>
      </c>
      <c r="H91" s="222" t="s">
        <v>2328</v>
      </c>
      <c r="I91" s="222" t="s">
        <v>2328</v>
      </c>
      <c r="J91" s="222" t="s">
        <v>2328</v>
      </c>
      <c r="K91" s="222" t="s">
        <v>2328</v>
      </c>
      <c r="L91" s="239">
        <v>1.46</v>
      </c>
      <c r="M91" s="239">
        <v>17.36</v>
      </c>
      <c r="N91" s="222">
        <v>25056079.27</v>
      </c>
    </row>
    <row r="92" spans="1:14" s="166" customFormat="1" ht="13.5" customHeight="1" x14ac:dyDescent="0.2">
      <c r="A92" s="192"/>
      <c r="B92" s="53" t="s">
        <v>518</v>
      </c>
      <c r="C92" s="222">
        <v>8.27</v>
      </c>
      <c r="D92" s="222">
        <v>68.260000000000005</v>
      </c>
      <c r="E92" s="222" t="s">
        <v>2328</v>
      </c>
      <c r="F92" s="222" t="s">
        <v>2328</v>
      </c>
      <c r="G92" s="222">
        <v>15.58</v>
      </c>
      <c r="H92" s="222">
        <v>0.94</v>
      </c>
      <c r="I92" s="222" t="s">
        <v>2328</v>
      </c>
      <c r="J92" s="222">
        <v>6.95</v>
      </c>
      <c r="K92" s="222" t="s">
        <v>2328</v>
      </c>
      <c r="L92" s="239">
        <v>3.65</v>
      </c>
      <c r="M92" s="239">
        <v>14.05</v>
      </c>
      <c r="N92" s="222">
        <v>41322934.600000001</v>
      </c>
    </row>
    <row r="93" spans="1:14" s="166" customFormat="1" ht="13.5" customHeight="1" x14ac:dyDescent="0.2">
      <c r="A93" s="370"/>
      <c r="B93" s="370" t="s">
        <v>522</v>
      </c>
      <c r="C93" s="267">
        <v>8.66</v>
      </c>
      <c r="D93" s="267">
        <v>79.81</v>
      </c>
      <c r="E93" s="267" t="s">
        <v>2328</v>
      </c>
      <c r="F93" s="267" t="s">
        <v>2328</v>
      </c>
      <c r="G93" s="267">
        <v>10.57</v>
      </c>
      <c r="H93" s="267" t="s">
        <v>2328</v>
      </c>
      <c r="I93" s="267" t="s">
        <v>2328</v>
      </c>
      <c r="J93" s="267">
        <v>0.96</v>
      </c>
      <c r="K93" s="267" t="s">
        <v>2328</v>
      </c>
      <c r="L93" s="371">
        <v>1.82</v>
      </c>
      <c r="M93" s="371">
        <v>14.41</v>
      </c>
      <c r="N93" s="267">
        <v>12801555.789999999</v>
      </c>
    </row>
    <row r="94" spans="1:14" s="166" customFormat="1" ht="13.5" customHeight="1" x14ac:dyDescent="0.2">
      <c r="A94" s="199" t="s">
        <v>1895</v>
      </c>
      <c r="B94" s="199" t="s">
        <v>518</v>
      </c>
      <c r="C94" s="245">
        <v>9.34</v>
      </c>
      <c r="D94" s="245">
        <v>71.34</v>
      </c>
      <c r="E94" s="245" t="s">
        <v>2328</v>
      </c>
      <c r="F94" s="245" t="s">
        <v>2328</v>
      </c>
      <c r="G94" s="245">
        <v>10.09</v>
      </c>
      <c r="H94" s="245">
        <v>9.23</v>
      </c>
      <c r="I94" s="245" t="s">
        <v>2328</v>
      </c>
      <c r="J94" s="245" t="s">
        <v>2328</v>
      </c>
      <c r="K94" s="245" t="s">
        <v>2328</v>
      </c>
      <c r="L94" s="246">
        <v>2.74</v>
      </c>
      <c r="M94" s="246" t="s">
        <v>2328</v>
      </c>
      <c r="N94" s="374" t="e">
        <v>#VALUE!</v>
      </c>
    </row>
    <row r="95" spans="1:14" s="166" customFormat="1" ht="13.5" customHeight="1" x14ac:dyDescent="0.2">
      <c r="A95" s="53"/>
      <c r="B95" s="53" t="s">
        <v>531</v>
      </c>
      <c r="C95" s="222">
        <v>9.42</v>
      </c>
      <c r="D95" s="222" t="s">
        <v>2328</v>
      </c>
      <c r="E95" s="222" t="s">
        <v>2328</v>
      </c>
      <c r="F95" s="222" t="s">
        <v>2328</v>
      </c>
      <c r="G95" s="222">
        <v>9.27</v>
      </c>
      <c r="H95" s="222">
        <v>81.31</v>
      </c>
      <c r="I95" s="222" t="s">
        <v>2328</v>
      </c>
      <c r="J95" s="222" t="s">
        <v>2328</v>
      </c>
      <c r="K95" s="222" t="s">
        <v>2328</v>
      </c>
      <c r="L95" s="239">
        <v>2.74</v>
      </c>
      <c r="M95" s="239" t="s">
        <v>2328</v>
      </c>
      <c r="N95" s="375" t="e">
        <v>#VALUE!</v>
      </c>
    </row>
    <row r="96" spans="1:14" s="166" customFormat="1" ht="13.5" customHeight="1" x14ac:dyDescent="0.2">
      <c r="A96" s="53"/>
      <c r="B96" s="53" t="s">
        <v>532</v>
      </c>
      <c r="C96" s="222">
        <v>9.7899999999999991</v>
      </c>
      <c r="D96" s="222" t="s">
        <v>2328</v>
      </c>
      <c r="E96" s="222" t="s">
        <v>2328</v>
      </c>
      <c r="F96" s="222" t="s">
        <v>2328</v>
      </c>
      <c r="G96" s="222">
        <v>90.21</v>
      </c>
      <c r="H96" s="222" t="s">
        <v>2328</v>
      </c>
      <c r="I96" s="222" t="s">
        <v>2328</v>
      </c>
      <c r="J96" s="222" t="s">
        <v>2328</v>
      </c>
      <c r="K96" s="222" t="s">
        <v>2328</v>
      </c>
      <c r="L96" s="239">
        <v>1.83</v>
      </c>
      <c r="M96" s="239" t="s">
        <v>2328</v>
      </c>
      <c r="N96" s="375" t="e">
        <v>#VALUE!</v>
      </c>
    </row>
    <row r="97" spans="1:14" s="166" customFormat="1" ht="13.5" customHeight="1" x14ac:dyDescent="0.2">
      <c r="A97" s="53"/>
      <c r="B97" s="53" t="s">
        <v>1030</v>
      </c>
      <c r="C97" s="222">
        <v>9.83</v>
      </c>
      <c r="D97" s="222">
        <v>83.5</v>
      </c>
      <c r="E97" s="222" t="s">
        <v>2328</v>
      </c>
      <c r="F97" s="222" t="s">
        <v>2328</v>
      </c>
      <c r="G97" s="222">
        <v>6.63</v>
      </c>
      <c r="H97" s="222" t="s">
        <v>2328</v>
      </c>
      <c r="I97" s="222" t="s">
        <v>2328</v>
      </c>
      <c r="J97" s="222" t="s">
        <v>2328</v>
      </c>
      <c r="K97" s="222">
        <v>0.04</v>
      </c>
      <c r="L97" s="239">
        <v>2.74</v>
      </c>
      <c r="M97" s="239" t="s">
        <v>2328</v>
      </c>
      <c r="N97" s="375" t="e">
        <v>#VALUE!</v>
      </c>
    </row>
    <row r="98" spans="1:14" s="166" customFormat="1" ht="13.5" customHeight="1" x14ac:dyDescent="0.2">
      <c r="A98" s="53"/>
      <c r="B98" s="53" t="s">
        <v>1011</v>
      </c>
      <c r="C98" s="222" t="s">
        <v>2328</v>
      </c>
      <c r="D98" s="222" t="s">
        <v>2328</v>
      </c>
      <c r="E98" s="222" t="s">
        <v>2328</v>
      </c>
      <c r="F98" s="222" t="s">
        <v>2328</v>
      </c>
      <c r="G98" s="222">
        <v>19.649999999999999</v>
      </c>
      <c r="H98" s="222" t="s">
        <v>2328</v>
      </c>
      <c r="I98" s="222">
        <v>80.349999999999994</v>
      </c>
      <c r="J98" s="222" t="s">
        <v>2328</v>
      </c>
      <c r="K98" s="222" t="s">
        <v>2328</v>
      </c>
      <c r="L98" s="239">
        <v>2.74</v>
      </c>
      <c r="M98" s="239" t="s">
        <v>2328</v>
      </c>
      <c r="N98" s="222" t="s">
        <v>2590</v>
      </c>
    </row>
    <row r="99" spans="1:14" s="166" customFormat="1" ht="13.5" customHeight="1" x14ac:dyDescent="0.2">
      <c r="A99" s="53"/>
      <c r="B99" s="53" t="s">
        <v>1031</v>
      </c>
      <c r="C99" s="222" t="s">
        <v>2328</v>
      </c>
      <c r="D99" s="222" t="s">
        <v>2328</v>
      </c>
      <c r="E99" s="222" t="s">
        <v>2328</v>
      </c>
      <c r="F99" s="222" t="s">
        <v>2328</v>
      </c>
      <c r="G99" s="222">
        <v>13.84</v>
      </c>
      <c r="H99" s="222" t="s">
        <v>2328</v>
      </c>
      <c r="I99" s="222">
        <v>86.16</v>
      </c>
      <c r="J99" s="222" t="s">
        <v>2328</v>
      </c>
      <c r="K99" s="222" t="s">
        <v>2328</v>
      </c>
      <c r="L99" s="239">
        <v>2.74</v>
      </c>
      <c r="M99" s="239" t="s">
        <v>2328</v>
      </c>
      <c r="N99" s="222" t="s">
        <v>2591</v>
      </c>
    </row>
    <row r="100" spans="1:14" s="166" customFormat="1" ht="13.5" customHeight="1" x14ac:dyDescent="0.2">
      <c r="A100" s="53"/>
      <c r="B100" s="53" t="s">
        <v>1032</v>
      </c>
      <c r="C100" s="222">
        <v>10</v>
      </c>
      <c r="D100" s="222" t="s">
        <v>2328</v>
      </c>
      <c r="E100" s="222" t="s">
        <v>2328</v>
      </c>
      <c r="F100" s="222">
        <v>85.75</v>
      </c>
      <c r="G100" s="222">
        <v>4.25</v>
      </c>
      <c r="H100" s="222" t="s">
        <v>2328</v>
      </c>
      <c r="I100" s="222" t="s">
        <v>2328</v>
      </c>
      <c r="J100" s="222" t="s">
        <v>2328</v>
      </c>
      <c r="K100" s="222" t="s">
        <v>2328</v>
      </c>
      <c r="L100" s="239">
        <v>2.74</v>
      </c>
      <c r="M100" s="239" t="s">
        <v>2328</v>
      </c>
      <c r="N100" s="222" t="s">
        <v>2592</v>
      </c>
    </row>
    <row r="101" spans="1:14" s="166" customFormat="1" ht="13.5" customHeight="1" x14ac:dyDescent="0.2">
      <c r="A101" s="248"/>
      <c r="B101" s="53" t="s">
        <v>1033</v>
      </c>
      <c r="C101" s="222" t="s">
        <v>2328</v>
      </c>
      <c r="D101" s="222">
        <v>81.52</v>
      </c>
      <c r="E101" s="222" t="s">
        <v>2328</v>
      </c>
      <c r="F101" s="222" t="s">
        <v>2328</v>
      </c>
      <c r="G101" s="222">
        <v>18.48</v>
      </c>
      <c r="H101" s="222" t="s">
        <v>2328</v>
      </c>
      <c r="I101" s="222" t="s">
        <v>2328</v>
      </c>
      <c r="J101" s="222" t="s">
        <v>2328</v>
      </c>
      <c r="K101" s="222" t="s">
        <v>2328</v>
      </c>
      <c r="L101" s="239">
        <v>1</v>
      </c>
      <c r="M101" s="239" t="s">
        <v>2328</v>
      </c>
      <c r="N101" s="222" t="s">
        <v>2593</v>
      </c>
    </row>
    <row r="102" spans="1:14" s="166" customFormat="1" ht="13.5" customHeight="1" x14ac:dyDescent="0.2">
      <c r="A102" s="192"/>
      <c r="B102" s="53" t="s">
        <v>1034</v>
      </c>
      <c r="C102" s="222" t="s">
        <v>2328</v>
      </c>
      <c r="D102" s="222">
        <v>46.82</v>
      </c>
      <c r="E102" s="222" t="s">
        <v>2328</v>
      </c>
      <c r="F102" s="222" t="s">
        <v>2328</v>
      </c>
      <c r="G102" s="222">
        <v>26.9</v>
      </c>
      <c r="H102" s="222">
        <v>26.28</v>
      </c>
      <c r="I102" s="222" t="s">
        <v>2328</v>
      </c>
      <c r="J102" s="222" t="s">
        <v>2328</v>
      </c>
      <c r="K102" s="222" t="s">
        <v>2328</v>
      </c>
      <c r="L102" s="239">
        <v>1</v>
      </c>
      <c r="M102" s="239" t="s">
        <v>2328</v>
      </c>
      <c r="N102" s="222" t="s">
        <v>2594</v>
      </c>
    </row>
    <row r="103" spans="1:14" s="166" customFormat="1" ht="13.5" customHeight="1" x14ac:dyDescent="0.2">
      <c r="A103" s="370"/>
      <c r="B103" s="370" t="s">
        <v>533</v>
      </c>
      <c r="C103" s="267" t="s">
        <v>2328</v>
      </c>
      <c r="D103" s="267" t="s">
        <v>2328</v>
      </c>
      <c r="E103" s="267" t="s">
        <v>2328</v>
      </c>
      <c r="F103" s="267" t="s">
        <v>2328</v>
      </c>
      <c r="G103" s="267">
        <v>100</v>
      </c>
      <c r="H103" s="267" t="s">
        <v>2328</v>
      </c>
      <c r="I103" s="267" t="s">
        <v>2328</v>
      </c>
      <c r="J103" s="267" t="s">
        <v>2328</v>
      </c>
      <c r="K103" s="267" t="s">
        <v>2328</v>
      </c>
      <c r="L103" s="371">
        <v>1</v>
      </c>
      <c r="M103" s="371" t="s">
        <v>2328</v>
      </c>
      <c r="N103" s="267" t="s">
        <v>2595</v>
      </c>
    </row>
    <row r="104" spans="1:14" s="166" customFormat="1" ht="13.5" customHeight="1" x14ac:dyDescent="0.2">
      <c r="A104" s="53" t="s">
        <v>75</v>
      </c>
      <c r="B104" s="53" t="s">
        <v>519</v>
      </c>
      <c r="C104" s="222" t="s">
        <v>2328</v>
      </c>
      <c r="D104" s="222" t="s">
        <v>2328</v>
      </c>
      <c r="E104" s="222" t="s">
        <v>2328</v>
      </c>
      <c r="F104" s="222" t="s">
        <v>2328</v>
      </c>
      <c r="G104" s="222">
        <v>100</v>
      </c>
      <c r="H104" s="222" t="s">
        <v>2328</v>
      </c>
      <c r="I104" s="222" t="s">
        <v>2328</v>
      </c>
      <c r="J104" s="222" t="s">
        <v>2328</v>
      </c>
      <c r="K104" s="222" t="s">
        <v>2328</v>
      </c>
      <c r="L104" s="239">
        <v>2</v>
      </c>
      <c r="M104" s="239">
        <v>15.64</v>
      </c>
      <c r="N104" s="222">
        <v>1172.706011</v>
      </c>
    </row>
    <row r="105" spans="1:14" s="166" customFormat="1" ht="13.5" customHeight="1" x14ac:dyDescent="0.2">
      <c r="A105" s="53"/>
      <c r="B105" s="53" t="s">
        <v>1005</v>
      </c>
      <c r="C105" s="222" t="s">
        <v>2328</v>
      </c>
      <c r="D105" s="222">
        <v>41.45</v>
      </c>
      <c r="E105" s="222" t="s">
        <v>2328</v>
      </c>
      <c r="F105" s="222" t="s">
        <v>2328</v>
      </c>
      <c r="G105" s="222">
        <v>24.68</v>
      </c>
      <c r="H105" s="222">
        <v>33.869999999999997</v>
      </c>
      <c r="I105" s="222" t="s">
        <v>2328</v>
      </c>
      <c r="J105" s="222" t="s">
        <v>2328</v>
      </c>
      <c r="K105" s="222" t="s">
        <v>2328</v>
      </c>
      <c r="L105" s="239">
        <v>1</v>
      </c>
      <c r="M105" s="239">
        <v>29.85</v>
      </c>
      <c r="N105" s="222">
        <v>1409.4231319999999</v>
      </c>
    </row>
    <row r="106" spans="1:14" s="166" customFormat="1" ht="13.5" customHeight="1" x14ac:dyDescent="0.2">
      <c r="A106" s="53"/>
      <c r="B106" s="53" t="s">
        <v>1006</v>
      </c>
      <c r="C106" s="222" t="s">
        <v>2328</v>
      </c>
      <c r="D106" s="222">
        <v>45.26</v>
      </c>
      <c r="E106" s="222" t="s">
        <v>2328</v>
      </c>
      <c r="F106" s="222">
        <v>37.24</v>
      </c>
      <c r="G106" s="222">
        <v>7.18</v>
      </c>
      <c r="H106" s="222" t="s">
        <v>2328</v>
      </c>
      <c r="I106" s="222">
        <v>10.32</v>
      </c>
      <c r="J106" s="222" t="s">
        <v>2328</v>
      </c>
      <c r="K106" s="222" t="s">
        <v>2328</v>
      </c>
      <c r="L106" s="239">
        <v>1</v>
      </c>
      <c r="M106" s="239">
        <v>-14.05</v>
      </c>
      <c r="N106" s="222">
        <v>180.88901300000001</v>
      </c>
    </row>
    <row r="107" spans="1:14" s="166" customFormat="1" ht="13.5" customHeight="1" x14ac:dyDescent="0.2">
      <c r="A107" s="53"/>
      <c r="B107" s="53" t="s">
        <v>1035</v>
      </c>
      <c r="C107" s="222" t="s">
        <v>2328</v>
      </c>
      <c r="D107" s="222">
        <v>97.42</v>
      </c>
      <c r="E107" s="222" t="s">
        <v>2328</v>
      </c>
      <c r="F107" s="222" t="s">
        <v>2328</v>
      </c>
      <c r="G107" s="222">
        <v>2.58</v>
      </c>
      <c r="H107" s="222" t="s">
        <v>2328</v>
      </c>
      <c r="I107" s="222" t="s">
        <v>2328</v>
      </c>
      <c r="J107" s="222" t="s">
        <v>2328</v>
      </c>
      <c r="K107" s="222" t="s">
        <v>2328</v>
      </c>
      <c r="L107" s="239">
        <v>2</v>
      </c>
      <c r="M107" s="239">
        <v>-10.81</v>
      </c>
      <c r="N107" s="222">
        <v>39400.595454000002</v>
      </c>
    </row>
    <row r="108" spans="1:14" s="166" customFormat="1" ht="13.5" customHeight="1" x14ac:dyDescent="0.2">
      <c r="A108" s="53"/>
      <c r="B108" s="53" t="s">
        <v>516</v>
      </c>
      <c r="C108" s="222" t="s">
        <v>2328</v>
      </c>
      <c r="D108" s="222">
        <v>0.16</v>
      </c>
      <c r="E108" s="222">
        <v>31.64</v>
      </c>
      <c r="F108" s="222" t="s">
        <v>2328</v>
      </c>
      <c r="G108" s="222">
        <v>58.59</v>
      </c>
      <c r="H108" s="222" t="s">
        <v>2328</v>
      </c>
      <c r="I108" s="222" t="s">
        <v>2328</v>
      </c>
      <c r="J108" s="222" t="s">
        <v>2328</v>
      </c>
      <c r="K108" s="222">
        <v>9.61</v>
      </c>
      <c r="L108" s="239">
        <v>2</v>
      </c>
      <c r="M108" s="239">
        <v>16.55</v>
      </c>
      <c r="N108" s="222">
        <v>111257140.12899999</v>
      </c>
    </row>
    <row r="109" spans="1:14" s="166" customFormat="1" ht="13.5" customHeight="1" x14ac:dyDescent="0.2">
      <c r="A109" s="53"/>
      <c r="B109" s="53" t="s">
        <v>1036</v>
      </c>
      <c r="C109" s="222" t="s">
        <v>2328</v>
      </c>
      <c r="D109" s="222" t="s">
        <v>2328</v>
      </c>
      <c r="E109" s="222" t="s">
        <v>2328</v>
      </c>
      <c r="F109" s="222">
        <v>45.36</v>
      </c>
      <c r="G109" s="222">
        <v>9.0299999999999994</v>
      </c>
      <c r="H109" s="222">
        <v>45.61</v>
      </c>
      <c r="I109" s="222" t="s">
        <v>2328</v>
      </c>
      <c r="J109" s="222" t="s">
        <v>2328</v>
      </c>
      <c r="K109" s="222" t="s">
        <v>2328</v>
      </c>
      <c r="L109" s="239">
        <v>2</v>
      </c>
      <c r="M109" s="239">
        <v>-7.97</v>
      </c>
      <c r="N109" s="222">
        <v>1909903.2390000001</v>
      </c>
    </row>
    <row r="110" spans="1:14" s="166" customFormat="1" ht="13.5" customHeight="1" x14ac:dyDescent="0.2">
      <c r="A110" s="53"/>
      <c r="B110" s="53" t="s">
        <v>521</v>
      </c>
      <c r="C110" s="222" t="s">
        <v>2328</v>
      </c>
      <c r="D110" s="222">
        <v>6.21</v>
      </c>
      <c r="E110" s="222" t="s">
        <v>2328</v>
      </c>
      <c r="F110" s="222" t="s">
        <v>2328</v>
      </c>
      <c r="G110" s="222">
        <v>4.5599999999999996</v>
      </c>
      <c r="H110" s="222">
        <v>89.23</v>
      </c>
      <c r="I110" s="222" t="s">
        <v>2328</v>
      </c>
      <c r="J110" s="222" t="s">
        <v>2328</v>
      </c>
      <c r="K110" s="222" t="s">
        <v>2328</v>
      </c>
      <c r="L110" s="239">
        <v>2</v>
      </c>
      <c r="M110" s="239">
        <v>37.01</v>
      </c>
      <c r="N110" s="222">
        <v>48829528.740000002</v>
      </c>
    </row>
    <row r="111" spans="1:14" s="166" customFormat="1" ht="13.5" customHeight="1" x14ac:dyDescent="0.2">
      <c r="A111" s="53"/>
      <c r="B111" s="53" t="s">
        <v>1028</v>
      </c>
      <c r="C111" s="222" t="s">
        <v>2328</v>
      </c>
      <c r="D111" s="222">
        <v>7.43</v>
      </c>
      <c r="E111" s="222" t="s">
        <v>2328</v>
      </c>
      <c r="F111" s="222">
        <v>87.44</v>
      </c>
      <c r="G111" s="222">
        <v>5.13</v>
      </c>
      <c r="H111" s="222" t="s">
        <v>2328</v>
      </c>
      <c r="I111" s="222" t="s">
        <v>2328</v>
      </c>
      <c r="J111" s="222" t="s">
        <v>2328</v>
      </c>
      <c r="K111" s="222" t="s">
        <v>2328</v>
      </c>
      <c r="L111" s="239">
        <v>2</v>
      </c>
      <c r="M111" s="239">
        <v>-8.2100000000000009</v>
      </c>
      <c r="N111" s="222">
        <v>79222152.613999993</v>
      </c>
    </row>
    <row r="112" spans="1:14" ht="13.5" customHeight="1" x14ac:dyDescent="0.2">
      <c r="A112" s="53"/>
      <c r="B112" s="53" t="s">
        <v>518</v>
      </c>
      <c r="C112" s="222" t="s">
        <v>2328</v>
      </c>
      <c r="D112" s="222">
        <v>77.36</v>
      </c>
      <c r="E112" s="222" t="s">
        <v>2328</v>
      </c>
      <c r="F112" s="222" t="s">
        <v>2328</v>
      </c>
      <c r="G112" s="222">
        <v>0.56999999999999995</v>
      </c>
      <c r="H112" s="222">
        <v>16.3</v>
      </c>
      <c r="I112" s="222" t="s">
        <v>2328</v>
      </c>
      <c r="J112" s="222" t="s">
        <v>2328</v>
      </c>
      <c r="K112" s="222">
        <v>5.77</v>
      </c>
      <c r="L112" s="239">
        <v>2</v>
      </c>
      <c r="M112" s="239">
        <v>24.82</v>
      </c>
      <c r="N112" s="222">
        <v>153836455.90700001</v>
      </c>
    </row>
    <row r="113" spans="1:14" ht="13.5" customHeight="1" x14ac:dyDescent="0.2">
      <c r="A113" s="53"/>
      <c r="B113" s="53" t="s">
        <v>1010</v>
      </c>
      <c r="C113" s="222" t="s">
        <v>2328</v>
      </c>
      <c r="D113" s="222">
        <v>89.99</v>
      </c>
      <c r="E113" s="222" t="s">
        <v>2328</v>
      </c>
      <c r="F113" s="222" t="s">
        <v>2328</v>
      </c>
      <c r="G113" s="222">
        <v>10.01</v>
      </c>
      <c r="H113" s="222" t="s">
        <v>2328</v>
      </c>
      <c r="I113" s="222" t="s">
        <v>2328</v>
      </c>
      <c r="J113" s="222" t="s">
        <v>2328</v>
      </c>
      <c r="K113" s="222" t="s">
        <v>2328</v>
      </c>
      <c r="L113" s="239">
        <v>2</v>
      </c>
      <c r="M113" s="239">
        <v>19.29</v>
      </c>
      <c r="N113" s="222">
        <v>261766060.51199999</v>
      </c>
    </row>
    <row r="114" spans="1:14" ht="13.5" customHeight="1" thickBot="1" x14ac:dyDescent="0.25">
      <c r="A114" s="84"/>
      <c r="B114" s="249" t="s">
        <v>1037</v>
      </c>
      <c r="C114" s="223" t="s">
        <v>2328</v>
      </c>
      <c r="D114" s="223" t="s">
        <v>2328</v>
      </c>
      <c r="E114" s="223" t="s">
        <v>2328</v>
      </c>
      <c r="F114" s="223">
        <v>83.78</v>
      </c>
      <c r="G114" s="223">
        <v>16.22</v>
      </c>
      <c r="H114" s="223" t="s">
        <v>2328</v>
      </c>
      <c r="I114" s="223" t="s">
        <v>2328</v>
      </c>
      <c r="J114" s="223" t="s">
        <v>2328</v>
      </c>
      <c r="K114" s="223" t="s">
        <v>2328</v>
      </c>
      <c r="L114" s="247">
        <v>2</v>
      </c>
      <c r="M114" s="247">
        <v>-5.73</v>
      </c>
      <c r="N114" s="223">
        <v>2437328.2089999998</v>
      </c>
    </row>
    <row r="115" spans="1:14" ht="13.5" customHeight="1" x14ac:dyDescent="0.2">
      <c r="A115" s="157" t="s">
        <v>275</v>
      </c>
      <c r="L115" s="195"/>
      <c r="M115" s="195"/>
    </row>
    <row r="116" spans="1:14" ht="13.5" customHeight="1" x14ac:dyDescent="0.2">
      <c r="A116" s="24" t="s">
        <v>276</v>
      </c>
      <c r="L116" s="195"/>
      <c r="M116" s="195"/>
    </row>
    <row r="117" spans="1:14" ht="13.5" customHeight="1" x14ac:dyDescent="0.2">
      <c r="L117" s="195"/>
      <c r="M117" s="195"/>
    </row>
    <row r="118" spans="1:14" ht="13.5" customHeight="1" x14ac:dyDescent="0.2">
      <c r="L118" s="195"/>
      <c r="M118" s="195"/>
    </row>
    <row r="119" spans="1:14" ht="13.5" customHeight="1" x14ac:dyDescent="0.2">
      <c r="L119" s="195"/>
      <c r="M119" s="195"/>
    </row>
    <row r="120" spans="1:14" ht="13.5" customHeight="1" x14ac:dyDescent="0.2">
      <c r="L120" s="195"/>
      <c r="M120" s="195"/>
    </row>
    <row r="121" spans="1:14" ht="13.5" customHeight="1" x14ac:dyDescent="0.2">
      <c r="L121" s="195"/>
      <c r="M121" s="195"/>
    </row>
    <row r="122" spans="1:14" ht="13.5" customHeight="1" x14ac:dyDescent="0.2">
      <c r="L122" s="195"/>
      <c r="M122" s="195"/>
    </row>
    <row r="123" spans="1:14" ht="13.5" customHeight="1" x14ac:dyDescent="0.2">
      <c r="L123" s="195"/>
      <c r="M123" s="195"/>
    </row>
    <row r="124" spans="1:14" ht="13.5" customHeight="1" x14ac:dyDescent="0.2">
      <c r="L124" s="195"/>
      <c r="M124" s="195"/>
    </row>
    <row r="125" spans="1:14" ht="13.5" customHeight="1" x14ac:dyDescent="0.2">
      <c r="L125" s="195"/>
      <c r="M125" s="195"/>
    </row>
    <row r="126" spans="1:14" ht="13.5" customHeight="1" x14ac:dyDescent="0.2">
      <c r="L126" s="195"/>
      <c r="M126" s="195"/>
    </row>
    <row r="127" spans="1:14" ht="13.5" customHeight="1" x14ac:dyDescent="0.2">
      <c r="L127" s="195"/>
      <c r="M127" s="195"/>
    </row>
    <row r="128" spans="1:14" ht="13.5" customHeight="1" x14ac:dyDescent="0.2">
      <c r="L128" s="195"/>
      <c r="M128" s="195"/>
    </row>
    <row r="129" spans="12:13" ht="13.5" customHeight="1" x14ac:dyDescent="0.2">
      <c r="L129" s="195"/>
      <c r="M129" s="195"/>
    </row>
    <row r="130" spans="12:13" ht="13.5" customHeight="1" x14ac:dyDescent="0.2">
      <c r="L130" s="195"/>
      <c r="M130" s="195"/>
    </row>
    <row r="131" spans="12:13" ht="13.5" customHeight="1" x14ac:dyDescent="0.2">
      <c r="L131" s="195"/>
      <c r="M131" s="195"/>
    </row>
    <row r="132" spans="12:13" ht="13.5" customHeight="1" x14ac:dyDescent="0.2">
      <c r="L132" s="195"/>
      <c r="M132" s="195"/>
    </row>
    <row r="133" spans="12:13" ht="13.5" customHeight="1" x14ac:dyDescent="0.2">
      <c r="L133" s="195"/>
      <c r="M133" s="195"/>
    </row>
    <row r="134" spans="12:13" ht="13.5" customHeight="1" x14ac:dyDescent="0.2">
      <c r="L134" s="195"/>
      <c r="M134" s="195"/>
    </row>
    <row r="135" spans="12:13" ht="13.5" customHeight="1" x14ac:dyDescent="0.2">
      <c r="L135" s="195"/>
      <c r="M135" s="195"/>
    </row>
    <row r="136" spans="12:13" ht="13.5" customHeight="1" x14ac:dyDescent="0.2">
      <c r="L136" s="195"/>
      <c r="M136" s="195"/>
    </row>
    <row r="137" spans="12:13" ht="13.5" customHeight="1" x14ac:dyDescent="0.2">
      <c r="L137" s="195"/>
      <c r="M137" s="195"/>
    </row>
    <row r="138" spans="12:13" ht="13.5" customHeight="1" x14ac:dyDescent="0.2">
      <c r="L138" s="195"/>
      <c r="M138" s="195"/>
    </row>
    <row r="139" spans="12:13" ht="13.5" customHeight="1" x14ac:dyDescent="0.2">
      <c r="L139" s="195"/>
      <c r="M139" s="195"/>
    </row>
    <row r="140" spans="12:13" ht="13.5" customHeight="1" x14ac:dyDescent="0.2">
      <c r="L140" s="195"/>
      <c r="M140" s="195"/>
    </row>
    <row r="141" spans="12:13" ht="13.5" customHeight="1" x14ac:dyDescent="0.2">
      <c r="L141" s="195"/>
      <c r="M141" s="195"/>
    </row>
    <row r="142" spans="12:13" ht="13.5" customHeight="1" x14ac:dyDescent="0.2">
      <c r="L142" s="195"/>
      <c r="M142" s="195"/>
    </row>
    <row r="143" spans="12:13" ht="13.5" customHeight="1" x14ac:dyDescent="0.2">
      <c r="L143" s="195"/>
      <c r="M143" s="195"/>
    </row>
    <row r="144" spans="12:13" ht="13.5" customHeight="1" x14ac:dyDescent="0.2">
      <c r="L144" s="195"/>
      <c r="M144" s="195"/>
    </row>
    <row r="145" spans="12:13" ht="13.5" customHeight="1" x14ac:dyDescent="0.2">
      <c r="L145" s="195"/>
      <c r="M145" s="195"/>
    </row>
    <row r="146" spans="12:13" ht="13.5" customHeight="1" x14ac:dyDescent="0.2">
      <c r="L146" s="195"/>
      <c r="M146" s="195"/>
    </row>
    <row r="147" spans="12:13" ht="13.5" customHeight="1" x14ac:dyDescent="0.2">
      <c r="L147" s="195"/>
      <c r="M147" s="195"/>
    </row>
    <row r="148" spans="12:13" ht="13.5" customHeight="1" x14ac:dyDescent="0.2">
      <c r="L148" s="195"/>
      <c r="M148" s="195"/>
    </row>
    <row r="149" spans="12:13" ht="13.5" customHeight="1" x14ac:dyDescent="0.2">
      <c r="L149" s="195"/>
      <c r="M149" s="195"/>
    </row>
    <row r="150" spans="12:13" ht="13.5" customHeight="1" x14ac:dyDescent="0.2">
      <c r="L150" s="195"/>
      <c r="M150" s="195"/>
    </row>
    <row r="151" spans="12:13" ht="13.5" customHeight="1" x14ac:dyDescent="0.2">
      <c r="L151" s="195"/>
      <c r="M151" s="195"/>
    </row>
    <row r="152" spans="12:13" ht="13.5" customHeight="1" x14ac:dyDescent="0.2">
      <c r="L152" s="195"/>
      <c r="M152" s="195"/>
    </row>
    <row r="153" spans="12:13" ht="13.5" customHeight="1" x14ac:dyDescent="0.2">
      <c r="L153" s="195"/>
      <c r="M153" s="195"/>
    </row>
    <row r="154" spans="12:13" ht="13.5" customHeight="1" x14ac:dyDescent="0.2">
      <c r="L154" s="195"/>
      <c r="M154" s="195"/>
    </row>
    <row r="155" spans="12:13" ht="13.5" customHeight="1" x14ac:dyDescent="0.2">
      <c r="L155" s="195"/>
      <c r="M155" s="195"/>
    </row>
    <row r="156" spans="12:13" ht="13.5" customHeight="1" x14ac:dyDescent="0.2">
      <c r="L156" s="195"/>
      <c r="M156" s="195"/>
    </row>
    <row r="157" spans="12:13" ht="13.5" customHeight="1" x14ac:dyDescent="0.2">
      <c r="L157" s="195"/>
      <c r="M157" s="195"/>
    </row>
    <row r="158" spans="12:13" ht="13.5" customHeight="1" x14ac:dyDescent="0.2">
      <c r="L158" s="195"/>
      <c r="M158" s="195"/>
    </row>
    <row r="159" spans="12:13" ht="13.5" customHeight="1" x14ac:dyDescent="0.2">
      <c r="L159" s="195"/>
      <c r="M159" s="195"/>
    </row>
    <row r="160" spans="12:13" ht="13.5" customHeight="1" x14ac:dyDescent="0.2">
      <c r="L160" s="195"/>
      <c r="M160" s="195"/>
    </row>
    <row r="161" spans="12:13" ht="13.5" customHeight="1" x14ac:dyDescent="0.2">
      <c r="L161" s="195"/>
      <c r="M161" s="195"/>
    </row>
    <row r="162" spans="12:13" ht="13.5" customHeight="1" x14ac:dyDescent="0.2">
      <c r="L162" s="195"/>
      <c r="M162" s="195"/>
    </row>
    <row r="163" spans="12:13" ht="13.5" customHeight="1" x14ac:dyDescent="0.2">
      <c r="L163" s="195"/>
      <c r="M163" s="195"/>
    </row>
    <row r="164" spans="12:13" ht="13.5" customHeight="1" x14ac:dyDescent="0.2">
      <c r="L164" s="195"/>
      <c r="M164" s="195"/>
    </row>
    <row r="165" spans="12:13" ht="13.5" customHeight="1" x14ac:dyDescent="0.2">
      <c r="L165" s="195"/>
      <c r="M165" s="195"/>
    </row>
    <row r="166" spans="12:13" ht="13.5" customHeight="1" x14ac:dyDescent="0.2">
      <c r="L166" s="195"/>
      <c r="M166" s="195"/>
    </row>
    <row r="167" spans="12:13" ht="13.5" customHeight="1" x14ac:dyDescent="0.2">
      <c r="L167" s="195"/>
      <c r="M167" s="195"/>
    </row>
    <row r="168" spans="12:13" ht="13.5" customHeight="1" x14ac:dyDescent="0.2">
      <c r="L168" s="195"/>
      <c r="M168" s="195"/>
    </row>
    <row r="169" spans="12:13" ht="13.5" customHeight="1" x14ac:dyDescent="0.2">
      <c r="L169" s="195"/>
      <c r="M169" s="195"/>
    </row>
    <row r="170" spans="12:13" ht="13.5" customHeight="1" x14ac:dyDescent="0.2">
      <c r="L170" s="195"/>
      <c r="M170" s="195"/>
    </row>
    <row r="171" spans="12:13" ht="13.5" customHeight="1" x14ac:dyDescent="0.2">
      <c r="L171" s="195"/>
      <c r="M171" s="195"/>
    </row>
    <row r="172" spans="12:13" ht="13.5" customHeight="1" x14ac:dyDescent="0.2">
      <c r="L172" s="195"/>
      <c r="M172" s="195"/>
    </row>
    <row r="173" spans="12:13" ht="13.5" customHeight="1" x14ac:dyDescent="0.2">
      <c r="L173" s="195"/>
      <c r="M173" s="195"/>
    </row>
    <row r="174" spans="12:13" ht="13.5" customHeight="1" x14ac:dyDescent="0.2">
      <c r="L174" s="195"/>
      <c r="M174" s="195"/>
    </row>
    <row r="175" spans="12:13" ht="13.5" customHeight="1" x14ac:dyDescent="0.2">
      <c r="L175" s="195"/>
      <c r="M175" s="195"/>
    </row>
    <row r="176" spans="12:13" ht="13.5" customHeight="1" x14ac:dyDescent="0.2">
      <c r="L176" s="195"/>
      <c r="M176" s="195"/>
    </row>
    <row r="177" spans="12:13" ht="13.5" customHeight="1" x14ac:dyDescent="0.2">
      <c r="L177" s="195"/>
      <c r="M177" s="195"/>
    </row>
    <row r="178" spans="12:13" ht="13.5" customHeight="1" x14ac:dyDescent="0.2">
      <c r="L178" s="195"/>
      <c r="M178" s="195"/>
    </row>
    <row r="179" spans="12:13" ht="13.5" customHeight="1" x14ac:dyDescent="0.2">
      <c r="L179" s="195"/>
      <c r="M179" s="195"/>
    </row>
    <row r="180" spans="12:13" ht="13.5" customHeight="1" x14ac:dyDescent="0.2">
      <c r="L180" s="195"/>
      <c r="M180" s="195"/>
    </row>
    <row r="181" spans="12:13" ht="13.5" customHeight="1" x14ac:dyDescent="0.2">
      <c r="L181" s="195"/>
      <c r="M181" s="195"/>
    </row>
    <row r="182" spans="12:13" ht="13.5" customHeight="1" x14ac:dyDescent="0.2">
      <c r="L182" s="195"/>
      <c r="M182" s="195"/>
    </row>
    <row r="183" spans="12:13" ht="13.5" customHeight="1" x14ac:dyDescent="0.2">
      <c r="L183" s="195"/>
      <c r="M183" s="195"/>
    </row>
    <row r="184" spans="12:13" ht="13.5" customHeight="1" x14ac:dyDescent="0.2">
      <c r="L184" s="195"/>
      <c r="M184" s="195"/>
    </row>
    <row r="185" spans="12:13" ht="13.5" customHeight="1" x14ac:dyDescent="0.2">
      <c r="L185" s="195"/>
      <c r="M185" s="195"/>
    </row>
    <row r="186" spans="12:13" ht="13.5" customHeight="1" x14ac:dyDescent="0.2">
      <c r="L186" s="195"/>
      <c r="M186" s="195"/>
    </row>
    <row r="187" spans="12:13" ht="13.5" customHeight="1" x14ac:dyDescent="0.2">
      <c r="L187" s="195"/>
      <c r="M187" s="195"/>
    </row>
    <row r="188" spans="12:13" ht="13.5" customHeight="1" x14ac:dyDescent="0.2">
      <c r="L188" s="195"/>
      <c r="M188" s="195"/>
    </row>
    <row r="189" spans="12:13" ht="13.5" customHeight="1" x14ac:dyDescent="0.2">
      <c r="L189" s="195"/>
      <c r="M189" s="195"/>
    </row>
    <row r="190" spans="12:13" ht="13.5" customHeight="1" x14ac:dyDescent="0.2">
      <c r="L190" s="195"/>
      <c r="M190" s="195"/>
    </row>
    <row r="191" spans="12:13" ht="13.5" customHeight="1" x14ac:dyDescent="0.2">
      <c r="L191" s="195"/>
      <c r="M191" s="195"/>
    </row>
    <row r="192" spans="12:13" ht="13.5" customHeight="1" x14ac:dyDescent="0.2">
      <c r="L192" s="195"/>
      <c r="M192" s="195"/>
    </row>
    <row r="193" spans="12:13" ht="13.5" customHeight="1" x14ac:dyDescent="0.2">
      <c r="L193" s="195"/>
      <c r="M193" s="195"/>
    </row>
    <row r="194" spans="12:13" ht="13.5" customHeight="1" x14ac:dyDescent="0.2">
      <c r="L194" s="195"/>
      <c r="M194" s="195"/>
    </row>
    <row r="195" spans="12:13" ht="13.5" customHeight="1" x14ac:dyDescent="0.2">
      <c r="L195" s="195"/>
      <c r="M195" s="195"/>
    </row>
    <row r="196" spans="12:13" ht="13.5" customHeight="1" x14ac:dyDescent="0.2">
      <c r="L196" s="195"/>
      <c r="M196" s="195"/>
    </row>
    <row r="197" spans="12:13" ht="13.5" customHeight="1" x14ac:dyDescent="0.2">
      <c r="L197" s="195"/>
      <c r="M197" s="195"/>
    </row>
    <row r="198" spans="12:13" ht="13.5" customHeight="1" x14ac:dyDescent="0.2">
      <c r="L198" s="195"/>
      <c r="M198" s="195"/>
    </row>
    <row r="199" spans="12:13" ht="13.5" customHeight="1" x14ac:dyDescent="0.2">
      <c r="L199" s="195"/>
      <c r="M199" s="195"/>
    </row>
    <row r="200" spans="12:13" ht="13.5" customHeight="1" x14ac:dyDescent="0.2">
      <c r="L200" s="195"/>
      <c r="M200" s="195"/>
    </row>
    <row r="201" spans="12:13" ht="13.5" customHeight="1" x14ac:dyDescent="0.2">
      <c r="L201" s="195"/>
      <c r="M201" s="195"/>
    </row>
    <row r="202" spans="12:13" ht="13.5" customHeight="1" x14ac:dyDescent="0.2">
      <c r="L202" s="195"/>
      <c r="M202" s="195"/>
    </row>
    <row r="203" spans="12:13" ht="13.5" customHeight="1" x14ac:dyDescent="0.2">
      <c r="L203" s="195"/>
      <c r="M203" s="195"/>
    </row>
    <row r="204" spans="12:13" ht="13.5" customHeight="1" x14ac:dyDescent="0.2">
      <c r="L204" s="195"/>
      <c r="M204" s="195"/>
    </row>
    <row r="205" spans="12:13" ht="13.5" customHeight="1" x14ac:dyDescent="0.2">
      <c r="L205" s="195"/>
      <c r="M205" s="195"/>
    </row>
    <row r="206" spans="12:13" ht="13.5" customHeight="1" x14ac:dyDescent="0.2">
      <c r="L206" s="195"/>
      <c r="M206" s="195"/>
    </row>
    <row r="207" spans="12:13" ht="13.5" customHeight="1" x14ac:dyDescent="0.2">
      <c r="L207" s="195"/>
      <c r="M207" s="195"/>
    </row>
    <row r="208" spans="12:13" ht="13.5" customHeight="1" x14ac:dyDescent="0.2">
      <c r="L208" s="195"/>
      <c r="M208" s="195"/>
    </row>
    <row r="209" spans="12:13" ht="13.5" customHeight="1" x14ac:dyDescent="0.2">
      <c r="L209" s="195"/>
      <c r="M209" s="195"/>
    </row>
    <row r="210" spans="12:13" ht="13.5" customHeight="1" x14ac:dyDescent="0.2">
      <c r="L210" s="195"/>
      <c r="M210" s="195"/>
    </row>
    <row r="211" spans="12:13" ht="13.5" customHeight="1" x14ac:dyDescent="0.2">
      <c r="L211" s="195"/>
      <c r="M211" s="195"/>
    </row>
    <row r="212" spans="12:13" ht="13.5" customHeight="1" x14ac:dyDescent="0.2">
      <c r="L212" s="195"/>
      <c r="M212" s="195"/>
    </row>
    <row r="213" spans="12:13" ht="13.5" customHeight="1" x14ac:dyDescent="0.2">
      <c r="L213" s="195"/>
      <c r="M213" s="195"/>
    </row>
    <row r="214" spans="12:13" ht="13.5" customHeight="1" x14ac:dyDescent="0.2">
      <c r="L214" s="195"/>
      <c r="M214" s="195"/>
    </row>
    <row r="215" spans="12:13" ht="13.5" customHeight="1" x14ac:dyDescent="0.2">
      <c r="L215" s="195"/>
      <c r="M215" s="195"/>
    </row>
    <row r="216" spans="12:13" ht="13.5" customHeight="1" x14ac:dyDescent="0.2">
      <c r="L216" s="195"/>
      <c r="M216" s="195"/>
    </row>
    <row r="217" spans="12:13" ht="13.5" customHeight="1" x14ac:dyDescent="0.2">
      <c r="L217" s="195"/>
      <c r="M217" s="195"/>
    </row>
    <row r="218" spans="12:13" ht="13.5" customHeight="1" x14ac:dyDescent="0.2">
      <c r="L218" s="195"/>
      <c r="M218" s="195"/>
    </row>
    <row r="219" spans="12:13" ht="13.5" customHeight="1" x14ac:dyDescent="0.2">
      <c r="L219" s="195"/>
      <c r="M219" s="195"/>
    </row>
    <row r="220" spans="12:13" ht="13.5" customHeight="1" x14ac:dyDescent="0.2">
      <c r="L220" s="195"/>
      <c r="M220" s="195"/>
    </row>
    <row r="221" spans="12:13" ht="13.5" customHeight="1" x14ac:dyDescent="0.2">
      <c r="L221" s="195"/>
      <c r="M221" s="195"/>
    </row>
    <row r="222" spans="12:13" ht="13.5" customHeight="1" x14ac:dyDescent="0.2">
      <c r="L222" s="195"/>
      <c r="M222" s="195"/>
    </row>
    <row r="223" spans="12:13" ht="13.5" customHeight="1" x14ac:dyDescent="0.2">
      <c r="L223" s="195"/>
      <c r="M223" s="195"/>
    </row>
    <row r="224" spans="12:13" ht="13.5" customHeight="1" x14ac:dyDescent="0.2">
      <c r="L224" s="195"/>
      <c r="M224" s="195"/>
    </row>
    <row r="225" spans="12:13" ht="13.5" customHeight="1" x14ac:dyDescent="0.2">
      <c r="L225" s="195"/>
      <c r="M225" s="195"/>
    </row>
    <row r="226" spans="12:13" ht="13.5" customHeight="1" x14ac:dyDescent="0.2">
      <c r="L226" s="195"/>
      <c r="M226" s="195"/>
    </row>
    <row r="227" spans="12:13" ht="13.5" customHeight="1" x14ac:dyDescent="0.2">
      <c r="L227" s="195"/>
      <c r="M227" s="195"/>
    </row>
    <row r="228" spans="12:13" ht="13.5" customHeight="1" x14ac:dyDescent="0.2">
      <c r="L228" s="195"/>
      <c r="M228" s="195"/>
    </row>
    <row r="229" spans="12:13" ht="13.5" customHeight="1" x14ac:dyDescent="0.2">
      <c r="L229" s="195"/>
      <c r="M229" s="195"/>
    </row>
    <row r="230" spans="12:13" ht="13.5" customHeight="1" x14ac:dyDescent="0.2">
      <c r="L230" s="195"/>
      <c r="M230" s="195"/>
    </row>
    <row r="231" spans="12:13" ht="13.5" customHeight="1" x14ac:dyDescent="0.2">
      <c r="L231" s="195"/>
      <c r="M231" s="195"/>
    </row>
    <row r="232" spans="12:13" ht="13.5" customHeight="1" x14ac:dyDescent="0.2">
      <c r="L232" s="195"/>
      <c r="M232" s="195"/>
    </row>
    <row r="233" spans="12:13" ht="13.5" customHeight="1" x14ac:dyDescent="0.2">
      <c r="L233" s="195"/>
      <c r="M233" s="195"/>
    </row>
    <row r="234" spans="12:13" ht="13.5" customHeight="1" x14ac:dyDescent="0.2">
      <c r="L234" s="195"/>
      <c r="M234" s="195"/>
    </row>
    <row r="235" spans="12:13" ht="13.5" customHeight="1" x14ac:dyDescent="0.2">
      <c r="L235" s="195"/>
      <c r="M235" s="195"/>
    </row>
    <row r="236" spans="12:13" ht="13.5" customHeight="1" x14ac:dyDescent="0.2">
      <c r="L236" s="195"/>
      <c r="M236" s="195"/>
    </row>
    <row r="237" spans="12:13" ht="13.5" customHeight="1" x14ac:dyDescent="0.2">
      <c r="L237" s="195"/>
      <c r="M237" s="195"/>
    </row>
    <row r="238" spans="12:13" ht="13.5" customHeight="1" x14ac:dyDescent="0.2">
      <c r="L238" s="195"/>
      <c r="M238" s="195"/>
    </row>
    <row r="239" spans="12:13" ht="13.5" customHeight="1" x14ac:dyDescent="0.2">
      <c r="L239" s="195"/>
      <c r="M239" s="195"/>
    </row>
    <row r="240" spans="12:13" ht="13.5" customHeight="1" x14ac:dyDescent="0.2">
      <c r="L240" s="195"/>
      <c r="M240" s="195"/>
    </row>
    <row r="241" spans="12:13" ht="13.5" customHeight="1" x14ac:dyDescent="0.2">
      <c r="L241" s="195"/>
      <c r="M241" s="195"/>
    </row>
    <row r="242" spans="12:13" ht="13.5" customHeight="1" x14ac:dyDescent="0.2">
      <c r="L242" s="195"/>
      <c r="M242" s="195"/>
    </row>
    <row r="243" spans="12:13" ht="13.5" customHeight="1" x14ac:dyDescent="0.2">
      <c r="L243" s="195"/>
      <c r="M243" s="195"/>
    </row>
    <row r="244" spans="12:13" ht="13.5" customHeight="1" x14ac:dyDescent="0.2">
      <c r="L244" s="195"/>
      <c r="M244" s="195"/>
    </row>
    <row r="245" spans="12:13" ht="13.5" customHeight="1" x14ac:dyDescent="0.2">
      <c r="L245" s="195"/>
      <c r="M245" s="195"/>
    </row>
    <row r="246" spans="12:13" ht="13.5" customHeight="1" x14ac:dyDescent="0.2">
      <c r="L246" s="195"/>
      <c r="M246" s="195"/>
    </row>
    <row r="247" spans="12:13" ht="13.5" customHeight="1" x14ac:dyDescent="0.2">
      <c r="L247" s="195"/>
      <c r="M247" s="195"/>
    </row>
    <row r="248" spans="12:13" ht="13.5" customHeight="1" x14ac:dyDescent="0.2">
      <c r="L248" s="195"/>
      <c r="M248" s="195"/>
    </row>
    <row r="249" spans="12:13" ht="13.5" customHeight="1" x14ac:dyDescent="0.2">
      <c r="L249" s="195"/>
      <c r="M249" s="195"/>
    </row>
    <row r="250" spans="12:13" ht="13.5" customHeight="1" x14ac:dyDescent="0.2">
      <c r="L250" s="195"/>
      <c r="M250" s="195"/>
    </row>
    <row r="251" spans="12:13" ht="13.5" customHeight="1" x14ac:dyDescent="0.2">
      <c r="L251" s="195"/>
      <c r="M251" s="195"/>
    </row>
    <row r="252" spans="12:13" ht="13.5" customHeight="1" x14ac:dyDescent="0.2">
      <c r="L252" s="195"/>
      <c r="M252" s="195"/>
    </row>
    <row r="253" spans="12:13" ht="13.5" customHeight="1" x14ac:dyDescent="0.2">
      <c r="L253" s="195"/>
      <c r="M253" s="195"/>
    </row>
    <row r="254" spans="12:13" ht="13.5" customHeight="1" x14ac:dyDescent="0.2">
      <c r="L254" s="195"/>
      <c r="M254" s="195"/>
    </row>
    <row r="255" spans="12:13" ht="13.5" customHeight="1" x14ac:dyDescent="0.2">
      <c r="L255" s="195"/>
      <c r="M255" s="195"/>
    </row>
    <row r="256" spans="12:13" ht="13.5" customHeight="1" x14ac:dyDescent="0.2">
      <c r="L256" s="195"/>
      <c r="M256" s="195"/>
    </row>
    <row r="257" spans="12:13" ht="13.5" customHeight="1" x14ac:dyDescent="0.2">
      <c r="L257" s="195"/>
      <c r="M257" s="195"/>
    </row>
    <row r="258" spans="12:13" ht="13.5" customHeight="1" x14ac:dyDescent="0.2">
      <c r="L258" s="195"/>
      <c r="M258" s="195"/>
    </row>
    <row r="259" spans="12:13" ht="13.5" customHeight="1" x14ac:dyDescent="0.2">
      <c r="L259" s="195"/>
      <c r="M259" s="195"/>
    </row>
    <row r="260" spans="12:13" ht="13.5" customHeight="1" x14ac:dyDescent="0.2">
      <c r="L260" s="195"/>
      <c r="M260" s="195"/>
    </row>
    <row r="261" spans="12:13" ht="13.5" customHeight="1" x14ac:dyDescent="0.2">
      <c r="L261" s="195"/>
      <c r="M261" s="195"/>
    </row>
    <row r="262" spans="12:13" ht="13.5" customHeight="1" x14ac:dyDescent="0.2">
      <c r="L262" s="195"/>
      <c r="M262" s="195"/>
    </row>
    <row r="263" spans="12:13" ht="13.5" customHeight="1" x14ac:dyDescent="0.2">
      <c r="L263" s="195"/>
      <c r="M263" s="195"/>
    </row>
    <row r="264" spans="12:13" ht="13.5" customHeight="1" x14ac:dyDescent="0.2">
      <c r="L264" s="195"/>
      <c r="M264" s="195"/>
    </row>
    <row r="265" spans="12:13" ht="13.5" customHeight="1" x14ac:dyDescent="0.2">
      <c r="L265" s="195"/>
      <c r="M265" s="195"/>
    </row>
    <row r="266" spans="12:13" ht="13.5" customHeight="1" x14ac:dyDescent="0.2">
      <c r="L266" s="195"/>
      <c r="M266" s="195"/>
    </row>
    <row r="267" spans="12:13" ht="13.5" customHeight="1" x14ac:dyDescent="0.2">
      <c r="L267" s="195"/>
      <c r="M267" s="195"/>
    </row>
    <row r="268" spans="12:13" ht="13.5" customHeight="1" x14ac:dyDescent="0.2">
      <c r="L268" s="195"/>
      <c r="M268" s="195"/>
    </row>
    <row r="269" spans="12:13" ht="13.5" customHeight="1" x14ac:dyDescent="0.2">
      <c r="L269" s="195"/>
      <c r="M269" s="195"/>
    </row>
    <row r="270" spans="12:13" ht="13.5" customHeight="1" x14ac:dyDescent="0.2">
      <c r="L270" s="195"/>
      <c r="M270" s="195"/>
    </row>
    <row r="271" spans="12:13" ht="13.5" customHeight="1" x14ac:dyDescent="0.2">
      <c r="L271" s="195"/>
      <c r="M271" s="195"/>
    </row>
    <row r="272" spans="12:13" ht="13.5" customHeight="1" x14ac:dyDescent="0.2">
      <c r="L272" s="195"/>
      <c r="M272" s="195"/>
    </row>
    <row r="273" spans="12:13" ht="13.5" customHeight="1" x14ac:dyDescent="0.2">
      <c r="L273" s="195"/>
      <c r="M273" s="195"/>
    </row>
    <row r="274" spans="12:13" ht="13.5" customHeight="1" x14ac:dyDescent="0.2">
      <c r="L274" s="195"/>
      <c r="M274" s="195"/>
    </row>
    <row r="275" spans="12:13" ht="13.5" customHeight="1" x14ac:dyDescent="0.2">
      <c r="L275" s="195"/>
      <c r="M275" s="195"/>
    </row>
    <row r="276" spans="12:13" ht="13.5" customHeight="1" x14ac:dyDescent="0.2">
      <c r="L276" s="195"/>
      <c r="M276" s="195"/>
    </row>
    <row r="277" spans="12:13" ht="13.5" customHeight="1" x14ac:dyDescent="0.2">
      <c r="L277" s="195"/>
      <c r="M277" s="195"/>
    </row>
    <row r="278" spans="12:13" ht="13.5" customHeight="1" x14ac:dyDescent="0.2">
      <c r="L278" s="195"/>
      <c r="M278" s="195"/>
    </row>
    <row r="279" spans="12:13" ht="13.5" customHeight="1" x14ac:dyDescent="0.2">
      <c r="L279" s="195"/>
      <c r="M279" s="195"/>
    </row>
    <row r="280" spans="12:13" ht="13.5" customHeight="1" x14ac:dyDescent="0.2">
      <c r="L280" s="195"/>
      <c r="M280" s="195"/>
    </row>
    <row r="281" spans="12:13" ht="13.5" customHeight="1" x14ac:dyDescent="0.2">
      <c r="L281" s="195"/>
      <c r="M281" s="195"/>
    </row>
    <row r="282" spans="12:13" ht="13.5" customHeight="1" x14ac:dyDescent="0.2">
      <c r="L282" s="195"/>
      <c r="M282" s="195"/>
    </row>
    <row r="283" spans="12:13" ht="13.5" customHeight="1" x14ac:dyDescent="0.2">
      <c r="L283" s="195"/>
      <c r="M283" s="195"/>
    </row>
    <row r="284" spans="12:13" ht="13.5" customHeight="1" x14ac:dyDescent="0.2">
      <c r="L284" s="195"/>
      <c r="M284" s="195"/>
    </row>
    <row r="285" spans="12:13" ht="13.5" customHeight="1" x14ac:dyDescent="0.2">
      <c r="L285" s="195"/>
      <c r="M285" s="195"/>
    </row>
    <row r="286" spans="12:13" ht="13.5" customHeight="1" x14ac:dyDescent="0.2">
      <c r="L286" s="195"/>
      <c r="M286" s="195"/>
    </row>
    <row r="287" spans="12:13" ht="13.5" customHeight="1" x14ac:dyDescent="0.2">
      <c r="L287" s="195"/>
      <c r="M287" s="195"/>
    </row>
    <row r="288" spans="12:13" ht="13.5" customHeight="1" x14ac:dyDescent="0.2">
      <c r="L288" s="195"/>
      <c r="M288" s="195"/>
    </row>
    <row r="289" spans="12:13" ht="13.5" customHeight="1" x14ac:dyDescent="0.2">
      <c r="L289" s="195"/>
      <c r="M289" s="195"/>
    </row>
    <row r="290" spans="12:13" ht="13.5" customHeight="1" x14ac:dyDescent="0.2">
      <c r="L290" s="195"/>
      <c r="M290" s="195"/>
    </row>
    <row r="291" spans="12:13" ht="13.5" customHeight="1" x14ac:dyDescent="0.2">
      <c r="L291" s="195"/>
      <c r="M291" s="195"/>
    </row>
    <row r="292" spans="12:13" ht="13.5" customHeight="1" x14ac:dyDescent="0.2">
      <c r="L292" s="195"/>
      <c r="M292" s="195"/>
    </row>
    <row r="293" spans="12:13" ht="13.5" customHeight="1" x14ac:dyDescent="0.2">
      <c r="L293" s="195"/>
      <c r="M293" s="195"/>
    </row>
    <row r="294" spans="12:13" ht="13.5" customHeight="1" x14ac:dyDescent="0.2">
      <c r="L294" s="195"/>
      <c r="M294" s="195"/>
    </row>
    <row r="295" spans="12:13" ht="13.5" customHeight="1" x14ac:dyDescent="0.2">
      <c r="L295" s="195"/>
      <c r="M295" s="195"/>
    </row>
    <row r="296" spans="12:13" ht="13.5" customHeight="1" x14ac:dyDescent="0.2">
      <c r="L296" s="195"/>
      <c r="M296" s="195"/>
    </row>
    <row r="297" spans="12:13" ht="13.5" customHeight="1" x14ac:dyDescent="0.2">
      <c r="L297" s="195"/>
      <c r="M297" s="195"/>
    </row>
    <row r="298" spans="12:13" ht="13.5" customHeight="1" x14ac:dyDescent="0.2">
      <c r="L298" s="195"/>
      <c r="M298" s="195"/>
    </row>
    <row r="299" spans="12:13" ht="13.5" customHeight="1" x14ac:dyDescent="0.2">
      <c r="L299" s="195"/>
      <c r="M299" s="195"/>
    </row>
    <row r="300" spans="12:13" ht="13.5" customHeight="1" x14ac:dyDescent="0.2">
      <c r="L300" s="195"/>
      <c r="M300" s="195"/>
    </row>
    <row r="301" spans="12:13" ht="13.5" customHeight="1" x14ac:dyDescent="0.2">
      <c r="L301" s="195"/>
      <c r="M301" s="195"/>
    </row>
    <row r="302" spans="12:13" ht="13.5" customHeight="1" x14ac:dyDescent="0.2">
      <c r="L302" s="195"/>
      <c r="M302" s="195"/>
    </row>
    <row r="303" spans="12:13" ht="13.5" customHeight="1" x14ac:dyDescent="0.2">
      <c r="L303" s="195"/>
      <c r="M303" s="195"/>
    </row>
    <row r="304" spans="12:13" ht="13.5" customHeight="1" x14ac:dyDescent="0.2">
      <c r="L304" s="195"/>
      <c r="M304" s="195"/>
    </row>
    <row r="305" spans="12:13" ht="13.5" customHeight="1" x14ac:dyDescent="0.2">
      <c r="L305" s="195"/>
      <c r="M305" s="195"/>
    </row>
    <row r="306" spans="12:13" ht="13.5" customHeight="1" x14ac:dyDescent="0.2">
      <c r="L306" s="195"/>
      <c r="M306" s="195"/>
    </row>
    <row r="307" spans="12:13" ht="13.5" customHeight="1" x14ac:dyDescent="0.2">
      <c r="L307" s="195"/>
      <c r="M307" s="195"/>
    </row>
    <row r="308" spans="12:13" ht="13.5" customHeight="1" x14ac:dyDescent="0.2">
      <c r="L308" s="195"/>
      <c r="M308" s="195"/>
    </row>
    <row r="309" spans="12:13" ht="13.5" customHeight="1" x14ac:dyDescent="0.2">
      <c r="L309" s="195"/>
      <c r="M309" s="195"/>
    </row>
    <row r="310" spans="12:13" ht="13.5" customHeight="1" x14ac:dyDescent="0.2">
      <c r="L310" s="195"/>
      <c r="M310" s="195"/>
    </row>
    <row r="311" spans="12:13" ht="13.5" customHeight="1" x14ac:dyDescent="0.2">
      <c r="L311" s="195"/>
      <c r="M311" s="195"/>
    </row>
    <row r="312" spans="12:13" ht="13.5" customHeight="1" x14ac:dyDescent="0.2">
      <c r="L312" s="195"/>
      <c r="M312" s="195"/>
    </row>
    <row r="313" spans="12:13" ht="13.5" customHeight="1" x14ac:dyDescent="0.2">
      <c r="L313" s="195"/>
      <c r="M313" s="195"/>
    </row>
    <row r="314" spans="12:13" ht="13.5" customHeight="1" x14ac:dyDescent="0.2">
      <c r="L314" s="195"/>
      <c r="M314" s="195"/>
    </row>
    <row r="315" spans="12:13" ht="13.5" customHeight="1" x14ac:dyDescent="0.2">
      <c r="L315" s="195"/>
      <c r="M315" s="195"/>
    </row>
    <row r="316" spans="12:13" ht="13.5" customHeight="1" x14ac:dyDescent="0.2">
      <c r="L316" s="195"/>
      <c r="M316" s="195"/>
    </row>
    <row r="317" spans="12:13" ht="13.5" customHeight="1" x14ac:dyDescent="0.2">
      <c r="L317" s="195"/>
      <c r="M317" s="195"/>
    </row>
    <row r="318" spans="12:13" ht="13.5" customHeight="1" x14ac:dyDescent="0.2">
      <c r="L318" s="195"/>
      <c r="M318" s="195"/>
    </row>
    <row r="319" spans="12:13" ht="13.5" customHeight="1" x14ac:dyDescent="0.2">
      <c r="L319" s="195"/>
      <c r="M319" s="195"/>
    </row>
    <row r="320" spans="12:13" ht="13.5" customHeight="1" x14ac:dyDescent="0.2">
      <c r="L320" s="195"/>
      <c r="M320" s="195"/>
    </row>
    <row r="321" spans="12:13" ht="13.5" customHeight="1" x14ac:dyDescent="0.2">
      <c r="L321" s="195"/>
      <c r="M321" s="195"/>
    </row>
    <row r="322" spans="12:13" ht="13.5" customHeight="1" x14ac:dyDescent="0.2">
      <c r="L322" s="195"/>
      <c r="M322" s="195"/>
    </row>
    <row r="323" spans="12:13" ht="13.5" customHeight="1" x14ac:dyDescent="0.2">
      <c r="L323" s="195"/>
      <c r="M323" s="195"/>
    </row>
    <row r="324" spans="12:13" ht="13.5" customHeight="1" x14ac:dyDescent="0.2">
      <c r="L324" s="195"/>
      <c r="M324" s="195"/>
    </row>
    <row r="325" spans="12:13" ht="13.5" customHeight="1" x14ac:dyDescent="0.2">
      <c r="L325" s="195"/>
      <c r="M325" s="195"/>
    </row>
    <row r="326" spans="12:13" ht="13.5" customHeight="1" x14ac:dyDescent="0.2">
      <c r="L326" s="195"/>
      <c r="M326" s="195"/>
    </row>
    <row r="327" spans="12:13" ht="13.5" customHeight="1" x14ac:dyDescent="0.2">
      <c r="L327" s="195"/>
      <c r="M327" s="195"/>
    </row>
    <row r="328" spans="12:13" ht="13.5" customHeight="1" x14ac:dyDescent="0.2">
      <c r="L328" s="195"/>
      <c r="M328" s="195"/>
    </row>
    <row r="329" spans="12:13" ht="13.5" customHeight="1" x14ac:dyDescent="0.2">
      <c r="L329" s="195"/>
      <c r="M329" s="195"/>
    </row>
    <row r="330" spans="12:13" ht="13.5" customHeight="1" x14ac:dyDescent="0.2">
      <c r="L330" s="195"/>
      <c r="M330" s="195"/>
    </row>
    <row r="331" spans="12:13" ht="13.5" customHeight="1" x14ac:dyDescent="0.2">
      <c r="L331" s="195"/>
      <c r="M331" s="195"/>
    </row>
    <row r="332" spans="12:13" ht="13.5" customHeight="1" x14ac:dyDescent="0.2">
      <c r="L332" s="195"/>
      <c r="M332" s="195"/>
    </row>
    <row r="333" spans="12:13" ht="13.5" customHeight="1" x14ac:dyDescent="0.2">
      <c r="L333" s="195"/>
      <c r="M333" s="195"/>
    </row>
    <row r="334" spans="12:13" ht="13.5" customHeight="1" x14ac:dyDescent="0.2">
      <c r="L334" s="195"/>
      <c r="M334" s="195"/>
    </row>
    <row r="335" spans="12:13" ht="13.5" customHeight="1" x14ac:dyDescent="0.2">
      <c r="L335" s="195"/>
      <c r="M335" s="195"/>
    </row>
    <row r="336" spans="12:13" ht="13.5" customHeight="1" x14ac:dyDescent="0.2">
      <c r="L336" s="195"/>
      <c r="M336" s="195"/>
    </row>
    <row r="337" spans="12:13" ht="13.5" customHeight="1" x14ac:dyDescent="0.2">
      <c r="L337" s="195"/>
      <c r="M337" s="195"/>
    </row>
    <row r="338" spans="12:13" ht="13.5" customHeight="1" x14ac:dyDescent="0.2">
      <c r="L338" s="195"/>
      <c r="M338" s="195"/>
    </row>
    <row r="339" spans="12:13" ht="13.5" customHeight="1" x14ac:dyDescent="0.2">
      <c r="L339" s="195"/>
      <c r="M339" s="195"/>
    </row>
    <row r="340" spans="12:13" ht="13.5" customHeight="1" x14ac:dyDescent="0.2">
      <c r="L340" s="195"/>
      <c r="M340" s="195"/>
    </row>
    <row r="341" spans="12:13" ht="13.5" customHeight="1" x14ac:dyDescent="0.2">
      <c r="L341" s="195"/>
      <c r="M341" s="195"/>
    </row>
    <row r="342" spans="12:13" ht="13.5" customHeight="1" x14ac:dyDescent="0.2">
      <c r="L342" s="195"/>
      <c r="M342" s="195"/>
    </row>
    <row r="343" spans="12:13" ht="13.5" customHeight="1" x14ac:dyDescent="0.2">
      <c r="L343" s="195"/>
      <c r="M343" s="195"/>
    </row>
    <row r="344" spans="12:13" ht="13.5" customHeight="1" x14ac:dyDescent="0.2">
      <c r="L344" s="195"/>
      <c r="M344" s="195"/>
    </row>
    <row r="345" spans="12:13" ht="13.5" customHeight="1" x14ac:dyDescent="0.2">
      <c r="L345" s="195"/>
      <c r="M345" s="195"/>
    </row>
    <row r="346" spans="12:13" ht="13.5" customHeight="1" x14ac:dyDescent="0.2">
      <c r="L346" s="195"/>
      <c r="M346" s="195"/>
    </row>
    <row r="347" spans="12:13" ht="13.5" customHeight="1" x14ac:dyDescent="0.2">
      <c r="L347" s="195"/>
      <c r="M347" s="195"/>
    </row>
    <row r="348" spans="12:13" ht="13.5" customHeight="1" x14ac:dyDescent="0.2">
      <c r="L348" s="195"/>
      <c r="M348" s="195"/>
    </row>
    <row r="349" spans="12:13" ht="13.5" customHeight="1" x14ac:dyDescent="0.2">
      <c r="L349" s="195"/>
      <c r="M349" s="195"/>
    </row>
    <row r="350" spans="12:13" ht="13.5" customHeight="1" x14ac:dyDescent="0.2">
      <c r="L350" s="195"/>
      <c r="M350" s="195"/>
    </row>
    <row r="351" spans="12:13" ht="13.5" customHeight="1" x14ac:dyDescent="0.2">
      <c r="L351" s="195"/>
      <c r="M351" s="195"/>
    </row>
    <row r="352" spans="12:13" ht="13.5" customHeight="1" x14ac:dyDescent="0.2">
      <c r="L352" s="195"/>
      <c r="M352" s="195"/>
    </row>
    <row r="353" spans="12:13" ht="13.5" customHeight="1" x14ac:dyDescent="0.2">
      <c r="L353" s="195"/>
      <c r="M353" s="195"/>
    </row>
    <row r="354" spans="12:13" ht="13.5" customHeight="1" x14ac:dyDescent="0.2">
      <c r="L354" s="195"/>
      <c r="M354" s="195"/>
    </row>
    <row r="355" spans="12:13" ht="13.5" customHeight="1" x14ac:dyDescent="0.2">
      <c r="L355" s="195"/>
      <c r="M355" s="195"/>
    </row>
    <row r="356" spans="12:13" ht="13.5" customHeight="1" x14ac:dyDescent="0.2">
      <c r="L356" s="195"/>
      <c r="M356" s="195"/>
    </row>
    <row r="357" spans="12:13" ht="13.5" customHeight="1" x14ac:dyDescent="0.2">
      <c r="L357" s="195"/>
      <c r="M357" s="195"/>
    </row>
    <row r="358" spans="12:13" ht="13.5" customHeight="1" x14ac:dyDescent="0.2">
      <c r="L358" s="195"/>
      <c r="M358" s="195"/>
    </row>
    <row r="359" spans="12:13" ht="13.5" customHeight="1" x14ac:dyDescent="0.2">
      <c r="L359" s="195"/>
      <c r="M359" s="195"/>
    </row>
    <row r="360" spans="12:13" ht="13.5" customHeight="1" x14ac:dyDescent="0.2">
      <c r="L360" s="195"/>
      <c r="M360" s="195"/>
    </row>
    <row r="361" spans="12:13" ht="13.5" customHeight="1" x14ac:dyDescent="0.2">
      <c r="L361" s="195"/>
      <c r="M361" s="195"/>
    </row>
    <row r="362" spans="12:13" ht="13.5" customHeight="1" x14ac:dyDescent="0.2">
      <c r="L362" s="195"/>
      <c r="M362" s="195"/>
    </row>
    <row r="363" spans="12:13" ht="13.5" customHeight="1" x14ac:dyDescent="0.2">
      <c r="L363" s="195"/>
      <c r="M363" s="195"/>
    </row>
    <row r="364" spans="12:13" ht="13.5" customHeight="1" x14ac:dyDescent="0.2">
      <c r="L364" s="195"/>
      <c r="M364" s="195"/>
    </row>
    <row r="365" spans="12:13" ht="13.5" customHeight="1" x14ac:dyDescent="0.2">
      <c r="L365" s="195"/>
      <c r="M365" s="195"/>
    </row>
    <row r="366" spans="12:13" ht="13.5" customHeight="1" x14ac:dyDescent="0.2">
      <c r="L366" s="195"/>
      <c r="M366" s="195"/>
    </row>
    <row r="367" spans="12:13" ht="13.5" customHeight="1" x14ac:dyDescent="0.2">
      <c r="L367" s="195"/>
      <c r="M367" s="195"/>
    </row>
    <row r="368" spans="12:13" ht="13.5" customHeight="1" x14ac:dyDescent="0.2">
      <c r="L368" s="195"/>
      <c r="M368" s="195"/>
    </row>
    <row r="369" spans="12:13" ht="13.5" customHeight="1" x14ac:dyDescent="0.2">
      <c r="L369" s="195"/>
      <c r="M369" s="195"/>
    </row>
    <row r="370" spans="12:13" ht="13.5" customHeight="1" x14ac:dyDescent="0.2">
      <c r="L370" s="195"/>
      <c r="M370" s="195"/>
    </row>
    <row r="371" spans="12:13" ht="13.5" customHeight="1" x14ac:dyDescent="0.2">
      <c r="L371" s="195"/>
      <c r="M371" s="195"/>
    </row>
    <row r="372" spans="12:13" ht="13.5" customHeight="1" x14ac:dyDescent="0.2">
      <c r="L372" s="195"/>
      <c r="M372" s="195"/>
    </row>
    <row r="373" spans="12:13" ht="13.5" customHeight="1" x14ac:dyDescent="0.2">
      <c r="L373" s="195"/>
      <c r="M373" s="195"/>
    </row>
    <row r="374" spans="12:13" ht="13.5" customHeight="1" x14ac:dyDescent="0.2">
      <c r="L374" s="195"/>
      <c r="M374" s="195"/>
    </row>
    <row r="375" spans="12:13" ht="13.5" customHeight="1" x14ac:dyDescent="0.2">
      <c r="L375" s="195"/>
      <c r="M375" s="195"/>
    </row>
    <row r="376" spans="12:13" ht="13.5" customHeight="1" x14ac:dyDescent="0.2">
      <c r="L376" s="195"/>
      <c r="M376" s="195"/>
    </row>
    <row r="377" spans="12:13" ht="13.5" customHeight="1" x14ac:dyDescent="0.2">
      <c r="L377" s="195"/>
      <c r="M377" s="195"/>
    </row>
    <row r="378" spans="12:13" ht="13.5" customHeight="1" x14ac:dyDescent="0.2">
      <c r="L378" s="195"/>
      <c r="M378" s="195"/>
    </row>
    <row r="379" spans="12:13" ht="13.5" customHeight="1" x14ac:dyDescent="0.2">
      <c r="L379" s="195"/>
      <c r="M379" s="195"/>
    </row>
    <row r="380" spans="12:13" ht="13.5" customHeight="1" x14ac:dyDescent="0.2">
      <c r="L380" s="195"/>
      <c r="M380" s="195"/>
    </row>
    <row r="381" spans="12:13" ht="13.5" customHeight="1" x14ac:dyDescent="0.2">
      <c r="L381" s="195"/>
      <c r="M381" s="195"/>
    </row>
    <row r="382" spans="12:13" ht="13.5" customHeight="1" x14ac:dyDescent="0.2">
      <c r="L382" s="195"/>
      <c r="M382" s="195"/>
    </row>
    <row r="383" spans="12:13" ht="13.5" customHeight="1" x14ac:dyDescent="0.2">
      <c r="L383" s="195"/>
      <c r="M383" s="195"/>
    </row>
    <row r="384" spans="12:13" ht="13.5" customHeight="1" x14ac:dyDescent="0.2">
      <c r="L384" s="195"/>
      <c r="M384" s="195"/>
    </row>
    <row r="385" spans="12:13" ht="13.5" customHeight="1" x14ac:dyDescent="0.2">
      <c r="L385" s="195"/>
      <c r="M385" s="195"/>
    </row>
    <row r="386" spans="12:13" ht="13.5" customHeight="1" x14ac:dyDescent="0.2">
      <c r="L386" s="195"/>
      <c r="M386" s="195"/>
    </row>
    <row r="387" spans="12:13" ht="13.5" customHeight="1" x14ac:dyDescent="0.2">
      <c r="L387" s="195"/>
      <c r="M387" s="195"/>
    </row>
    <row r="388" spans="12:13" ht="13.5" customHeight="1" x14ac:dyDescent="0.2">
      <c r="L388" s="195"/>
      <c r="M388" s="195"/>
    </row>
    <row r="389" spans="12:13" ht="13.5" customHeight="1" x14ac:dyDescent="0.2">
      <c r="L389" s="195"/>
      <c r="M389" s="195"/>
    </row>
    <row r="390" spans="12:13" ht="13.5" customHeight="1" x14ac:dyDescent="0.2">
      <c r="L390" s="195"/>
      <c r="M390" s="195"/>
    </row>
    <row r="391" spans="12:13" ht="13.5" customHeight="1" x14ac:dyDescent="0.2">
      <c r="L391" s="195"/>
      <c r="M391" s="195"/>
    </row>
    <row r="392" spans="12:13" ht="13.5" customHeight="1" x14ac:dyDescent="0.2">
      <c r="L392" s="195"/>
      <c r="M392" s="195"/>
    </row>
    <row r="393" spans="12:13" ht="13.5" customHeight="1" x14ac:dyDescent="0.2">
      <c r="L393" s="195"/>
      <c r="M393" s="195"/>
    </row>
    <row r="394" spans="12:13" ht="13.5" customHeight="1" x14ac:dyDescent="0.2">
      <c r="L394" s="195"/>
      <c r="M394" s="195"/>
    </row>
    <row r="395" spans="12:13" ht="13.5" customHeight="1" x14ac:dyDescent="0.2">
      <c r="L395" s="195"/>
      <c r="M395" s="195"/>
    </row>
    <row r="396" spans="12:13" ht="13.5" customHeight="1" x14ac:dyDescent="0.2">
      <c r="L396" s="195"/>
      <c r="M396" s="195"/>
    </row>
    <row r="397" spans="12:13" ht="13.5" customHeight="1" x14ac:dyDescent="0.2">
      <c r="L397" s="195"/>
      <c r="M397" s="195"/>
    </row>
    <row r="398" spans="12:13" ht="13.5" customHeight="1" x14ac:dyDescent="0.2">
      <c r="L398" s="195"/>
      <c r="M398" s="195"/>
    </row>
    <row r="399" spans="12:13" ht="13.5" customHeight="1" x14ac:dyDescent="0.2">
      <c r="L399" s="195"/>
      <c r="M399" s="195"/>
    </row>
    <row r="400" spans="12:13" ht="13.5" customHeight="1" x14ac:dyDescent="0.2">
      <c r="L400" s="195"/>
      <c r="M400" s="195"/>
    </row>
    <row r="401" spans="12:13" ht="13.5" customHeight="1" x14ac:dyDescent="0.2">
      <c r="L401" s="195"/>
      <c r="M401" s="195"/>
    </row>
    <row r="402" spans="12:13" ht="13.5" customHeight="1" x14ac:dyDescent="0.2">
      <c r="L402" s="195"/>
      <c r="M402" s="195"/>
    </row>
    <row r="403" spans="12:13" ht="13.5" customHeight="1" x14ac:dyDescent="0.2">
      <c r="L403" s="195"/>
      <c r="M403" s="195"/>
    </row>
    <row r="404" spans="12:13" ht="13.5" customHeight="1" x14ac:dyDescent="0.2">
      <c r="L404" s="195"/>
      <c r="M404" s="195"/>
    </row>
    <row r="405" spans="12:13" ht="13.5" customHeight="1" x14ac:dyDescent="0.2">
      <c r="L405" s="195"/>
      <c r="M405" s="195"/>
    </row>
    <row r="406" spans="12:13" ht="13.5" customHeight="1" x14ac:dyDescent="0.2">
      <c r="L406" s="195"/>
      <c r="M406" s="195"/>
    </row>
    <row r="407" spans="12:13" ht="13.5" customHeight="1" x14ac:dyDescent="0.2">
      <c r="L407" s="195"/>
      <c r="M407" s="195"/>
    </row>
    <row r="408" spans="12:13" ht="13.5" customHeight="1" x14ac:dyDescent="0.2">
      <c r="L408" s="195"/>
      <c r="M408" s="195"/>
    </row>
    <row r="409" spans="12:13" ht="13.5" customHeight="1" x14ac:dyDescent="0.2">
      <c r="L409" s="195"/>
      <c r="M409" s="195"/>
    </row>
    <row r="410" spans="12:13" ht="13.5" customHeight="1" x14ac:dyDescent="0.2">
      <c r="L410" s="195"/>
      <c r="M410" s="195"/>
    </row>
    <row r="411" spans="12:13" ht="13.5" customHeight="1" x14ac:dyDescent="0.2">
      <c r="L411" s="195"/>
      <c r="M411" s="195"/>
    </row>
    <row r="412" spans="12:13" ht="13.5" customHeight="1" x14ac:dyDescent="0.2">
      <c r="L412" s="195"/>
      <c r="M412" s="195"/>
    </row>
    <row r="413" spans="12:13" ht="13.5" customHeight="1" x14ac:dyDescent="0.2">
      <c r="L413" s="195"/>
      <c r="M413" s="195"/>
    </row>
    <row r="414" spans="12:13" ht="13.5" customHeight="1" x14ac:dyDescent="0.2">
      <c r="L414" s="195"/>
      <c r="M414" s="195"/>
    </row>
    <row r="415" spans="12:13" ht="13.5" customHeight="1" x14ac:dyDescent="0.2">
      <c r="L415" s="195"/>
      <c r="M415" s="195"/>
    </row>
    <row r="416" spans="12:13" ht="13.5" customHeight="1" x14ac:dyDescent="0.2">
      <c r="L416" s="195"/>
      <c r="M416" s="195"/>
    </row>
    <row r="417" spans="12:13" ht="13.5" customHeight="1" x14ac:dyDescent="0.2">
      <c r="L417" s="195"/>
      <c r="M417" s="195"/>
    </row>
    <row r="418" spans="12:13" ht="13.5" customHeight="1" x14ac:dyDescent="0.2">
      <c r="L418" s="195"/>
      <c r="M418" s="195"/>
    </row>
    <row r="419" spans="12:13" ht="13.5" customHeight="1" x14ac:dyDescent="0.2">
      <c r="L419" s="195"/>
      <c r="M419" s="195"/>
    </row>
    <row r="420" spans="12:13" ht="13.5" customHeight="1" x14ac:dyDescent="0.2">
      <c r="L420" s="195"/>
      <c r="M420" s="195"/>
    </row>
    <row r="421" spans="12:13" ht="13.5" customHeight="1" x14ac:dyDescent="0.2">
      <c r="L421" s="195"/>
      <c r="M421" s="195"/>
    </row>
    <row r="422" spans="12:13" ht="13.5" customHeight="1" x14ac:dyDescent="0.2">
      <c r="L422" s="195"/>
      <c r="M422" s="195"/>
    </row>
    <row r="423" spans="12:13" ht="13.5" customHeight="1" x14ac:dyDescent="0.2">
      <c r="L423" s="195"/>
      <c r="M423" s="195"/>
    </row>
    <row r="424" spans="12:13" ht="13.5" customHeight="1" x14ac:dyDescent="0.2">
      <c r="L424" s="195"/>
      <c r="M424" s="195"/>
    </row>
    <row r="425" spans="12:13" ht="13.5" customHeight="1" x14ac:dyDescent="0.2">
      <c r="L425" s="195"/>
      <c r="M425" s="195"/>
    </row>
    <row r="426" spans="12:13" ht="13.5" customHeight="1" x14ac:dyDescent="0.2">
      <c r="L426" s="195"/>
      <c r="M426" s="195"/>
    </row>
    <row r="427" spans="12:13" ht="13.5" customHeight="1" x14ac:dyDescent="0.2">
      <c r="L427" s="195"/>
      <c r="M427" s="195"/>
    </row>
    <row r="428" spans="12:13" ht="13.5" customHeight="1" x14ac:dyDescent="0.2">
      <c r="L428" s="195"/>
      <c r="M428" s="195"/>
    </row>
    <row r="429" spans="12:13" ht="13.5" customHeight="1" x14ac:dyDescent="0.2">
      <c r="L429" s="195"/>
      <c r="M429" s="195"/>
    </row>
    <row r="430" spans="12:13" ht="13.5" customHeight="1" x14ac:dyDescent="0.2">
      <c r="L430" s="195"/>
      <c r="M430" s="195"/>
    </row>
    <row r="431" spans="12:13" ht="13.5" customHeight="1" x14ac:dyDescent="0.2">
      <c r="L431" s="195"/>
      <c r="M431" s="195"/>
    </row>
    <row r="432" spans="12:13" ht="13.5" customHeight="1" x14ac:dyDescent="0.2">
      <c r="L432" s="195"/>
      <c r="M432" s="195"/>
    </row>
    <row r="433" spans="12:13" ht="13.5" customHeight="1" x14ac:dyDescent="0.2">
      <c r="L433" s="195"/>
      <c r="M433" s="195"/>
    </row>
    <row r="434" spans="12:13" ht="13.5" customHeight="1" x14ac:dyDescent="0.2">
      <c r="L434" s="195"/>
      <c r="M434" s="195"/>
    </row>
    <row r="435" spans="12:13" ht="13.5" customHeight="1" x14ac:dyDescent="0.2">
      <c r="L435" s="195"/>
      <c r="M435" s="195"/>
    </row>
    <row r="436" spans="12:13" ht="13.5" customHeight="1" x14ac:dyDescent="0.2">
      <c r="L436" s="195"/>
      <c r="M436" s="195"/>
    </row>
    <row r="437" spans="12:13" ht="13.5" customHeight="1" x14ac:dyDescent="0.2">
      <c r="L437" s="195"/>
      <c r="M437" s="195"/>
    </row>
    <row r="438" spans="12:13" ht="13.5" customHeight="1" x14ac:dyDescent="0.2">
      <c r="L438" s="195"/>
      <c r="M438" s="195"/>
    </row>
    <row r="439" spans="12:13" ht="13.5" customHeight="1" x14ac:dyDescent="0.2">
      <c r="L439" s="195"/>
      <c r="M439" s="195"/>
    </row>
    <row r="440" spans="12:13" ht="13.5" customHeight="1" x14ac:dyDescent="0.2">
      <c r="L440" s="195"/>
      <c r="M440" s="195"/>
    </row>
    <row r="441" spans="12:13" ht="13.5" customHeight="1" x14ac:dyDescent="0.2">
      <c r="L441" s="195"/>
      <c r="M441" s="195"/>
    </row>
    <row r="442" spans="12:13" ht="13.5" customHeight="1" x14ac:dyDescent="0.2">
      <c r="L442" s="195"/>
      <c r="M442" s="195"/>
    </row>
    <row r="443" spans="12:13" ht="13.5" customHeight="1" x14ac:dyDescent="0.2">
      <c r="L443" s="195"/>
      <c r="M443" s="195"/>
    </row>
    <row r="444" spans="12:13" ht="13.5" customHeight="1" x14ac:dyDescent="0.2">
      <c r="L444" s="195"/>
      <c r="M444" s="195"/>
    </row>
    <row r="445" spans="12:13" ht="13.5" customHeight="1" x14ac:dyDescent="0.2">
      <c r="L445" s="195"/>
      <c r="M445" s="195"/>
    </row>
    <row r="446" spans="12:13" ht="13.5" customHeight="1" x14ac:dyDescent="0.2">
      <c r="L446" s="195"/>
      <c r="M446" s="195"/>
    </row>
    <row r="447" spans="12:13" ht="13.5" customHeight="1" x14ac:dyDescent="0.2">
      <c r="L447" s="195"/>
      <c r="M447" s="195"/>
    </row>
    <row r="448" spans="12:13" ht="13.5" customHeight="1" x14ac:dyDescent="0.2">
      <c r="L448" s="195"/>
      <c r="M448" s="195"/>
    </row>
    <row r="449" spans="12:13" ht="13.5" customHeight="1" x14ac:dyDescent="0.2">
      <c r="L449" s="195"/>
      <c r="M449" s="195"/>
    </row>
    <row r="450" spans="12:13" ht="13.5" customHeight="1" x14ac:dyDescent="0.2">
      <c r="L450" s="195"/>
      <c r="M450" s="195"/>
    </row>
    <row r="451" spans="12:13" ht="13.5" customHeight="1" x14ac:dyDescent="0.2">
      <c r="L451" s="195"/>
      <c r="M451" s="195"/>
    </row>
    <row r="452" spans="12:13" ht="13.5" customHeight="1" x14ac:dyDescent="0.2">
      <c r="L452" s="195"/>
      <c r="M452" s="195"/>
    </row>
    <row r="453" spans="12:13" ht="13.5" customHeight="1" x14ac:dyDescent="0.2">
      <c r="L453" s="195"/>
      <c r="M453" s="195"/>
    </row>
    <row r="454" spans="12:13" ht="13.5" customHeight="1" x14ac:dyDescent="0.2">
      <c r="L454" s="195"/>
      <c r="M454" s="195"/>
    </row>
    <row r="455" spans="12:13" ht="13.5" customHeight="1" x14ac:dyDescent="0.2">
      <c r="L455" s="195"/>
      <c r="M455" s="195"/>
    </row>
    <row r="456" spans="12:13" ht="13.5" customHeight="1" x14ac:dyDescent="0.2">
      <c r="L456" s="195"/>
      <c r="M456" s="195"/>
    </row>
    <row r="457" spans="12:13" ht="13.5" customHeight="1" x14ac:dyDescent="0.2">
      <c r="L457" s="195"/>
      <c r="M457" s="195"/>
    </row>
    <row r="458" spans="12:13" ht="13.5" customHeight="1" x14ac:dyDescent="0.2">
      <c r="L458" s="195"/>
      <c r="M458" s="195"/>
    </row>
    <row r="459" spans="12:13" ht="13.5" customHeight="1" x14ac:dyDescent="0.2">
      <c r="L459" s="195"/>
      <c r="M459" s="195"/>
    </row>
    <row r="460" spans="12:13" ht="13.5" customHeight="1" x14ac:dyDescent="0.2">
      <c r="L460" s="195"/>
      <c r="M460" s="195"/>
    </row>
    <row r="461" spans="12:13" ht="13.5" customHeight="1" x14ac:dyDescent="0.2">
      <c r="L461" s="195"/>
      <c r="M461" s="195"/>
    </row>
    <row r="462" spans="12:13" ht="13.5" customHeight="1" x14ac:dyDescent="0.2">
      <c r="L462" s="195"/>
      <c r="M462" s="195"/>
    </row>
    <row r="463" spans="12:13" ht="13.5" customHeight="1" x14ac:dyDescent="0.2">
      <c r="L463" s="195"/>
      <c r="M463" s="195"/>
    </row>
    <row r="464" spans="12:13" ht="13.5" customHeight="1" x14ac:dyDescent="0.2">
      <c r="L464" s="195"/>
      <c r="M464" s="195"/>
    </row>
    <row r="465" spans="12:13" ht="13.5" customHeight="1" x14ac:dyDescent="0.2">
      <c r="L465" s="195"/>
      <c r="M465" s="195"/>
    </row>
    <row r="466" spans="12:13" ht="13.5" customHeight="1" x14ac:dyDescent="0.2">
      <c r="L466" s="195"/>
      <c r="M466" s="195"/>
    </row>
    <row r="467" spans="12:13" ht="13.5" customHeight="1" x14ac:dyDescent="0.2">
      <c r="L467" s="195"/>
      <c r="M467" s="195"/>
    </row>
    <row r="468" spans="12:13" ht="13.5" customHeight="1" x14ac:dyDescent="0.2">
      <c r="L468" s="195"/>
      <c r="M468" s="195"/>
    </row>
    <row r="469" spans="12:13" ht="13.5" customHeight="1" x14ac:dyDescent="0.2">
      <c r="L469" s="195"/>
      <c r="M469" s="195"/>
    </row>
    <row r="470" spans="12:13" ht="13.5" customHeight="1" x14ac:dyDescent="0.2">
      <c r="L470" s="195"/>
      <c r="M470" s="195"/>
    </row>
    <row r="471" spans="12:13" ht="13.5" customHeight="1" x14ac:dyDescent="0.2">
      <c r="L471" s="195"/>
      <c r="M471" s="195"/>
    </row>
    <row r="472" spans="12:13" ht="13.5" customHeight="1" x14ac:dyDescent="0.2">
      <c r="L472" s="195"/>
      <c r="M472" s="195"/>
    </row>
    <row r="473" spans="12:13" ht="13.5" customHeight="1" x14ac:dyDescent="0.2">
      <c r="L473" s="195"/>
      <c r="M473" s="195"/>
    </row>
    <row r="474" spans="12:13" ht="13.5" customHeight="1" x14ac:dyDescent="0.2">
      <c r="L474" s="195"/>
      <c r="M474" s="195"/>
    </row>
    <row r="475" spans="12:13" ht="13.5" customHeight="1" x14ac:dyDescent="0.2">
      <c r="L475" s="195"/>
      <c r="M475" s="195"/>
    </row>
    <row r="476" spans="12:13" ht="13.5" customHeight="1" x14ac:dyDescent="0.2">
      <c r="L476" s="195"/>
      <c r="M476" s="195"/>
    </row>
    <row r="477" spans="12:13" ht="13.5" customHeight="1" x14ac:dyDescent="0.2">
      <c r="L477" s="195"/>
      <c r="M477" s="195"/>
    </row>
    <row r="478" spans="12:13" ht="13.5" customHeight="1" x14ac:dyDescent="0.2">
      <c r="L478" s="195"/>
      <c r="M478" s="195"/>
    </row>
    <row r="479" spans="12:13" ht="13.5" customHeight="1" x14ac:dyDescent="0.2">
      <c r="L479" s="195"/>
      <c r="M479" s="195"/>
    </row>
    <row r="480" spans="12:13" ht="13.5" customHeight="1" x14ac:dyDescent="0.2">
      <c r="L480" s="195"/>
      <c r="M480" s="195"/>
    </row>
    <row r="481" spans="12:13" ht="13.5" customHeight="1" x14ac:dyDescent="0.2">
      <c r="L481" s="195"/>
      <c r="M481" s="195"/>
    </row>
    <row r="482" spans="12:13" ht="13.5" customHeight="1" x14ac:dyDescent="0.2">
      <c r="L482" s="195"/>
      <c r="M482" s="195"/>
    </row>
    <row r="483" spans="12:13" ht="13.5" customHeight="1" x14ac:dyDescent="0.2">
      <c r="L483" s="195"/>
      <c r="M483" s="195"/>
    </row>
    <row r="484" spans="12:13" ht="13.5" customHeight="1" x14ac:dyDescent="0.2">
      <c r="L484" s="195"/>
      <c r="M484" s="195"/>
    </row>
    <row r="485" spans="12:13" ht="13.5" customHeight="1" x14ac:dyDescent="0.2">
      <c r="L485" s="195"/>
      <c r="M485" s="195"/>
    </row>
    <row r="486" spans="12:13" ht="13.5" customHeight="1" x14ac:dyDescent="0.2">
      <c r="L486" s="195"/>
      <c r="M486" s="195"/>
    </row>
    <row r="487" spans="12:13" ht="13.5" customHeight="1" x14ac:dyDescent="0.2">
      <c r="L487" s="195"/>
      <c r="M487" s="195"/>
    </row>
    <row r="488" spans="12:13" ht="13.5" customHeight="1" x14ac:dyDescent="0.2">
      <c r="L488" s="195"/>
      <c r="M488" s="195"/>
    </row>
    <row r="489" spans="12:13" ht="13.5" customHeight="1" x14ac:dyDescent="0.2">
      <c r="L489" s="195"/>
      <c r="M489" s="195"/>
    </row>
    <row r="490" spans="12:13" ht="13.5" customHeight="1" x14ac:dyDescent="0.2">
      <c r="L490" s="195"/>
      <c r="M490" s="195"/>
    </row>
    <row r="491" spans="12:13" ht="13.5" customHeight="1" x14ac:dyDescent="0.2">
      <c r="L491" s="195"/>
      <c r="M491" s="195"/>
    </row>
    <row r="492" spans="12:13" ht="13.5" customHeight="1" x14ac:dyDescent="0.2">
      <c r="L492" s="195"/>
      <c r="M492" s="195"/>
    </row>
    <row r="493" spans="12:13" ht="13.5" customHeight="1" x14ac:dyDescent="0.2">
      <c r="L493" s="195"/>
      <c r="M493" s="195"/>
    </row>
    <row r="494" spans="12:13" ht="13.5" customHeight="1" x14ac:dyDescent="0.2">
      <c r="L494" s="195"/>
      <c r="M494" s="195"/>
    </row>
    <row r="495" spans="12:13" ht="13.5" customHeight="1" x14ac:dyDescent="0.2">
      <c r="L495" s="195"/>
      <c r="M495" s="195"/>
    </row>
    <row r="496" spans="12:13" ht="13.5" customHeight="1" x14ac:dyDescent="0.2">
      <c r="L496" s="195"/>
      <c r="M496" s="195"/>
    </row>
    <row r="497" spans="12:13" ht="13.5" customHeight="1" x14ac:dyDescent="0.2">
      <c r="L497" s="195"/>
      <c r="M497" s="195"/>
    </row>
    <row r="498" spans="12:13" ht="13.5" customHeight="1" x14ac:dyDescent="0.2">
      <c r="L498" s="195"/>
      <c r="M498" s="195"/>
    </row>
    <row r="499" spans="12:13" ht="13.5" customHeight="1" x14ac:dyDescent="0.2">
      <c r="L499" s="195"/>
      <c r="M499" s="195"/>
    </row>
    <row r="500" spans="12:13" ht="13.5" customHeight="1" x14ac:dyDescent="0.2">
      <c r="L500" s="195"/>
      <c r="M500" s="195"/>
    </row>
    <row r="501" spans="12:13" ht="13.5" customHeight="1" x14ac:dyDescent="0.2">
      <c r="L501" s="195"/>
      <c r="M501" s="195"/>
    </row>
    <row r="502" spans="12:13" ht="13.5" customHeight="1" x14ac:dyDescent="0.2">
      <c r="L502" s="195"/>
      <c r="M502" s="195"/>
    </row>
    <row r="503" spans="12:13" ht="13.5" customHeight="1" x14ac:dyDescent="0.2">
      <c r="L503" s="195"/>
      <c r="M503" s="195"/>
    </row>
    <row r="504" spans="12:13" ht="13.5" customHeight="1" x14ac:dyDescent="0.2">
      <c r="L504" s="195"/>
      <c r="M504" s="195"/>
    </row>
    <row r="505" spans="12:13" ht="13.5" customHeight="1" x14ac:dyDescent="0.2">
      <c r="L505" s="195"/>
      <c r="M505" s="195"/>
    </row>
    <row r="506" spans="12:13" ht="13.5" customHeight="1" x14ac:dyDescent="0.2">
      <c r="L506" s="195"/>
      <c r="M506" s="195"/>
    </row>
    <row r="507" spans="12:13" ht="13.5" customHeight="1" x14ac:dyDescent="0.2">
      <c r="L507" s="195"/>
      <c r="M507" s="195"/>
    </row>
    <row r="508" spans="12:13" ht="13.5" customHeight="1" x14ac:dyDescent="0.2">
      <c r="L508" s="195"/>
      <c r="M508" s="195"/>
    </row>
    <row r="509" spans="12:13" ht="13.5" customHeight="1" x14ac:dyDescent="0.2">
      <c r="L509" s="195"/>
      <c r="M509" s="195"/>
    </row>
    <row r="510" spans="12:13" ht="13.5" customHeight="1" x14ac:dyDescent="0.2">
      <c r="L510" s="195"/>
      <c r="M510" s="195"/>
    </row>
    <row r="511" spans="12:13" ht="13.5" customHeight="1" x14ac:dyDescent="0.2">
      <c r="L511" s="195"/>
      <c r="M511" s="195"/>
    </row>
    <row r="512" spans="12:13" ht="13.5" customHeight="1" x14ac:dyDescent="0.2">
      <c r="L512" s="195"/>
      <c r="M512" s="195"/>
    </row>
    <row r="513" spans="12:13" ht="13.5" customHeight="1" x14ac:dyDescent="0.2">
      <c r="L513" s="195"/>
      <c r="M513" s="195"/>
    </row>
    <row r="514" spans="12:13" ht="13.5" customHeight="1" x14ac:dyDescent="0.2">
      <c r="L514" s="195"/>
      <c r="M514" s="195"/>
    </row>
    <row r="515" spans="12:13" ht="13.5" customHeight="1" x14ac:dyDescent="0.2">
      <c r="L515" s="195"/>
      <c r="M515" s="195"/>
    </row>
    <row r="516" spans="12:13" ht="13.5" customHeight="1" x14ac:dyDescent="0.2">
      <c r="L516" s="195"/>
      <c r="M516" s="195"/>
    </row>
    <row r="517" spans="12:13" ht="13.5" customHeight="1" x14ac:dyDescent="0.2">
      <c r="L517" s="195"/>
      <c r="M517" s="195"/>
    </row>
    <row r="518" spans="12:13" ht="13.5" customHeight="1" x14ac:dyDescent="0.2">
      <c r="L518" s="195"/>
      <c r="M518" s="195"/>
    </row>
    <row r="519" spans="12:13" ht="13.5" customHeight="1" x14ac:dyDescent="0.2">
      <c r="L519" s="195"/>
      <c r="M519" s="195"/>
    </row>
    <row r="520" spans="12:13" ht="13.5" customHeight="1" x14ac:dyDescent="0.2">
      <c r="L520" s="195"/>
      <c r="M520" s="195"/>
    </row>
    <row r="521" spans="12:13" ht="13.5" customHeight="1" x14ac:dyDescent="0.2">
      <c r="L521" s="195"/>
      <c r="M521" s="195"/>
    </row>
    <row r="522" spans="12:13" ht="13.5" customHeight="1" x14ac:dyDescent="0.2">
      <c r="L522" s="195"/>
      <c r="M522" s="195"/>
    </row>
    <row r="523" spans="12:13" ht="13.5" customHeight="1" x14ac:dyDescent="0.2">
      <c r="L523" s="195"/>
      <c r="M523" s="195"/>
    </row>
    <row r="524" spans="12:13" ht="13.5" customHeight="1" x14ac:dyDescent="0.2">
      <c r="L524" s="195"/>
      <c r="M524" s="195"/>
    </row>
    <row r="525" spans="12:13" ht="13.5" customHeight="1" x14ac:dyDescent="0.2">
      <c r="L525" s="195"/>
      <c r="M525" s="195"/>
    </row>
    <row r="526" spans="12:13" ht="13.5" customHeight="1" x14ac:dyDescent="0.2">
      <c r="L526" s="195"/>
      <c r="M526" s="195"/>
    </row>
    <row r="527" spans="12:13" ht="13.5" customHeight="1" x14ac:dyDescent="0.2">
      <c r="L527" s="195"/>
      <c r="M527" s="195"/>
    </row>
    <row r="528" spans="12:13" ht="13.5" customHeight="1" x14ac:dyDescent="0.2">
      <c r="L528" s="195"/>
      <c r="M528" s="195"/>
    </row>
    <row r="529" spans="12:13" ht="13.5" customHeight="1" x14ac:dyDescent="0.2">
      <c r="L529" s="195"/>
      <c r="M529" s="195"/>
    </row>
    <row r="530" spans="12:13" ht="13.5" customHeight="1" x14ac:dyDescent="0.2">
      <c r="L530" s="195"/>
      <c r="M530" s="195"/>
    </row>
    <row r="531" spans="12:13" ht="13.5" customHeight="1" x14ac:dyDescent="0.2">
      <c r="L531" s="195"/>
      <c r="M531" s="195"/>
    </row>
    <row r="532" spans="12:13" ht="13.5" customHeight="1" x14ac:dyDescent="0.2">
      <c r="L532" s="195"/>
      <c r="M532" s="195"/>
    </row>
    <row r="533" spans="12:13" ht="13.5" customHeight="1" x14ac:dyDescent="0.2">
      <c r="L533" s="195"/>
      <c r="M533" s="195"/>
    </row>
    <row r="534" spans="12:13" ht="13.5" customHeight="1" x14ac:dyDescent="0.2">
      <c r="L534" s="195"/>
      <c r="M534" s="195"/>
    </row>
    <row r="535" spans="12:13" ht="13.5" customHeight="1" x14ac:dyDescent="0.2">
      <c r="L535" s="195"/>
      <c r="M535" s="195"/>
    </row>
    <row r="536" spans="12:13" ht="13.5" customHeight="1" x14ac:dyDescent="0.2">
      <c r="L536" s="195"/>
      <c r="M536" s="195"/>
    </row>
    <row r="537" spans="12:13" ht="13.5" customHeight="1" x14ac:dyDescent="0.2">
      <c r="L537" s="195"/>
      <c r="M537" s="195"/>
    </row>
    <row r="538" spans="12:13" ht="13.5" customHeight="1" x14ac:dyDescent="0.2">
      <c r="L538" s="195"/>
      <c r="M538" s="195"/>
    </row>
    <row r="539" spans="12:13" ht="13.5" customHeight="1" x14ac:dyDescent="0.2">
      <c r="L539" s="195"/>
      <c r="M539" s="195"/>
    </row>
    <row r="540" spans="12:13" ht="13.5" customHeight="1" x14ac:dyDescent="0.2">
      <c r="L540" s="195"/>
      <c r="M540" s="195"/>
    </row>
    <row r="541" spans="12:13" ht="13.5" customHeight="1" x14ac:dyDescent="0.2">
      <c r="L541" s="195"/>
      <c r="M541" s="195"/>
    </row>
    <row r="542" spans="12:13" ht="13.5" customHeight="1" x14ac:dyDescent="0.2">
      <c r="L542" s="195"/>
      <c r="M542" s="195"/>
    </row>
    <row r="543" spans="12:13" ht="13.5" customHeight="1" x14ac:dyDescent="0.2">
      <c r="L543" s="195"/>
      <c r="M543" s="195"/>
    </row>
    <row r="544" spans="12:13" ht="13.5" customHeight="1" x14ac:dyDescent="0.2">
      <c r="L544" s="195"/>
      <c r="M544" s="195"/>
    </row>
    <row r="545" spans="12:13" ht="13.5" customHeight="1" x14ac:dyDescent="0.2">
      <c r="L545" s="195"/>
      <c r="M545" s="195"/>
    </row>
    <row r="546" spans="12:13" ht="13.5" customHeight="1" x14ac:dyDescent="0.2">
      <c r="L546" s="195"/>
      <c r="M546" s="195"/>
    </row>
    <row r="547" spans="12:13" ht="13.5" customHeight="1" x14ac:dyDescent="0.2">
      <c r="L547" s="195"/>
      <c r="M547" s="195"/>
    </row>
    <row r="548" spans="12:13" ht="13.5" customHeight="1" x14ac:dyDescent="0.2">
      <c r="L548" s="195"/>
      <c r="M548" s="195"/>
    </row>
    <row r="549" spans="12:13" ht="13.5" customHeight="1" x14ac:dyDescent="0.2">
      <c r="L549" s="195"/>
      <c r="M549" s="195"/>
    </row>
    <row r="550" spans="12:13" ht="13.5" customHeight="1" x14ac:dyDescent="0.2">
      <c r="L550" s="195"/>
      <c r="M550" s="195"/>
    </row>
    <row r="551" spans="12:13" ht="13.5" customHeight="1" x14ac:dyDescent="0.2">
      <c r="L551" s="195"/>
      <c r="M551" s="195"/>
    </row>
    <row r="552" spans="12:13" ht="13.5" customHeight="1" x14ac:dyDescent="0.2">
      <c r="L552" s="195"/>
      <c r="M552" s="195"/>
    </row>
    <row r="553" spans="12:13" ht="13.5" customHeight="1" x14ac:dyDescent="0.2">
      <c r="L553" s="195"/>
      <c r="M553" s="195"/>
    </row>
    <row r="554" spans="12:13" ht="13.5" customHeight="1" x14ac:dyDescent="0.2">
      <c r="L554" s="195"/>
      <c r="M554" s="195"/>
    </row>
    <row r="555" spans="12:13" ht="13.5" customHeight="1" x14ac:dyDescent="0.2">
      <c r="L555" s="195"/>
      <c r="M555" s="195"/>
    </row>
    <row r="556" spans="12:13" ht="13.5" customHeight="1" x14ac:dyDescent="0.2">
      <c r="L556" s="195"/>
      <c r="M556" s="195"/>
    </row>
    <row r="557" spans="12:13" ht="13.5" customHeight="1" x14ac:dyDescent="0.2">
      <c r="L557" s="195"/>
      <c r="M557" s="195"/>
    </row>
    <row r="558" spans="12:13" ht="13.5" customHeight="1" x14ac:dyDescent="0.2">
      <c r="L558" s="195"/>
      <c r="M558" s="195"/>
    </row>
    <row r="559" spans="12:13" ht="13.5" customHeight="1" x14ac:dyDescent="0.2">
      <c r="L559" s="195"/>
      <c r="M559" s="195"/>
    </row>
    <row r="560" spans="12:13" ht="13.5" customHeight="1" x14ac:dyDescent="0.2">
      <c r="L560" s="195"/>
      <c r="M560" s="195"/>
    </row>
    <row r="561" spans="12:13" ht="13.5" customHeight="1" x14ac:dyDescent="0.2">
      <c r="L561" s="195"/>
      <c r="M561" s="195"/>
    </row>
    <row r="562" spans="12:13" ht="13.5" customHeight="1" x14ac:dyDescent="0.2">
      <c r="L562" s="195"/>
      <c r="M562" s="195"/>
    </row>
    <row r="563" spans="12:13" ht="13.5" customHeight="1" x14ac:dyDescent="0.2">
      <c r="L563" s="195"/>
      <c r="M563" s="195"/>
    </row>
    <row r="564" spans="12:13" ht="13.5" customHeight="1" x14ac:dyDescent="0.2">
      <c r="L564" s="195"/>
      <c r="M564" s="195"/>
    </row>
    <row r="565" spans="12:13" ht="13.5" customHeight="1" x14ac:dyDescent="0.2">
      <c r="L565" s="195"/>
      <c r="M565" s="195"/>
    </row>
    <row r="566" spans="12:13" ht="13.5" customHeight="1" x14ac:dyDescent="0.2">
      <c r="L566" s="195"/>
      <c r="M566" s="195"/>
    </row>
    <row r="567" spans="12:13" ht="13.5" customHeight="1" x14ac:dyDescent="0.2">
      <c r="L567" s="195"/>
      <c r="M567" s="195"/>
    </row>
    <row r="568" spans="12:13" ht="13.5" customHeight="1" x14ac:dyDescent="0.2">
      <c r="L568" s="195"/>
      <c r="M568" s="195"/>
    </row>
    <row r="569" spans="12:13" ht="13.5" customHeight="1" x14ac:dyDescent="0.2">
      <c r="L569" s="195"/>
      <c r="M569" s="195"/>
    </row>
    <row r="570" spans="12:13" ht="13.5" customHeight="1" x14ac:dyDescent="0.2">
      <c r="L570" s="195"/>
      <c r="M570" s="195"/>
    </row>
    <row r="571" spans="12:13" ht="13.5" customHeight="1" x14ac:dyDescent="0.2">
      <c r="L571" s="195"/>
      <c r="M571" s="195"/>
    </row>
    <row r="572" spans="12:13" ht="13.5" customHeight="1" x14ac:dyDescent="0.2">
      <c r="L572" s="195"/>
      <c r="M572" s="195"/>
    </row>
    <row r="573" spans="12:13" ht="13.5" customHeight="1" x14ac:dyDescent="0.2">
      <c r="L573" s="195"/>
      <c r="M573" s="195"/>
    </row>
    <row r="574" spans="12:13" ht="13.5" customHeight="1" x14ac:dyDescent="0.2">
      <c r="L574" s="195"/>
      <c r="M574" s="195"/>
    </row>
    <row r="575" spans="12:13" ht="13.5" customHeight="1" x14ac:dyDescent="0.2">
      <c r="L575" s="195"/>
      <c r="M575" s="195"/>
    </row>
    <row r="576" spans="12:13" ht="13.5" customHeight="1" x14ac:dyDescent="0.2">
      <c r="L576" s="195"/>
      <c r="M576" s="195"/>
    </row>
    <row r="577" spans="12:13" ht="13.5" customHeight="1" x14ac:dyDescent="0.2">
      <c r="L577" s="195"/>
      <c r="M577" s="195"/>
    </row>
    <row r="578" spans="12:13" ht="13.5" customHeight="1" x14ac:dyDescent="0.2">
      <c r="L578" s="195"/>
      <c r="M578" s="195"/>
    </row>
    <row r="579" spans="12:13" ht="13.5" customHeight="1" x14ac:dyDescent="0.2">
      <c r="L579" s="195"/>
      <c r="M579" s="195"/>
    </row>
    <row r="580" spans="12:13" ht="13.5" customHeight="1" x14ac:dyDescent="0.2">
      <c r="L580" s="195"/>
      <c r="M580" s="195"/>
    </row>
    <row r="581" spans="12:13" ht="13.5" customHeight="1" x14ac:dyDescent="0.2">
      <c r="L581" s="195"/>
      <c r="M581" s="195"/>
    </row>
    <row r="582" spans="12:13" ht="13.5" customHeight="1" x14ac:dyDescent="0.2">
      <c r="L582" s="195"/>
      <c r="M582" s="195"/>
    </row>
    <row r="583" spans="12:13" ht="13.5" customHeight="1" x14ac:dyDescent="0.2">
      <c r="L583" s="195"/>
      <c r="M583" s="195"/>
    </row>
    <row r="584" spans="12:13" ht="13.5" customHeight="1" x14ac:dyDescent="0.2">
      <c r="L584" s="195"/>
      <c r="M584" s="195"/>
    </row>
    <row r="585" spans="12:13" ht="13.5" customHeight="1" x14ac:dyDescent="0.2">
      <c r="L585" s="195"/>
      <c r="M585" s="195"/>
    </row>
    <row r="586" spans="12:13" ht="13.5" customHeight="1" x14ac:dyDescent="0.2">
      <c r="L586" s="195"/>
      <c r="M586" s="195"/>
    </row>
    <row r="587" spans="12:13" ht="13.5" customHeight="1" x14ac:dyDescent="0.2">
      <c r="L587" s="195"/>
      <c r="M587" s="195"/>
    </row>
    <row r="588" spans="12:13" ht="13.5" customHeight="1" x14ac:dyDescent="0.2">
      <c r="L588" s="195"/>
      <c r="M588" s="195"/>
    </row>
    <row r="589" spans="12:13" ht="13.5" customHeight="1" x14ac:dyDescent="0.2">
      <c r="L589" s="195"/>
      <c r="M589" s="195"/>
    </row>
    <row r="590" spans="12:13" ht="13.5" customHeight="1" x14ac:dyDescent="0.2">
      <c r="L590" s="195"/>
      <c r="M590" s="195"/>
    </row>
    <row r="591" spans="12:13" ht="13.5" customHeight="1" x14ac:dyDescent="0.2">
      <c r="L591" s="195"/>
      <c r="M591" s="195"/>
    </row>
    <row r="592" spans="12:13" ht="13.5" customHeight="1" x14ac:dyDescent="0.2">
      <c r="L592" s="195"/>
      <c r="M592" s="195"/>
    </row>
    <row r="593" spans="12:13" ht="13.5" customHeight="1" x14ac:dyDescent="0.2">
      <c r="L593" s="195"/>
      <c r="M593" s="195"/>
    </row>
    <row r="594" spans="12:13" ht="13.5" customHeight="1" x14ac:dyDescent="0.2">
      <c r="L594" s="195"/>
      <c r="M594" s="195"/>
    </row>
    <row r="595" spans="12:13" ht="13.5" customHeight="1" x14ac:dyDescent="0.2">
      <c r="L595" s="195"/>
      <c r="M595" s="195"/>
    </row>
    <row r="596" spans="12:13" ht="13.5" customHeight="1" x14ac:dyDescent="0.2">
      <c r="L596" s="195"/>
      <c r="M596" s="195"/>
    </row>
    <row r="597" spans="12:13" ht="13.5" customHeight="1" x14ac:dyDescent="0.2">
      <c r="L597" s="195"/>
      <c r="M597" s="195"/>
    </row>
    <row r="598" spans="12:13" ht="13.5" customHeight="1" x14ac:dyDescent="0.2">
      <c r="L598" s="195"/>
      <c r="M598" s="195"/>
    </row>
    <row r="599" spans="12:13" ht="13.5" customHeight="1" x14ac:dyDescent="0.2">
      <c r="L599" s="195"/>
      <c r="M599" s="195"/>
    </row>
    <row r="600" spans="12:13" ht="13.5" customHeight="1" x14ac:dyDescent="0.2">
      <c r="L600" s="195"/>
      <c r="M600" s="195"/>
    </row>
    <row r="601" spans="12:13" ht="13.5" customHeight="1" x14ac:dyDescent="0.2">
      <c r="L601" s="195"/>
      <c r="M601" s="195"/>
    </row>
    <row r="602" spans="12:13" ht="13.5" customHeight="1" x14ac:dyDescent="0.2">
      <c r="L602" s="195"/>
      <c r="M602" s="195"/>
    </row>
    <row r="603" spans="12:13" ht="13.5" customHeight="1" x14ac:dyDescent="0.2">
      <c r="L603" s="195"/>
      <c r="M603" s="195"/>
    </row>
    <row r="604" spans="12:13" ht="13.5" customHeight="1" x14ac:dyDescent="0.2">
      <c r="L604" s="195"/>
      <c r="M604" s="195"/>
    </row>
    <row r="605" spans="12:13" ht="13.5" customHeight="1" x14ac:dyDescent="0.2">
      <c r="L605" s="195"/>
      <c r="M605" s="195"/>
    </row>
    <row r="606" spans="12:13" ht="13.5" customHeight="1" x14ac:dyDescent="0.2">
      <c r="L606" s="195"/>
      <c r="M606" s="195"/>
    </row>
    <row r="607" spans="12:13" ht="13.5" customHeight="1" x14ac:dyDescent="0.2">
      <c r="L607" s="195"/>
      <c r="M607" s="195"/>
    </row>
    <row r="608" spans="12:13" ht="13.5" customHeight="1" x14ac:dyDescent="0.2">
      <c r="L608" s="195"/>
      <c r="M608" s="195"/>
    </row>
    <row r="609" spans="12:13" ht="13.5" customHeight="1" x14ac:dyDescent="0.2">
      <c r="L609" s="195"/>
      <c r="M609" s="195"/>
    </row>
    <row r="610" spans="12:13" ht="13.5" customHeight="1" x14ac:dyDescent="0.2">
      <c r="L610" s="195"/>
      <c r="M610" s="195"/>
    </row>
    <row r="611" spans="12:13" ht="13.5" customHeight="1" x14ac:dyDescent="0.2">
      <c r="L611" s="195"/>
      <c r="M611" s="195"/>
    </row>
    <row r="612" spans="12:13" ht="13.5" customHeight="1" x14ac:dyDescent="0.2">
      <c r="L612" s="195"/>
      <c r="M612" s="195"/>
    </row>
    <row r="613" spans="12:13" ht="13.5" customHeight="1" x14ac:dyDescent="0.2">
      <c r="L613" s="195"/>
      <c r="M613" s="195"/>
    </row>
    <row r="614" spans="12:13" ht="13.5" customHeight="1" x14ac:dyDescent="0.2">
      <c r="L614" s="195"/>
      <c r="M614" s="195"/>
    </row>
    <row r="615" spans="12:13" ht="13.5" customHeight="1" x14ac:dyDescent="0.2">
      <c r="L615" s="195"/>
      <c r="M615" s="195"/>
    </row>
    <row r="616" spans="12:13" ht="13.5" customHeight="1" x14ac:dyDescent="0.2">
      <c r="L616" s="195"/>
      <c r="M616" s="195"/>
    </row>
    <row r="617" spans="12:13" ht="13.5" customHeight="1" x14ac:dyDescent="0.2">
      <c r="L617" s="195"/>
      <c r="M617" s="195"/>
    </row>
    <row r="618" spans="12:13" ht="13.5" customHeight="1" x14ac:dyDescent="0.2">
      <c r="L618" s="195"/>
      <c r="M618" s="195"/>
    </row>
    <row r="619" spans="12:13" ht="13.5" customHeight="1" x14ac:dyDescent="0.2">
      <c r="L619" s="195"/>
      <c r="M619" s="195"/>
    </row>
    <row r="620" spans="12:13" ht="13.5" customHeight="1" x14ac:dyDescent="0.2">
      <c r="L620" s="195"/>
      <c r="M620" s="195"/>
    </row>
    <row r="621" spans="12:13" ht="13.5" customHeight="1" x14ac:dyDescent="0.2">
      <c r="L621" s="195"/>
      <c r="M621" s="195"/>
    </row>
    <row r="622" spans="12:13" ht="13.5" customHeight="1" x14ac:dyDescent="0.2">
      <c r="L622" s="195"/>
      <c r="M622" s="195"/>
    </row>
    <row r="623" spans="12:13" ht="13.5" customHeight="1" x14ac:dyDescent="0.2">
      <c r="L623" s="195"/>
      <c r="M623" s="195"/>
    </row>
    <row r="624" spans="12:13" ht="13.5" customHeight="1" x14ac:dyDescent="0.2">
      <c r="L624" s="195"/>
      <c r="M624" s="195"/>
    </row>
    <row r="625" spans="12:13" ht="13.5" customHeight="1" x14ac:dyDescent="0.2">
      <c r="L625" s="195"/>
      <c r="M625" s="195"/>
    </row>
    <row r="626" spans="12:13" ht="13.5" customHeight="1" x14ac:dyDescent="0.2">
      <c r="L626" s="195"/>
      <c r="M626" s="195"/>
    </row>
    <row r="627" spans="12:13" ht="13.5" customHeight="1" x14ac:dyDescent="0.2">
      <c r="L627" s="195"/>
      <c r="M627" s="195"/>
    </row>
    <row r="628" spans="12:13" ht="13.5" customHeight="1" x14ac:dyDescent="0.2">
      <c r="L628" s="195"/>
      <c r="M628" s="195"/>
    </row>
    <row r="629" spans="12:13" ht="13.5" customHeight="1" x14ac:dyDescent="0.2">
      <c r="L629" s="195"/>
      <c r="M629" s="195"/>
    </row>
    <row r="630" spans="12:13" ht="13.5" customHeight="1" x14ac:dyDescent="0.2">
      <c r="L630" s="195"/>
      <c r="M630" s="195"/>
    </row>
    <row r="631" spans="12:13" ht="13.5" customHeight="1" x14ac:dyDescent="0.2">
      <c r="L631" s="195"/>
      <c r="M631" s="195"/>
    </row>
    <row r="632" spans="12:13" ht="13.5" customHeight="1" x14ac:dyDescent="0.2">
      <c r="L632" s="195"/>
      <c r="M632" s="195"/>
    </row>
    <row r="633" spans="12:13" ht="13.5" customHeight="1" x14ac:dyDescent="0.2">
      <c r="L633" s="195"/>
      <c r="M633" s="195"/>
    </row>
    <row r="634" spans="12:13" ht="13.5" customHeight="1" x14ac:dyDescent="0.2">
      <c r="L634" s="195"/>
      <c r="M634" s="195"/>
    </row>
    <row r="635" spans="12:13" ht="13.5" customHeight="1" x14ac:dyDescent="0.2">
      <c r="L635" s="195"/>
      <c r="M635" s="195"/>
    </row>
    <row r="636" spans="12:13" ht="13.5" customHeight="1" x14ac:dyDescent="0.2">
      <c r="L636" s="195"/>
      <c r="M636" s="195"/>
    </row>
    <row r="637" spans="12:13" ht="13.5" customHeight="1" x14ac:dyDescent="0.2">
      <c r="L637" s="195"/>
      <c r="M637" s="195"/>
    </row>
    <row r="638" spans="12:13" ht="13.5" customHeight="1" x14ac:dyDescent="0.2">
      <c r="L638" s="195"/>
      <c r="M638" s="195"/>
    </row>
    <row r="639" spans="12:13" ht="13.5" customHeight="1" x14ac:dyDescent="0.2">
      <c r="L639" s="195"/>
      <c r="M639" s="195"/>
    </row>
    <row r="640" spans="12:13" ht="13.5" customHeight="1" x14ac:dyDescent="0.2">
      <c r="L640" s="195"/>
      <c r="M640" s="195"/>
    </row>
    <row r="641" spans="12:13" ht="13.5" customHeight="1" x14ac:dyDescent="0.2">
      <c r="L641" s="195"/>
      <c r="M641" s="195"/>
    </row>
    <row r="642" spans="12:13" ht="13.5" customHeight="1" x14ac:dyDescent="0.2">
      <c r="L642" s="195"/>
      <c r="M642" s="195"/>
    </row>
    <row r="643" spans="12:13" ht="13.5" customHeight="1" x14ac:dyDescent="0.2">
      <c r="L643" s="195"/>
      <c r="M643" s="195"/>
    </row>
    <row r="644" spans="12:13" ht="13.5" customHeight="1" x14ac:dyDescent="0.2">
      <c r="L644" s="195"/>
      <c r="M644" s="195"/>
    </row>
    <row r="645" spans="12:13" ht="13.5" customHeight="1" x14ac:dyDescent="0.2">
      <c r="L645" s="195"/>
      <c r="M645" s="195"/>
    </row>
    <row r="646" spans="12:13" ht="13.5" customHeight="1" x14ac:dyDescent="0.2">
      <c r="L646" s="195"/>
      <c r="M646" s="195"/>
    </row>
    <row r="647" spans="12:13" ht="13.5" customHeight="1" x14ac:dyDescent="0.2">
      <c r="L647" s="195"/>
      <c r="M647" s="195"/>
    </row>
    <row r="648" spans="12:13" ht="13.5" customHeight="1" x14ac:dyDescent="0.2">
      <c r="L648" s="195"/>
      <c r="M648" s="195"/>
    </row>
    <row r="649" spans="12:13" ht="13.5" customHeight="1" x14ac:dyDescent="0.2">
      <c r="L649" s="195"/>
      <c r="M649" s="195"/>
    </row>
    <row r="650" spans="12:13" ht="13.5" customHeight="1" x14ac:dyDescent="0.2">
      <c r="L650" s="195"/>
      <c r="M650" s="195"/>
    </row>
    <row r="651" spans="12:13" ht="13.5" customHeight="1" x14ac:dyDescent="0.2">
      <c r="L651" s="195"/>
      <c r="M651" s="195"/>
    </row>
    <row r="652" spans="12:13" ht="13.5" customHeight="1" x14ac:dyDescent="0.2">
      <c r="L652" s="195"/>
      <c r="M652" s="195"/>
    </row>
    <row r="653" spans="12:13" ht="13.5" customHeight="1" x14ac:dyDescent="0.2">
      <c r="L653" s="195"/>
      <c r="M653" s="195"/>
    </row>
    <row r="654" spans="12:13" ht="13.5" customHeight="1" x14ac:dyDescent="0.2">
      <c r="L654" s="195"/>
      <c r="M654" s="195"/>
    </row>
    <row r="655" spans="12:13" ht="13.5" customHeight="1" x14ac:dyDescent="0.2">
      <c r="L655" s="195"/>
      <c r="M655" s="195"/>
    </row>
    <row r="656" spans="12:13" ht="13.5" customHeight="1" x14ac:dyDescent="0.2">
      <c r="L656" s="195"/>
      <c r="M656" s="195"/>
    </row>
    <row r="657" spans="12:13" ht="13.5" customHeight="1" x14ac:dyDescent="0.2">
      <c r="L657" s="195"/>
      <c r="M657" s="195"/>
    </row>
    <row r="658" spans="12:13" ht="13.5" customHeight="1" x14ac:dyDescent="0.2">
      <c r="L658" s="195"/>
      <c r="M658" s="195"/>
    </row>
    <row r="659" spans="12:13" ht="13.5" customHeight="1" x14ac:dyDescent="0.2">
      <c r="L659" s="195"/>
      <c r="M659" s="195"/>
    </row>
    <row r="660" spans="12:13" ht="13.5" customHeight="1" x14ac:dyDescent="0.2">
      <c r="L660" s="195"/>
      <c r="M660" s="195"/>
    </row>
    <row r="661" spans="12:13" ht="13.5" customHeight="1" x14ac:dyDescent="0.2">
      <c r="L661" s="195"/>
      <c r="M661" s="195"/>
    </row>
    <row r="662" spans="12:13" ht="13.5" customHeight="1" x14ac:dyDescent="0.2">
      <c r="L662" s="195"/>
      <c r="M662" s="195"/>
    </row>
    <row r="663" spans="12:13" ht="13.5" customHeight="1" x14ac:dyDescent="0.2">
      <c r="L663" s="195"/>
      <c r="M663" s="195"/>
    </row>
    <row r="664" spans="12:13" ht="13.5" customHeight="1" x14ac:dyDescent="0.2">
      <c r="L664" s="195"/>
      <c r="M664" s="195"/>
    </row>
    <row r="665" spans="12:13" ht="13.5" customHeight="1" x14ac:dyDescent="0.2">
      <c r="L665" s="195"/>
      <c r="M665" s="195"/>
    </row>
    <row r="666" spans="12:13" ht="13.5" customHeight="1" x14ac:dyDescent="0.2">
      <c r="L666" s="195"/>
      <c r="M666" s="195"/>
    </row>
    <row r="667" spans="12:13" ht="13.5" customHeight="1" x14ac:dyDescent="0.2">
      <c r="L667" s="195"/>
      <c r="M667" s="195"/>
    </row>
    <row r="668" spans="12:13" ht="13.5" customHeight="1" x14ac:dyDescent="0.2">
      <c r="L668" s="195"/>
      <c r="M668" s="195"/>
    </row>
    <row r="669" spans="12:13" ht="13.5" customHeight="1" x14ac:dyDescent="0.2">
      <c r="L669" s="195"/>
      <c r="M669" s="195"/>
    </row>
    <row r="670" spans="12:13" ht="13.5" customHeight="1" x14ac:dyDescent="0.2">
      <c r="L670" s="195"/>
      <c r="M670" s="195"/>
    </row>
    <row r="671" spans="12:13" ht="13.5" customHeight="1" x14ac:dyDescent="0.2">
      <c r="L671" s="195"/>
      <c r="M671" s="195"/>
    </row>
    <row r="672" spans="12:13" ht="13.5" customHeight="1" x14ac:dyDescent="0.2">
      <c r="L672" s="195"/>
      <c r="M672" s="195"/>
    </row>
    <row r="673" spans="12:13" ht="13.5" customHeight="1" x14ac:dyDescent="0.2">
      <c r="L673" s="195"/>
      <c r="M673" s="195"/>
    </row>
    <row r="674" spans="12:13" ht="13.5" customHeight="1" x14ac:dyDescent="0.2">
      <c r="L674" s="195"/>
      <c r="M674" s="195"/>
    </row>
    <row r="675" spans="12:13" ht="13.5" customHeight="1" x14ac:dyDescent="0.2">
      <c r="L675" s="195"/>
      <c r="M675" s="195"/>
    </row>
    <row r="676" spans="12:13" ht="13.5" customHeight="1" x14ac:dyDescent="0.2">
      <c r="L676" s="195"/>
      <c r="M676" s="195"/>
    </row>
    <row r="677" spans="12:13" ht="13.5" customHeight="1" x14ac:dyDescent="0.2">
      <c r="L677" s="195"/>
      <c r="M677" s="195"/>
    </row>
    <row r="678" spans="12:13" ht="13.5" customHeight="1" x14ac:dyDescent="0.2">
      <c r="L678" s="195"/>
      <c r="M678" s="195"/>
    </row>
    <row r="679" spans="12:13" ht="13.5" customHeight="1" x14ac:dyDescent="0.2">
      <c r="L679" s="195"/>
      <c r="M679" s="195"/>
    </row>
    <row r="680" spans="12:13" ht="13.5" customHeight="1" x14ac:dyDescent="0.2">
      <c r="L680" s="195"/>
      <c r="M680" s="195"/>
    </row>
    <row r="681" spans="12:13" ht="13.5" customHeight="1" x14ac:dyDescent="0.2">
      <c r="L681" s="195"/>
      <c r="M681" s="195"/>
    </row>
    <row r="682" spans="12:13" ht="13.5" customHeight="1" x14ac:dyDescent="0.2">
      <c r="L682" s="195"/>
      <c r="M682" s="195"/>
    </row>
    <row r="683" spans="12:13" ht="13.5" customHeight="1" x14ac:dyDescent="0.2">
      <c r="L683" s="195"/>
      <c r="M683" s="195"/>
    </row>
    <row r="684" spans="12:13" ht="13.5" customHeight="1" x14ac:dyDescent="0.2">
      <c r="L684" s="195"/>
      <c r="M684" s="195"/>
    </row>
    <row r="685" spans="12:13" ht="13.5" customHeight="1" x14ac:dyDescent="0.2">
      <c r="L685" s="195"/>
      <c r="M685" s="195"/>
    </row>
    <row r="686" spans="12:13" ht="13.5" customHeight="1" x14ac:dyDescent="0.2">
      <c r="L686" s="195"/>
      <c r="M686" s="195"/>
    </row>
    <row r="687" spans="12:13" ht="13.5" customHeight="1" x14ac:dyDescent="0.2">
      <c r="L687" s="195"/>
      <c r="M687" s="195"/>
    </row>
    <row r="688" spans="12:13" ht="13.5" customHeight="1" x14ac:dyDescent="0.2">
      <c r="L688" s="195"/>
      <c r="M688" s="195"/>
    </row>
    <row r="689" spans="12:13" ht="13.5" customHeight="1" x14ac:dyDescent="0.2">
      <c r="L689" s="195"/>
      <c r="M689" s="195"/>
    </row>
    <row r="690" spans="12:13" ht="13.5" customHeight="1" x14ac:dyDescent="0.2">
      <c r="L690" s="195"/>
      <c r="M690" s="195"/>
    </row>
    <row r="691" spans="12:13" ht="13.5" customHeight="1" x14ac:dyDescent="0.2">
      <c r="L691" s="195"/>
      <c r="M691" s="195"/>
    </row>
    <row r="692" spans="12:13" ht="13.5" customHeight="1" x14ac:dyDescent="0.2">
      <c r="L692" s="195"/>
      <c r="M692" s="195"/>
    </row>
    <row r="693" spans="12:13" ht="13.5" customHeight="1" x14ac:dyDescent="0.2">
      <c r="L693" s="195"/>
      <c r="M693" s="195"/>
    </row>
    <row r="694" spans="12:13" ht="13.5" customHeight="1" x14ac:dyDescent="0.2">
      <c r="L694" s="195"/>
      <c r="M694" s="195"/>
    </row>
    <row r="695" spans="12:13" ht="13.5" customHeight="1" x14ac:dyDescent="0.2">
      <c r="L695" s="195"/>
      <c r="M695" s="195"/>
    </row>
    <row r="696" spans="12:13" ht="13.5" customHeight="1" x14ac:dyDescent="0.2">
      <c r="L696" s="195"/>
      <c r="M696" s="195"/>
    </row>
    <row r="697" spans="12:13" ht="13.5" customHeight="1" x14ac:dyDescent="0.2">
      <c r="L697" s="195"/>
      <c r="M697" s="195"/>
    </row>
    <row r="698" spans="12:13" ht="13.5" customHeight="1" x14ac:dyDescent="0.2">
      <c r="L698" s="195"/>
      <c r="M698" s="195"/>
    </row>
    <row r="699" spans="12:13" ht="13.5" customHeight="1" x14ac:dyDescent="0.2">
      <c r="L699" s="195"/>
      <c r="M699" s="195"/>
    </row>
    <row r="700" spans="12:13" ht="13.5" customHeight="1" x14ac:dyDescent="0.2">
      <c r="L700" s="195"/>
      <c r="M700" s="195"/>
    </row>
  </sheetData>
  <mergeCells count="17">
    <mergeCell ref="L8:L11"/>
    <mergeCell ref="M8:M11"/>
    <mergeCell ref="C9:C11"/>
    <mergeCell ref="B8:B11"/>
    <mergeCell ref="E9:E11"/>
    <mergeCell ref="F9:F11"/>
    <mergeCell ref="G9:G11"/>
    <mergeCell ref="A5:N5"/>
    <mergeCell ref="A6:N6"/>
    <mergeCell ref="H9:H11"/>
    <mergeCell ref="N8:N11"/>
    <mergeCell ref="K9:K11"/>
    <mergeCell ref="C8:K8"/>
    <mergeCell ref="A8:A11"/>
    <mergeCell ref="I9:I11"/>
    <mergeCell ref="J9:J11"/>
    <mergeCell ref="D9:D11"/>
  </mergeCells>
  <phoneticPr fontId="2" type="noConversion"/>
  <hyperlinks>
    <hyperlink ref="A1" location="ICINDEKILER!A1" display="İçindekiler"/>
    <hyperlink ref="A2" location="CONTENTS!A1" display="Contents"/>
  </hyperlinks>
  <printOptions horizontalCentered="1" verticalCentered="1"/>
  <pageMargins left="0.19685039370078741" right="0.11811023622047245" top="0.27559055118110237" bottom="0.35433070866141736" header="0.15748031496062992" footer="0.15748031496062992"/>
  <pageSetup paperSize="8" scale="52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L765"/>
  <sheetViews>
    <sheetView showGridLines="0" workbookViewId="0">
      <selection activeCell="A4" sqref="A4"/>
    </sheetView>
  </sheetViews>
  <sheetFormatPr defaultRowHeight="12.75" x14ac:dyDescent="0.2"/>
  <cols>
    <col min="1" max="1" width="22.85546875" style="2" customWidth="1"/>
    <col min="2" max="2" width="8.85546875" style="2" customWidth="1"/>
    <col min="3" max="3" width="8.7109375" style="2" customWidth="1"/>
    <col min="4" max="4" width="11" style="2" bestFit="1" customWidth="1"/>
    <col min="5" max="5" width="8.7109375" style="2" customWidth="1"/>
    <col min="6" max="6" width="12.28515625" style="2" bestFit="1" customWidth="1"/>
    <col min="7" max="7" width="9.140625" style="2"/>
    <col min="8" max="8" width="8.7109375" style="2" customWidth="1"/>
    <col min="9" max="9" width="11.140625" style="2" customWidth="1"/>
    <col min="10" max="10" width="8.7109375" style="2" customWidth="1"/>
    <col min="11" max="11" width="10.85546875" style="2" customWidth="1"/>
    <col min="12" max="16384" width="9.140625" style="2"/>
  </cols>
  <sheetData>
    <row r="1" spans="1:12" x14ac:dyDescent="0.2">
      <c r="A1" s="334" t="s">
        <v>1595</v>
      </c>
    </row>
    <row r="2" spans="1:12" x14ac:dyDescent="0.2">
      <c r="A2" s="334" t="s">
        <v>300</v>
      </c>
    </row>
    <row r="3" spans="1:12" x14ac:dyDescent="0.2">
      <c r="A3" s="10" t="s">
        <v>3350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39" t="s">
        <v>3351</v>
      </c>
    </row>
    <row r="4" spans="1:12" x14ac:dyDescent="0.2">
      <c r="A4" s="10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 ht="15.75" customHeight="1" x14ac:dyDescent="0.2">
      <c r="A5" s="706" t="s">
        <v>3406</v>
      </c>
      <c r="B5" s="706"/>
      <c r="C5" s="706"/>
      <c r="D5" s="706"/>
      <c r="E5" s="706"/>
      <c r="F5" s="706"/>
      <c r="G5" s="706"/>
      <c r="H5" s="706"/>
      <c r="I5" s="706"/>
      <c r="J5" s="706"/>
      <c r="K5" s="706"/>
      <c r="L5" s="706"/>
    </row>
    <row r="6" spans="1:12" ht="15" customHeight="1" x14ac:dyDescent="0.2">
      <c r="A6" s="845" t="s">
        <v>295</v>
      </c>
      <c r="B6" s="846"/>
      <c r="C6" s="846"/>
      <c r="D6" s="846"/>
      <c r="E6" s="846"/>
      <c r="F6" s="846"/>
      <c r="G6" s="846"/>
      <c r="H6" s="846"/>
      <c r="I6" s="846"/>
      <c r="J6" s="846"/>
      <c r="K6" s="846"/>
      <c r="L6" s="846"/>
    </row>
    <row r="7" spans="1:12" ht="13.5" thickBot="1" x14ac:dyDescent="0.25">
      <c r="A7" s="10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2" ht="12.75" customHeight="1" x14ac:dyDescent="0.2">
      <c r="A8" s="743" t="s">
        <v>761</v>
      </c>
      <c r="B8" s="851" t="s">
        <v>7</v>
      </c>
      <c r="C8" s="852"/>
      <c r="D8" s="852"/>
      <c r="E8" s="852"/>
      <c r="F8" s="853"/>
      <c r="G8" s="851" t="s">
        <v>8</v>
      </c>
      <c r="H8" s="852"/>
      <c r="I8" s="852"/>
      <c r="J8" s="852"/>
      <c r="K8" s="853"/>
      <c r="L8" s="701" t="s">
        <v>9</v>
      </c>
    </row>
    <row r="9" spans="1:12" ht="13.5" thickBot="1" x14ac:dyDescent="0.25">
      <c r="A9" s="847"/>
      <c r="B9" s="854"/>
      <c r="C9" s="855"/>
      <c r="D9" s="855"/>
      <c r="E9" s="855"/>
      <c r="F9" s="856"/>
      <c r="G9" s="854"/>
      <c r="H9" s="855"/>
      <c r="I9" s="855"/>
      <c r="J9" s="855"/>
      <c r="K9" s="856"/>
      <c r="L9" s="704"/>
    </row>
    <row r="10" spans="1:12" x14ac:dyDescent="0.2">
      <c r="A10" s="847"/>
      <c r="B10" s="849" t="s">
        <v>10</v>
      </c>
      <c r="C10" s="849" t="s">
        <v>11</v>
      </c>
      <c r="D10" s="849" t="s">
        <v>12</v>
      </c>
      <c r="E10" s="849" t="s">
        <v>614</v>
      </c>
      <c r="F10" s="849" t="s">
        <v>3348</v>
      </c>
      <c r="G10" s="849" t="s">
        <v>10</v>
      </c>
      <c r="H10" s="849" t="s">
        <v>11</v>
      </c>
      <c r="I10" s="849" t="s">
        <v>12</v>
      </c>
      <c r="J10" s="849" t="s">
        <v>614</v>
      </c>
      <c r="K10" s="849" t="s">
        <v>3349</v>
      </c>
      <c r="L10" s="704"/>
    </row>
    <row r="11" spans="1:12" ht="13.5" thickBot="1" x14ac:dyDescent="0.25">
      <c r="A11" s="848"/>
      <c r="B11" s="850"/>
      <c r="C11" s="850"/>
      <c r="D11" s="850"/>
      <c r="E11" s="850"/>
      <c r="F11" s="850"/>
      <c r="G11" s="850"/>
      <c r="H11" s="850"/>
      <c r="I11" s="850"/>
      <c r="J11" s="850"/>
      <c r="K11" s="850"/>
      <c r="L11" s="705"/>
    </row>
    <row r="12" spans="1:12" x14ac:dyDescent="0.2">
      <c r="A12" s="367" t="s">
        <v>1884</v>
      </c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</row>
    <row r="13" spans="1:12" x14ac:dyDescent="0.2">
      <c r="A13" s="53" t="s">
        <v>2332</v>
      </c>
      <c r="B13" s="53">
        <v>17309</v>
      </c>
      <c r="C13" s="53">
        <v>1931</v>
      </c>
      <c r="D13" s="53">
        <v>319</v>
      </c>
      <c r="E13" s="53">
        <v>536</v>
      </c>
      <c r="F13" s="53">
        <v>20095</v>
      </c>
      <c r="G13" s="53">
        <v>2966</v>
      </c>
      <c r="H13" s="53">
        <v>249</v>
      </c>
      <c r="I13" s="53">
        <v>46</v>
      </c>
      <c r="J13" s="53">
        <v>77</v>
      </c>
      <c r="K13" s="53">
        <v>3338</v>
      </c>
      <c r="L13" s="53">
        <v>23433</v>
      </c>
    </row>
    <row r="14" spans="1:12" x14ac:dyDescent="0.2">
      <c r="A14" s="53" t="s">
        <v>2333</v>
      </c>
      <c r="B14" s="53">
        <v>79793</v>
      </c>
      <c r="C14" s="53">
        <v>11479</v>
      </c>
      <c r="D14" s="53">
        <v>1773</v>
      </c>
      <c r="E14" s="53">
        <v>2951</v>
      </c>
      <c r="F14" s="53">
        <v>95996</v>
      </c>
      <c r="G14" s="53">
        <v>24256</v>
      </c>
      <c r="H14" s="53">
        <v>2118</v>
      </c>
      <c r="I14" s="53">
        <v>431</v>
      </c>
      <c r="J14" s="53">
        <v>350</v>
      </c>
      <c r="K14" s="53">
        <v>27155</v>
      </c>
      <c r="L14" s="53">
        <v>123151</v>
      </c>
    </row>
    <row r="15" spans="1:12" x14ac:dyDescent="0.2">
      <c r="A15" s="53" t="s">
        <v>2334</v>
      </c>
      <c r="B15" s="53">
        <v>67942</v>
      </c>
      <c r="C15" s="53">
        <v>11788</v>
      </c>
      <c r="D15" s="53">
        <v>2096</v>
      </c>
      <c r="E15" s="53">
        <v>4040</v>
      </c>
      <c r="F15" s="53">
        <v>85866</v>
      </c>
      <c r="G15" s="53">
        <v>16540</v>
      </c>
      <c r="H15" s="53">
        <v>2052</v>
      </c>
      <c r="I15" s="53">
        <v>459</v>
      </c>
      <c r="J15" s="53">
        <v>363</v>
      </c>
      <c r="K15" s="53">
        <v>19414</v>
      </c>
      <c r="L15" s="53">
        <v>105280</v>
      </c>
    </row>
    <row r="16" spans="1:12" x14ac:dyDescent="0.2">
      <c r="A16" s="53" t="s">
        <v>2335</v>
      </c>
      <c r="B16" s="53">
        <v>35693</v>
      </c>
      <c r="C16" s="53">
        <v>7352</v>
      </c>
      <c r="D16" s="53">
        <v>1300</v>
      </c>
      <c r="E16" s="53">
        <v>2939</v>
      </c>
      <c r="F16" s="53">
        <v>47284</v>
      </c>
      <c r="G16" s="53">
        <v>7048</v>
      </c>
      <c r="H16" s="53">
        <v>898</v>
      </c>
      <c r="I16" s="53">
        <v>212</v>
      </c>
      <c r="J16" s="53">
        <v>227</v>
      </c>
      <c r="K16" s="53">
        <v>8385</v>
      </c>
      <c r="L16" s="53">
        <v>55669</v>
      </c>
    </row>
    <row r="17" spans="1:12" x14ac:dyDescent="0.2">
      <c r="A17" s="53" t="s">
        <v>2336</v>
      </c>
      <c r="B17" s="53">
        <v>7628</v>
      </c>
      <c r="C17" s="53">
        <v>1906</v>
      </c>
      <c r="D17" s="53">
        <v>368</v>
      </c>
      <c r="E17" s="53">
        <v>888</v>
      </c>
      <c r="F17" s="53">
        <v>10790</v>
      </c>
      <c r="G17" s="53">
        <v>1127</v>
      </c>
      <c r="H17" s="53">
        <v>160</v>
      </c>
      <c r="I17" s="53">
        <v>34</v>
      </c>
      <c r="J17" s="53">
        <v>84</v>
      </c>
      <c r="K17" s="53">
        <v>1405</v>
      </c>
      <c r="L17" s="53">
        <v>12195</v>
      </c>
    </row>
    <row r="18" spans="1:12" x14ac:dyDescent="0.2">
      <c r="A18" s="53" t="s">
        <v>2337</v>
      </c>
      <c r="B18" s="53">
        <v>208365</v>
      </c>
      <c r="C18" s="53">
        <v>34456</v>
      </c>
      <c r="D18" s="53">
        <v>5856</v>
      </c>
      <c r="E18" s="53">
        <v>11354</v>
      </c>
      <c r="F18" s="53">
        <v>260031</v>
      </c>
      <c r="G18" s="53">
        <v>51937</v>
      </c>
      <c r="H18" s="53">
        <v>5477</v>
      </c>
      <c r="I18" s="53">
        <v>1182</v>
      </c>
      <c r="J18" s="53">
        <v>1101</v>
      </c>
      <c r="K18" s="53">
        <v>59697</v>
      </c>
      <c r="L18" s="53">
        <v>319728</v>
      </c>
    </row>
    <row r="19" spans="1:12" x14ac:dyDescent="0.2">
      <c r="A19" s="368" t="s">
        <v>1885</v>
      </c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</row>
    <row r="20" spans="1:12" x14ac:dyDescent="0.2">
      <c r="A20" s="53" t="s">
        <v>2332</v>
      </c>
      <c r="B20" s="53">
        <v>5573</v>
      </c>
      <c r="C20" s="53">
        <v>43</v>
      </c>
      <c r="D20" s="53">
        <v>5</v>
      </c>
      <c r="E20" s="53">
        <v>19</v>
      </c>
      <c r="F20" s="53">
        <v>5640</v>
      </c>
      <c r="G20" s="53">
        <v>2968</v>
      </c>
      <c r="H20" s="53">
        <v>7</v>
      </c>
      <c r="I20" s="53">
        <v>0</v>
      </c>
      <c r="J20" s="53">
        <v>2</v>
      </c>
      <c r="K20" s="53">
        <v>2977</v>
      </c>
      <c r="L20" s="53">
        <v>8617</v>
      </c>
    </row>
    <row r="21" spans="1:12" x14ac:dyDescent="0.2">
      <c r="A21" s="53" t="s">
        <v>2333</v>
      </c>
      <c r="B21" s="53">
        <v>18296</v>
      </c>
      <c r="C21" s="53">
        <v>174</v>
      </c>
      <c r="D21" s="53">
        <v>21</v>
      </c>
      <c r="E21" s="53">
        <v>56</v>
      </c>
      <c r="F21" s="53">
        <v>18547</v>
      </c>
      <c r="G21" s="53">
        <v>9433</v>
      </c>
      <c r="H21" s="53">
        <v>12</v>
      </c>
      <c r="I21" s="53">
        <v>5</v>
      </c>
      <c r="J21" s="53">
        <v>22</v>
      </c>
      <c r="K21" s="53">
        <v>9472</v>
      </c>
      <c r="L21" s="53">
        <v>28019</v>
      </c>
    </row>
    <row r="22" spans="1:12" x14ac:dyDescent="0.2">
      <c r="A22" s="53" t="s">
        <v>2334</v>
      </c>
      <c r="B22" s="53">
        <v>13427</v>
      </c>
      <c r="C22" s="53">
        <v>215</v>
      </c>
      <c r="D22" s="53">
        <v>41</v>
      </c>
      <c r="E22" s="53">
        <v>73</v>
      </c>
      <c r="F22" s="53">
        <v>13756</v>
      </c>
      <c r="G22" s="53">
        <v>5397</v>
      </c>
      <c r="H22" s="53">
        <v>17</v>
      </c>
      <c r="I22" s="53">
        <v>5</v>
      </c>
      <c r="J22" s="53">
        <v>28</v>
      </c>
      <c r="K22" s="53">
        <v>5447</v>
      </c>
      <c r="L22" s="53">
        <v>19203</v>
      </c>
    </row>
    <row r="23" spans="1:12" x14ac:dyDescent="0.2">
      <c r="A23" s="53" t="s">
        <v>2335</v>
      </c>
      <c r="B23" s="53">
        <v>5545</v>
      </c>
      <c r="C23" s="53">
        <v>134</v>
      </c>
      <c r="D23" s="53">
        <v>15</v>
      </c>
      <c r="E23" s="53">
        <v>68</v>
      </c>
      <c r="F23" s="53">
        <v>5762</v>
      </c>
      <c r="G23" s="53">
        <v>1986</v>
      </c>
      <c r="H23" s="53">
        <v>17</v>
      </c>
      <c r="I23" s="53">
        <v>3</v>
      </c>
      <c r="J23" s="53">
        <v>12</v>
      </c>
      <c r="K23" s="53">
        <v>2018</v>
      </c>
      <c r="L23" s="53">
        <v>7780</v>
      </c>
    </row>
    <row r="24" spans="1:12" x14ac:dyDescent="0.2">
      <c r="A24" s="53" t="s">
        <v>2336</v>
      </c>
      <c r="B24" s="53">
        <v>1036</v>
      </c>
      <c r="C24" s="53">
        <v>17</v>
      </c>
      <c r="D24" s="53">
        <v>4</v>
      </c>
      <c r="E24" s="53">
        <v>21</v>
      </c>
      <c r="F24" s="53">
        <v>1078</v>
      </c>
      <c r="G24" s="53">
        <v>582</v>
      </c>
      <c r="H24" s="53">
        <v>2</v>
      </c>
      <c r="I24" s="53">
        <v>0</v>
      </c>
      <c r="J24" s="53">
        <v>2</v>
      </c>
      <c r="K24" s="53">
        <v>586</v>
      </c>
      <c r="L24" s="53">
        <v>1664</v>
      </c>
    </row>
    <row r="25" spans="1:12" x14ac:dyDescent="0.2">
      <c r="A25" s="53" t="s">
        <v>2337</v>
      </c>
      <c r="B25" s="53">
        <v>43877</v>
      </c>
      <c r="C25" s="53">
        <v>583</v>
      </c>
      <c r="D25" s="53">
        <v>86</v>
      </c>
      <c r="E25" s="53">
        <v>237</v>
      </c>
      <c r="F25" s="53">
        <v>44783</v>
      </c>
      <c r="G25" s="53">
        <v>20366</v>
      </c>
      <c r="H25" s="53">
        <v>55</v>
      </c>
      <c r="I25" s="53">
        <v>13</v>
      </c>
      <c r="J25" s="53">
        <v>66</v>
      </c>
      <c r="K25" s="53">
        <v>20500</v>
      </c>
      <c r="L25" s="53">
        <v>65283</v>
      </c>
    </row>
    <row r="26" spans="1:12" x14ac:dyDescent="0.2">
      <c r="A26" s="368" t="s">
        <v>2878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</row>
    <row r="27" spans="1:12" x14ac:dyDescent="0.2">
      <c r="A27" s="53" t="s">
        <v>2332</v>
      </c>
      <c r="B27" s="53">
        <v>9449</v>
      </c>
      <c r="C27" s="53">
        <v>792</v>
      </c>
      <c r="D27" s="53">
        <v>204</v>
      </c>
      <c r="E27" s="53">
        <v>604</v>
      </c>
      <c r="F27" s="53">
        <v>11049</v>
      </c>
      <c r="G27" s="53">
        <v>783</v>
      </c>
      <c r="H27" s="53">
        <v>1</v>
      </c>
      <c r="I27" s="53">
        <v>2</v>
      </c>
      <c r="J27" s="53">
        <v>1</v>
      </c>
      <c r="K27" s="53">
        <v>787</v>
      </c>
      <c r="L27" s="53">
        <v>11836</v>
      </c>
    </row>
    <row r="28" spans="1:12" x14ac:dyDescent="0.2">
      <c r="A28" s="53" t="s">
        <v>2333</v>
      </c>
      <c r="B28" s="53">
        <v>91765</v>
      </c>
      <c r="C28" s="53">
        <v>4455</v>
      </c>
      <c r="D28" s="53">
        <v>1160</v>
      </c>
      <c r="E28" s="53">
        <v>3624</v>
      </c>
      <c r="F28" s="53">
        <v>101004</v>
      </c>
      <c r="G28" s="53">
        <v>11686</v>
      </c>
      <c r="H28" s="53">
        <v>24</v>
      </c>
      <c r="I28" s="53">
        <v>8</v>
      </c>
      <c r="J28" s="53">
        <v>20</v>
      </c>
      <c r="K28" s="53">
        <v>11738</v>
      </c>
      <c r="L28" s="53">
        <v>112742</v>
      </c>
    </row>
    <row r="29" spans="1:12" x14ac:dyDescent="0.2">
      <c r="A29" s="53" t="s">
        <v>2334</v>
      </c>
      <c r="B29" s="53">
        <v>66054</v>
      </c>
      <c r="C29" s="53">
        <v>4806</v>
      </c>
      <c r="D29" s="53">
        <v>1916</v>
      </c>
      <c r="E29" s="53">
        <v>5579</v>
      </c>
      <c r="F29" s="53">
        <v>78355</v>
      </c>
      <c r="G29" s="53">
        <v>11425</v>
      </c>
      <c r="H29" s="53">
        <v>26</v>
      </c>
      <c r="I29" s="53">
        <v>3</v>
      </c>
      <c r="J29" s="53">
        <v>25</v>
      </c>
      <c r="K29" s="53">
        <v>11479</v>
      </c>
      <c r="L29" s="53">
        <v>89834</v>
      </c>
    </row>
    <row r="30" spans="1:12" x14ac:dyDescent="0.2">
      <c r="A30" s="53" t="s">
        <v>2335</v>
      </c>
      <c r="B30" s="53">
        <v>33527</v>
      </c>
      <c r="C30" s="53">
        <v>2520</v>
      </c>
      <c r="D30" s="53">
        <v>694</v>
      </c>
      <c r="E30" s="53">
        <v>3545</v>
      </c>
      <c r="F30" s="53">
        <v>40286</v>
      </c>
      <c r="G30" s="53">
        <v>4186</v>
      </c>
      <c r="H30" s="53">
        <v>20</v>
      </c>
      <c r="I30" s="53">
        <v>6</v>
      </c>
      <c r="J30" s="53">
        <v>8</v>
      </c>
      <c r="K30" s="53">
        <v>4220</v>
      </c>
      <c r="L30" s="53">
        <v>44506</v>
      </c>
    </row>
    <row r="31" spans="1:12" x14ac:dyDescent="0.2">
      <c r="A31" s="53" t="s">
        <v>2336</v>
      </c>
      <c r="B31" s="53">
        <v>6300</v>
      </c>
      <c r="C31" s="53">
        <v>554</v>
      </c>
      <c r="D31" s="53">
        <v>288</v>
      </c>
      <c r="E31" s="53">
        <v>1252</v>
      </c>
      <c r="F31" s="53">
        <v>8394</v>
      </c>
      <c r="G31" s="53">
        <v>656</v>
      </c>
      <c r="H31" s="53">
        <v>0</v>
      </c>
      <c r="I31" s="53">
        <v>0</v>
      </c>
      <c r="J31" s="53">
        <v>3</v>
      </c>
      <c r="K31" s="53">
        <v>659</v>
      </c>
      <c r="L31" s="53">
        <v>9053</v>
      </c>
    </row>
    <row r="32" spans="1:12" x14ac:dyDescent="0.2">
      <c r="A32" s="53" t="s">
        <v>2337</v>
      </c>
      <c r="B32" s="53">
        <v>207095</v>
      </c>
      <c r="C32" s="53">
        <v>13127</v>
      </c>
      <c r="D32" s="53">
        <v>4262</v>
      </c>
      <c r="E32" s="53">
        <v>14604</v>
      </c>
      <c r="F32" s="53">
        <v>239088</v>
      </c>
      <c r="G32" s="53">
        <v>28736</v>
      </c>
      <c r="H32" s="53">
        <v>71</v>
      </c>
      <c r="I32" s="53">
        <v>19</v>
      </c>
      <c r="J32" s="53">
        <v>57</v>
      </c>
      <c r="K32" s="53">
        <v>28883</v>
      </c>
      <c r="L32" s="53">
        <v>267971</v>
      </c>
    </row>
    <row r="33" spans="1:12" x14ac:dyDescent="0.2">
      <c r="A33" s="368" t="s">
        <v>1610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</row>
    <row r="34" spans="1:12" x14ac:dyDescent="0.2">
      <c r="A34" s="53" t="s">
        <v>2332</v>
      </c>
      <c r="B34" s="53">
        <v>1306</v>
      </c>
      <c r="C34" s="53">
        <v>108</v>
      </c>
      <c r="D34" s="53">
        <v>24</v>
      </c>
      <c r="E34" s="53">
        <v>227</v>
      </c>
      <c r="F34" s="53">
        <v>1665</v>
      </c>
      <c r="G34" s="53">
        <v>437</v>
      </c>
      <c r="H34" s="53">
        <v>15</v>
      </c>
      <c r="I34" s="53">
        <v>4</v>
      </c>
      <c r="J34" s="53">
        <v>8</v>
      </c>
      <c r="K34" s="53">
        <v>464</v>
      </c>
      <c r="L34" s="53">
        <v>2129</v>
      </c>
    </row>
    <row r="35" spans="1:12" x14ac:dyDescent="0.2">
      <c r="A35" s="53" t="s">
        <v>2333</v>
      </c>
      <c r="B35" s="53">
        <v>8658</v>
      </c>
      <c r="C35" s="53">
        <v>737</v>
      </c>
      <c r="D35" s="53">
        <v>208</v>
      </c>
      <c r="E35" s="53">
        <v>1210</v>
      </c>
      <c r="F35" s="53">
        <v>10813</v>
      </c>
      <c r="G35" s="53">
        <v>3555</v>
      </c>
      <c r="H35" s="53">
        <v>80</v>
      </c>
      <c r="I35" s="53">
        <v>26</v>
      </c>
      <c r="J35" s="53">
        <v>70</v>
      </c>
      <c r="K35" s="53">
        <v>3731</v>
      </c>
      <c r="L35" s="53">
        <v>14544</v>
      </c>
    </row>
    <row r="36" spans="1:12" x14ac:dyDescent="0.2">
      <c r="A36" s="53" t="s">
        <v>2334</v>
      </c>
      <c r="B36" s="53">
        <v>10081</v>
      </c>
      <c r="C36" s="53">
        <v>1109</v>
      </c>
      <c r="D36" s="53">
        <v>369</v>
      </c>
      <c r="E36" s="53">
        <v>2539</v>
      </c>
      <c r="F36" s="53">
        <v>14098</v>
      </c>
      <c r="G36" s="53">
        <v>3515</v>
      </c>
      <c r="H36" s="53">
        <v>148</v>
      </c>
      <c r="I36" s="53">
        <v>30</v>
      </c>
      <c r="J36" s="53">
        <v>142</v>
      </c>
      <c r="K36" s="53">
        <v>3835</v>
      </c>
      <c r="L36" s="53">
        <v>17933</v>
      </c>
    </row>
    <row r="37" spans="1:12" x14ac:dyDescent="0.2">
      <c r="A37" s="53" t="s">
        <v>2335</v>
      </c>
      <c r="B37" s="53">
        <v>6850</v>
      </c>
      <c r="C37" s="53">
        <v>989</v>
      </c>
      <c r="D37" s="53">
        <v>278</v>
      </c>
      <c r="E37" s="53">
        <v>2552</v>
      </c>
      <c r="F37" s="53">
        <v>10669</v>
      </c>
      <c r="G37" s="53">
        <v>2538</v>
      </c>
      <c r="H37" s="53">
        <v>94</v>
      </c>
      <c r="I37" s="53">
        <v>19</v>
      </c>
      <c r="J37" s="53">
        <v>121</v>
      </c>
      <c r="K37" s="53">
        <v>2772</v>
      </c>
      <c r="L37" s="53">
        <v>13441</v>
      </c>
    </row>
    <row r="38" spans="1:12" x14ac:dyDescent="0.2">
      <c r="A38" s="53" t="s">
        <v>2336</v>
      </c>
      <c r="B38" s="53">
        <v>2034</v>
      </c>
      <c r="C38" s="53">
        <v>382</v>
      </c>
      <c r="D38" s="53">
        <v>122</v>
      </c>
      <c r="E38" s="53">
        <v>1834</v>
      </c>
      <c r="F38" s="53">
        <v>4372</v>
      </c>
      <c r="G38" s="53">
        <v>146</v>
      </c>
      <c r="H38" s="53">
        <v>12</v>
      </c>
      <c r="I38" s="53">
        <v>5</v>
      </c>
      <c r="J38" s="53">
        <v>10</v>
      </c>
      <c r="K38" s="53">
        <v>173</v>
      </c>
      <c r="L38" s="53">
        <v>4545</v>
      </c>
    </row>
    <row r="39" spans="1:12" x14ac:dyDescent="0.2">
      <c r="A39" s="53" t="s">
        <v>2337</v>
      </c>
      <c r="B39" s="53">
        <v>28929</v>
      </c>
      <c r="C39" s="53">
        <v>3325</v>
      </c>
      <c r="D39" s="53">
        <v>1001</v>
      </c>
      <c r="E39" s="53">
        <v>8362</v>
      </c>
      <c r="F39" s="53">
        <v>41617</v>
      </c>
      <c r="G39" s="53">
        <v>10191</v>
      </c>
      <c r="H39" s="53">
        <v>349</v>
      </c>
      <c r="I39" s="53">
        <v>84</v>
      </c>
      <c r="J39" s="53">
        <v>351</v>
      </c>
      <c r="K39" s="53">
        <v>10975</v>
      </c>
      <c r="L39" s="53">
        <v>52592</v>
      </c>
    </row>
    <row r="40" spans="1:12" x14ac:dyDescent="0.2">
      <c r="A40" s="368" t="s">
        <v>2622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</row>
    <row r="41" spans="1:12" x14ac:dyDescent="0.2">
      <c r="A41" s="53" t="s">
        <v>2332</v>
      </c>
      <c r="B41" s="53">
        <v>2986</v>
      </c>
      <c r="C41" s="53">
        <v>36</v>
      </c>
      <c r="D41" s="53">
        <v>8</v>
      </c>
      <c r="E41" s="53">
        <v>22</v>
      </c>
      <c r="F41" s="53">
        <v>3052</v>
      </c>
      <c r="G41" s="53">
        <v>196</v>
      </c>
      <c r="H41" s="53">
        <v>1</v>
      </c>
      <c r="I41" s="53">
        <v>0</v>
      </c>
      <c r="J41" s="53">
        <v>0</v>
      </c>
      <c r="K41" s="53">
        <v>197</v>
      </c>
      <c r="L41" s="53">
        <v>3249</v>
      </c>
    </row>
    <row r="42" spans="1:12" x14ac:dyDescent="0.2">
      <c r="A42" s="53" t="s">
        <v>2333</v>
      </c>
      <c r="B42" s="53">
        <v>25491</v>
      </c>
      <c r="C42" s="53">
        <v>343</v>
      </c>
      <c r="D42" s="53">
        <v>56</v>
      </c>
      <c r="E42" s="53">
        <v>179</v>
      </c>
      <c r="F42" s="53">
        <v>26069</v>
      </c>
      <c r="G42" s="53">
        <v>2371</v>
      </c>
      <c r="H42" s="53">
        <v>4</v>
      </c>
      <c r="I42" s="53">
        <v>3</v>
      </c>
      <c r="J42" s="53">
        <v>9</v>
      </c>
      <c r="K42" s="53">
        <v>2387</v>
      </c>
      <c r="L42" s="53">
        <v>28456</v>
      </c>
    </row>
    <row r="43" spans="1:12" x14ac:dyDescent="0.2">
      <c r="A43" s="53" t="s">
        <v>2334</v>
      </c>
      <c r="B43" s="53">
        <v>26219</v>
      </c>
      <c r="C43" s="53">
        <v>497</v>
      </c>
      <c r="D43" s="53">
        <v>115</v>
      </c>
      <c r="E43" s="53">
        <v>354</v>
      </c>
      <c r="F43" s="53">
        <v>27185</v>
      </c>
      <c r="G43" s="53">
        <v>1716</v>
      </c>
      <c r="H43" s="53">
        <v>7</v>
      </c>
      <c r="I43" s="53">
        <v>4</v>
      </c>
      <c r="J43" s="53">
        <v>20</v>
      </c>
      <c r="K43" s="53">
        <v>1747</v>
      </c>
      <c r="L43" s="53">
        <v>28932</v>
      </c>
    </row>
    <row r="44" spans="1:12" x14ac:dyDescent="0.2">
      <c r="A44" s="53" t="s">
        <v>2335</v>
      </c>
      <c r="B44" s="53">
        <v>12494</v>
      </c>
      <c r="C44" s="53">
        <v>246</v>
      </c>
      <c r="D44" s="53">
        <v>70</v>
      </c>
      <c r="E44" s="53">
        <v>295</v>
      </c>
      <c r="F44" s="53">
        <v>13105</v>
      </c>
      <c r="G44" s="53">
        <v>559</v>
      </c>
      <c r="H44" s="53">
        <v>9</v>
      </c>
      <c r="I44" s="53">
        <v>0</v>
      </c>
      <c r="J44" s="53">
        <v>5</v>
      </c>
      <c r="K44" s="53">
        <v>573</v>
      </c>
      <c r="L44" s="53">
        <v>13678</v>
      </c>
    </row>
    <row r="45" spans="1:12" x14ac:dyDescent="0.2">
      <c r="A45" s="53" t="s">
        <v>2336</v>
      </c>
      <c r="B45" s="53">
        <v>2576</v>
      </c>
      <c r="C45" s="53">
        <v>62</v>
      </c>
      <c r="D45" s="53">
        <v>18</v>
      </c>
      <c r="E45" s="53">
        <v>197</v>
      </c>
      <c r="F45" s="53">
        <v>2853</v>
      </c>
      <c r="G45" s="53">
        <v>125</v>
      </c>
      <c r="H45" s="53">
        <v>1</v>
      </c>
      <c r="I45" s="53">
        <v>1</v>
      </c>
      <c r="J45" s="53">
        <v>5</v>
      </c>
      <c r="K45" s="53">
        <v>132</v>
      </c>
      <c r="L45" s="53">
        <v>2985</v>
      </c>
    </row>
    <row r="46" spans="1:12" x14ac:dyDescent="0.2">
      <c r="A46" s="53" t="s">
        <v>2337</v>
      </c>
      <c r="B46" s="53">
        <v>69766</v>
      </c>
      <c r="C46" s="53">
        <v>1184</v>
      </c>
      <c r="D46" s="53">
        <v>267</v>
      </c>
      <c r="E46" s="53">
        <v>1047</v>
      </c>
      <c r="F46" s="53">
        <v>72264</v>
      </c>
      <c r="G46" s="53">
        <v>4967</v>
      </c>
      <c r="H46" s="53">
        <v>22</v>
      </c>
      <c r="I46" s="53">
        <v>8</v>
      </c>
      <c r="J46" s="53">
        <v>39</v>
      </c>
      <c r="K46" s="53">
        <v>5036</v>
      </c>
      <c r="L46" s="53">
        <v>77300</v>
      </c>
    </row>
    <row r="47" spans="1:12" x14ac:dyDescent="0.2">
      <c r="A47" s="368" t="s">
        <v>2623</v>
      </c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</row>
    <row r="48" spans="1:12" x14ac:dyDescent="0.2">
      <c r="A48" s="53" t="s">
        <v>2332</v>
      </c>
      <c r="B48" s="53">
        <v>17067</v>
      </c>
      <c r="C48" s="53">
        <v>89</v>
      </c>
      <c r="D48" s="53">
        <v>35</v>
      </c>
      <c r="E48" s="53">
        <v>103</v>
      </c>
      <c r="F48" s="53">
        <v>17294</v>
      </c>
      <c r="G48" s="53">
        <v>9592</v>
      </c>
      <c r="H48" s="53">
        <v>32</v>
      </c>
      <c r="I48" s="53">
        <v>4</v>
      </c>
      <c r="J48" s="53">
        <v>32</v>
      </c>
      <c r="K48" s="53">
        <v>9660</v>
      </c>
      <c r="L48" s="53">
        <v>26954</v>
      </c>
    </row>
    <row r="49" spans="1:12" x14ac:dyDescent="0.2">
      <c r="A49" s="53" t="s">
        <v>2333</v>
      </c>
      <c r="B49" s="53">
        <v>79612</v>
      </c>
      <c r="C49" s="53">
        <v>674</v>
      </c>
      <c r="D49" s="53">
        <v>219</v>
      </c>
      <c r="E49" s="53">
        <v>691</v>
      </c>
      <c r="F49" s="53">
        <v>81196</v>
      </c>
      <c r="G49" s="53">
        <v>48992</v>
      </c>
      <c r="H49" s="53">
        <v>244</v>
      </c>
      <c r="I49" s="53">
        <v>63</v>
      </c>
      <c r="J49" s="53">
        <v>198</v>
      </c>
      <c r="K49" s="53">
        <v>49497</v>
      </c>
      <c r="L49" s="53">
        <v>130693</v>
      </c>
    </row>
    <row r="50" spans="1:12" x14ac:dyDescent="0.2">
      <c r="A50" s="53" t="s">
        <v>2334</v>
      </c>
      <c r="B50" s="53">
        <v>58455</v>
      </c>
      <c r="C50" s="53">
        <v>706</v>
      </c>
      <c r="D50" s="53">
        <v>239</v>
      </c>
      <c r="E50" s="53">
        <v>1129</v>
      </c>
      <c r="F50" s="53">
        <v>60529</v>
      </c>
      <c r="G50" s="53">
        <v>29212</v>
      </c>
      <c r="H50" s="53">
        <v>195</v>
      </c>
      <c r="I50" s="53">
        <v>61</v>
      </c>
      <c r="J50" s="53">
        <v>281</v>
      </c>
      <c r="K50" s="53">
        <v>29749</v>
      </c>
      <c r="L50" s="53">
        <v>90278</v>
      </c>
    </row>
    <row r="51" spans="1:12" x14ac:dyDescent="0.2">
      <c r="A51" s="53" t="s">
        <v>2335</v>
      </c>
      <c r="B51" s="53">
        <v>24884</v>
      </c>
      <c r="C51" s="53">
        <v>410</v>
      </c>
      <c r="D51" s="53">
        <v>174</v>
      </c>
      <c r="E51" s="53">
        <v>941</v>
      </c>
      <c r="F51" s="53">
        <v>26409</v>
      </c>
      <c r="G51" s="53">
        <v>9952</v>
      </c>
      <c r="H51" s="53">
        <v>106</v>
      </c>
      <c r="I51" s="53">
        <v>36</v>
      </c>
      <c r="J51" s="53">
        <v>177</v>
      </c>
      <c r="K51" s="53">
        <v>10271</v>
      </c>
      <c r="L51" s="53">
        <v>36680</v>
      </c>
    </row>
    <row r="52" spans="1:12" x14ac:dyDescent="0.2">
      <c r="A52" s="53" t="s">
        <v>2336</v>
      </c>
      <c r="B52" s="53">
        <v>3899</v>
      </c>
      <c r="C52" s="53">
        <v>84</v>
      </c>
      <c r="D52" s="53">
        <v>30</v>
      </c>
      <c r="E52" s="53">
        <v>234</v>
      </c>
      <c r="F52" s="53">
        <v>4247</v>
      </c>
      <c r="G52" s="53">
        <v>1509</v>
      </c>
      <c r="H52" s="53">
        <v>18</v>
      </c>
      <c r="I52" s="53">
        <v>13</v>
      </c>
      <c r="J52" s="53">
        <v>49</v>
      </c>
      <c r="K52" s="53">
        <v>1589</v>
      </c>
      <c r="L52" s="53">
        <v>5836</v>
      </c>
    </row>
    <row r="53" spans="1:12" x14ac:dyDescent="0.2">
      <c r="A53" s="53" t="s">
        <v>2337</v>
      </c>
      <c r="B53" s="53">
        <v>183917</v>
      </c>
      <c r="C53" s="53">
        <v>1963</v>
      </c>
      <c r="D53" s="53">
        <v>697</v>
      </c>
      <c r="E53" s="53">
        <v>3098</v>
      </c>
      <c r="F53" s="53">
        <v>189675</v>
      </c>
      <c r="G53" s="53">
        <v>99257</v>
      </c>
      <c r="H53" s="53">
        <v>595</v>
      </c>
      <c r="I53" s="53">
        <v>177</v>
      </c>
      <c r="J53" s="53">
        <v>737</v>
      </c>
      <c r="K53" s="53">
        <v>100766</v>
      </c>
      <c r="L53" s="53">
        <v>290441</v>
      </c>
    </row>
    <row r="54" spans="1:12" x14ac:dyDescent="0.2">
      <c r="A54" s="368" t="s">
        <v>1892</v>
      </c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</row>
    <row r="55" spans="1:12" x14ac:dyDescent="0.2">
      <c r="A55" s="53" t="s">
        <v>2332</v>
      </c>
      <c r="B55" s="53">
        <v>636</v>
      </c>
      <c r="C55" s="53">
        <v>23</v>
      </c>
      <c r="D55" s="53">
        <v>5</v>
      </c>
      <c r="E55" s="53">
        <v>18</v>
      </c>
      <c r="F55" s="53">
        <v>682</v>
      </c>
      <c r="G55" s="53">
        <v>860</v>
      </c>
      <c r="H55" s="53">
        <v>14</v>
      </c>
      <c r="I55" s="53">
        <v>2</v>
      </c>
      <c r="J55" s="53">
        <v>9</v>
      </c>
      <c r="K55" s="53">
        <v>885</v>
      </c>
      <c r="L55" s="53">
        <v>1567</v>
      </c>
    </row>
    <row r="56" spans="1:12" x14ac:dyDescent="0.2">
      <c r="A56" s="53" t="s">
        <v>2333</v>
      </c>
      <c r="B56" s="53">
        <v>7927</v>
      </c>
      <c r="C56" s="53">
        <v>212</v>
      </c>
      <c r="D56" s="53">
        <v>44</v>
      </c>
      <c r="E56" s="53">
        <v>125</v>
      </c>
      <c r="F56" s="53">
        <v>8308</v>
      </c>
      <c r="G56" s="53">
        <v>9072</v>
      </c>
      <c r="H56" s="53">
        <v>106</v>
      </c>
      <c r="I56" s="53">
        <v>24</v>
      </c>
      <c r="J56" s="53">
        <v>88</v>
      </c>
      <c r="K56" s="53">
        <v>9290</v>
      </c>
      <c r="L56" s="53">
        <v>17598</v>
      </c>
    </row>
    <row r="57" spans="1:12" x14ac:dyDescent="0.2">
      <c r="A57" s="53" t="s">
        <v>2334</v>
      </c>
      <c r="B57" s="53">
        <v>10010</v>
      </c>
      <c r="C57" s="53">
        <v>331</v>
      </c>
      <c r="D57" s="53">
        <v>87</v>
      </c>
      <c r="E57" s="53">
        <v>210</v>
      </c>
      <c r="F57" s="53">
        <v>10638</v>
      </c>
      <c r="G57" s="53">
        <v>7633</v>
      </c>
      <c r="H57" s="53">
        <v>76</v>
      </c>
      <c r="I57" s="53">
        <v>17</v>
      </c>
      <c r="J57" s="53">
        <v>122</v>
      </c>
      <c r="K57" s="53">
        <v>7848</v>
      </c>
      <c r="L57" s="53">
        <v>18486</v>
      </c>
    </row>
    <row r="58" spans="1:12" x14ac:dyDescent="0.2">
      <c r="A58" s="53" t="s">
        <v>2335</v>
      </c>
      <c r="B58" s="53">
        <v>6135</v>
      </c>
      <c r="C58" s="53">
        <v>241</v>
      </c>
      <c r="D58" s="53">
        <v>61</v>
      </c>
      <c r="E58" s="53">
        <v>182</v>
      </c>
      <c r="F58" s="53">
        <v>6619</v>
      </c>
      <c r="G58" s="53">
        <v>3051</v>
      </c>
      <c r="H58" s="53">
        <v>47</v>
      </c>
      <c r="I58" s="53">
        <v>7</v>
      </c>
      <c r="J58" s="53">
        <v>69</v>
      </c>
      <c r="K58" s="53">
        <v>3174</v>
      </c>
      <c r="L58" s="53">
        <v>9793</v>
      </c>
    </row>
    <row r="59" spans="1:12" x14ac:dyDescent="0.2">
      <c r="A59" s="53" t="s">
        <v>2336</v>
      </c>
      <c r="B59" s="53">
        <v>1520</v>
      </c>
      <c r="C59" s="53">
        <v>54</v>
      </c>
      <c r="D59" s="53">
        <v>9</v>
      </c>
      <c r="E59" s="53">
        <v>101</v>
      </c>
      <c r="F59" s="53">
        <v>1684</v>
      </c>
      <c r="G59" s="53">
        <v>692</v>
      </c>
      <c r="H59" s="53">
        <v>15</v>
      </c>
      <c r="I59" s="53">
        <v>2</v>
      </c>
      <c r="J59" s="53">
        <v>14</v>
      </c>
      <c r="K59" s="53">
        <v>723</v>
      </c>
      <c r="L59" s="53">
        <v>2407</v>
      </c>
    </row>
    <row r="60" spans="1:12" x14ac:dyDescent="0.2">
      <c r="A60" s="53" t="s">
        <v>2337</v>
      </c>
      <c r="B60" s="53">
        <v>26228</v>
      </c>
      <c r="C60" s="53">
        <v>861</v>
      </c>
      <c r="D60" s="53">
        <v>206</v>
      </c>
      <c r="E60" s="53">
        <v>636</v>
      </c>
      <c r="F60" s="53">
        <v>27931</v>
      </c>
      <c r="G60" s="53">
        <v>21308</v>
      </c>
      <c r="H60" s="53">
        <v>258</v>
      </c>
      <c r="I60" s="53">
        <v>52</v>
      </c>
      <c r="J60" s="53">
        <v>302</v>
      </c>
      <c r="K60" s="53">
        <v>21920</v>
      </c>
      <c r="L60" s="53">
        <v>49851</v>
      </c>
    </row>
    <row r="61" spans="1:12" x14ac:dyDescent="0.2">
      <c r="A61" s="368" t="s">
        <v>1893</v>
      </c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</row>
    <row r="62" spans="1:12" x14ac:dyDescent="0.2">
      <c r="A62" s="53" t="s">
        <v>2332</v>
      </c>
      <c r="B62" s="53">
        <v>14882</v>
      </c>
      <c r="C62" s="53">
        <v>69</v>
      </c>
      <c r="D62" s="53">
        <v>13</v>
      </c>
      <c r="E62" s="53">
        <v>31</v>
      </c>
      <c r="F62" s="53">
        <v>14995</v>
      </c>
      <c r="G62" s="53">
        <v>910</v>
      </c>
      <c r="H62" s="53">
        <v>0</v>
      </c>
      <c r="I62" s="53">
        <v>0</v>
      </c>
      <c r="J62" s="53">
        <v>3</v>
      </c>
      <c r="K62" s="53">
        <v>913</v>
      </c>
      <c r="L62" s="53">
        <v>15908</v>
      </c>
    </row>
    <row r="63" spans="1:12" x14ac:dyDescent="0.2">
      <c r="A63" s="53" t="s">
        <v>2333</v>
      </c>
      <c r="B63" s="53">
        <v>53357</v>
      </c>
      <c r="C63" s="53">
        <v>342</v>
      </c>
      <c r="D63" s="53">
        <v>79</v>
      </c>
      <c r="E63" s="53">
        <v>199</v>
      </c>
      <c r="F63" s="53">
        <v>53977</v>
      </c>
      <c r="G63" s="53">
        <v>9574</v>
      </c>
      <c r="H63" s="53">
        <v>9</v>
      </c>
      <c r="I63" s="53">
        <v>2</v>
      </c>
      <c r="J63" s="53">
        <v>8</v>
      </c>
      <c r="K63" s="53">
        <v>9593</v>
      </c>
      <c r="L63" s="53">
        <v>63570</v>
      </c>
    </row>
    <row r="64" spans="1:12" x14ac:dyDescent="0.2">
      <c r="A64" s="53" t="s">
        <v>2334</v>
      </c>
      <c r="B64" s="53">
        <v>38854</v>
      </c>
      <c r="C64" s="53">
        <v>293</v>
      </c>
      <c r="D64" s="53">
        <v>101</v>
      </c>
      <c r="E64" s="53">
        <v>261</v>
      </c>
      <c r="F64" s="53">
        <v>39509</v>
      </c>
      <c r="G64" s="53">
        <v>8110</v>
      </c>
      <c r="H64" s="53">
        <v>13</v>
      </c>
      <c r="I64" s="53">
        <v>2</v>
      </c>
      <c r="J64" s="53">
        <v>7</v>
      </c>
      <c r="K64" s="53">
        <v>8132</v>
      </c>
      <c r="L64" s="53">
        <v>47641</v>
      </c>
    </row>
    <row r="65" spans="1:12" x14ac:dyDescent="0.2">
      <c r="A65" s="53" t="s">
        <v>2335</v>
      </c>
      <c r="B65" s="53">
        <v>17232</v>
      </c>
      <c r="C65" s="53">
        <v>253</v>
      </c>
      <c r="D65" s="53">
        <v>51</v>
      </c>
      <c r="E65" s="53">
        <v>196</v>
      </c>
      <c r="F65" s="53">
        <v>17732</v>
      </c>
      <c r="G65" s="53">
        <v>3806</v>
      </c>
      <c r="H65" s="53">
        <v>7</v>
      </c>
      <c r="I65" s="53">
        <v>4</v>
      </c>
      <c r="J65" s="53">
        <v>5</v>
      </c>
      <c r="K65" s="53">
        <v>3822</v>
      </c>
      <c r="L65" s="53">
        <v>21554</v>
      </c>
    </row>
    <row r="66" spans="1:12" x14ac:dyDescent="0.2">
      <c r="A66" s="53" t="s">
        <v>2336</v>
      </c>
      <c r="B66" s="53">
        <v>3388</v>
      </c>
      <c r="C66" s="53">
        <v>62</v>
      </c>
      <c r="D66" s="53">
        <v>10</v>
      </c>
      <c r="E66" s="53">
        <v>49</v>
      </c>
      <c r="F66" s="53">
        <v>3509</v>
      </c>
      <c r="G66" s="53">
        <v>311</v>
      </c>
      <c r="H66" s="53">
        <v>2</v>
      </c>
      <c r="I66" s="53">
        <v>1</v>
      </c>
      <c r="J66" s="53">
        <v>1</v>
      </c>
      <c r="K66" s="53">
        <v>315</v>
      </c>
      <c r="L66" s="53">
        <v>3824</v>
      </c>
    </row>
    <row r="67" spans="1:12" x14ac:dyDescent="0.2">
      <c r="A67" s="53" t="s">
        <v>2337</v>
      </c>
      <c r="B67" s="53">
        <v>127713</v>
      </c>
      <c r="C67" s="53">
        <v>1019</v>
      </c>
      <c r="D67" s="53">
        <v>254</v>
      </c>
      <c r="E67" s="53">
        <v>736</v>
      </c>
      <c r="F67" s="53">
        <v>129722</v>
      </c>
      <c r="G67" s="53">
        <v>22711</v>
      </c>
      <c r="H67" s="53">
        <v>31</v>
      </c>
      <c r="I67" s="53">
        <v>9</v>
      </c>
      <c r="J67" s="53">
        <v>24</v>
      </c>
      <c r="K67" s="53">
        <v>22775</v>
      </c>
      <c r="L67" s="53">
        <v>152497</v>
      </c>
    </row>
    <row r="68" spans="1:12" x14ac:dyDescent="0.2">
      <c r="A68" s="368" t="s">
        <v>1895</v>
      </c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</row>
    <row r="69" spans="1:12" x14ac:dyDescent="0.2">
      <c r="A69" s="53" t="s">
        <v>2332</v>
      </c>
      <c r="B69" s="53">
        <v>454</v>
      </c>
      <c r="C69" s="53">
        <v>69</v>
      </c>
      <c r="D69" s="53">
        <v>19</v>
      </c>
      <c r="E69" s="53">
        <v>50</v>
      </c>
      <c r="F69" s="53">
        <v>592</v>
      </c>
      <c r="G69" s="53">
        <v>3033</v>
      </c>
      <c r="H69" s="53">
        <v>272</v>
      </c>
      <c r="I69" s="53">
        <v>59</v>
      </c>
      <c r="J69" s="53">
        <v>238</v>
      </c>
      <c r="K69" s="53">
        <v>3602</v>
      </c>
      <c r="L69" s="53">
        <v>4194</v>
      </c>
    </row>
    <row r="70" spans="1:12" x14ac:dyDescent="0.2">
      <c r="A70" s="53" t="s">
        <v>2333</v>
      </c>
      <c r="B70" s="53">
        <v>3338</v>
      </c>
      <c r="C70" s="53">
        <v>510</v>
      </c>
      <c r="D70" s="53">
        <v>109</v>
      </c>
      <c r="E70" s="53">
        <v>237</v>
      </c>
      <c r="F70" s="53">
        <v>4194</v>
      </c>
      <c r="G70" s="53">
        <v>16463</v>
      </c>
      <c r="H70" s="53">
        <v>1506</v>
      </c>
      <c r="I70" s="53">
        <v>351</v>
      </c>
      <c r="J70" s="53">
        <v>1103</v>
      </c>
      <c r="K70" s="53">
        <v>19423</v>
      </c>
      <c r="L70" s="53">
        <v>23617</v>
      </c>
    </row>
    <row r="71" spans="1:12" x14ac:dyDescent="0.2">
      <c r="A71" s="53" t="s">
        <v>2334</v>
      </c>
      <c r="B71" s="53">
        <v>4218</v>
      </c>
      <c r="C71" s="53">
        <v>826</v>
      </c>
      <c r="D71" s="53">
        <v>166</v>
      </c>
      <c r="E71" s="53">
        <v>468</v>
      </c>
      <c r="F71" s="53">
        <v>5678</v>
      </c>
      <c r="G71" s="53">
        <v>17481</v>
      </c>
      <c r="H71" s="53">
        <v>1757</v>
      </c>
      <c r="I71" s="53">
        <v>437</v>
      </c>
      <c r="J71" s="53">
        <v>1879</v>
      </c>
      <c r="K71" s="53">
        <v>21554</v>
      </c>
      <c r="L71" s="53">
        <v>27232</v>
      </c>
    </row>
    <row r="72" spans="1:12" x14ac:dyDescent="0.2">
      <c r="A72" s="53" t="s">
        <v>2335</v>
      </c>
      <c r="B72" s="53">
        <v>2654</v>
      </c>
      <c r="C72" s="53">
        <v>538</v>
      </c>
      <c r="D72" s="53">
        <v>118</v>
      </c>
      <c r="E72" s="53">
        <v>486</v>
      </c>
      <c r="F72" s="53">
        <v>3796</v>
      </c>
      <c r="G72" s="53">
        <v>7971</v>
      </c>
      <c r="H72" s="53">
        <v>1113</v>
      </c>
      <c r="I72" s="53">
        <v>281</v>
      </c>
      <c r="J72" s="53">
        <v>1701</v>
      </c>
      <c r="K72" s="53">
        <v>11066</v>
      </c>
      <c r="L72" s="53">
        <v>14862</v>
      </c>
    </row>
    <row r="73" spans="1:12" x14ac:dyDescent="0.2">
      <c r="A73" s="53" t="s">
        <v>2336</v>
      </c>
      <c r="B73" s="53">
        <v>536</v>
      </c>
      <c r="C73" s="53">
        <v>117</v>
      </c>
      <c r="D73" s="53">
        <v>40</v>
      </c>
      <c r="E73" s="53">
        <v>293</v>
      </c>
      <c r="F73" s="53">
        <v>986</v>
      </c>
      <c r="G73" s="53">
        <v>1304</v>
      </c>
      <c r="H73" s="53">
        <v>225</v>
      </c>
      <c r="I73" s="53">
        <v>66</v>
      </c>
      <c r="J73" s="53">
        <v>965</v>
      </c>
      <c r="K73" s="53">
        <v>2560</v>
      </c>
      <c r="L73" s="53">
        <v>3546</v>
      </c>
    </row>
    <row r="74" spans="1:12" x14ac:dyDescent="0.2">
      <c r="A74" s="53" t="s">
        <v>2337</v>
      </c>
      <c r="B74" s="53">
        <v>11200</v>
      </c>
      <c r="C74" s="53">
        <v>2060</v>
      </c>
      <c r="D74" s="53">
        <v>452</v>
      </c>
      <c r="E74" s="53">
        <v>1534</v>
      </c>
      <c r="F74" s="53">
        <v>15246</v>
      </c>
      <c r="G74" s="53">
        <v>46252</v>
      </c>
      <c r="H74" s="53">
        <v>4873</v>
      </c>
      <c r="I74" s="53">
        <v>1194</v>
      </c>
      <c r="J74" s="53">
        <v>5886</v>
      </c>
      <c r="K74" s="53">
        <v>58205</v>
      </c>
      <c r="L74" s="53">
        <v>73451</v>
      </c>
    </row>
    <row r="75" spans="1:12" x14ac:dyDescent="0.2">
      <c r="A75" s="368" t="s">
        <v>75</v>
      </c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</row>
    <row r="76" spans="1:12" x14ac:dyDescent="0.2">
      <c r="A76" s="53" t="s">
        <v>2332</v>
      </c>
      <c r="B76" s="53">
        <v>12871</v>
      </c>
      <c r="C76" s="53">
        <v>178</v>
      </c>
      <c r="D76" s="53">
        <v>55</v>
      </c>
      <c r="E76" s="53">
        <v>193</v>
      </c>
      <c r="F76" s="53">
        <v>13297</v>
      </c>
      <c r="G76" s="53">
        <v>1918</v>
      </c>
      <c r="H76" s="53">
        <v>3</v>
      </c>
      <c r="I76" s="53">
        <v>6</v>
      </c>
      <c r="J76" s="53">
        <v>5</v>
      </c>
      <c r="K76" s="53">
        <v>1932</v>
      </c>
      <c r="L76" s="53">
        <v>15229</v>
      </c>
    </row>
    <row r="77" spans="1:12" x14ac:dyDescent="0.2">
      <c r="A77" s="53" t="s">
        <v>2333</v>
      </c>
      <c r="B77" s="53">
        <v>76968</v>
      </c>
      <c r="C77" s="53">
        <v>1104</v>
      </c>
      <c r="D77" s="53">
        <v>342</v>
      </c>
      <c r="E77" s="53">
        <v>963</v>
      </c>
      <c r="F77" s="53">
        <v>79377</v>
      </c>
      <c r="G77" s="53">
        <v>18633</v>
      </c>
      <c r="H77" s="53">
        <v>31</v>
      </c>
      <c r="I77" s="53">
        <v>10</v>
      </c>
      <c r="J77" s="53">
        <v>14</v>
      </c>
      <c r="K77" s="53">
        <v>18688</v>
      </c>
      <c r="L77" s="53">
        <v>98065</v>
      </c>
    </row>
    <row r="78" spans="1:12" x14ac:dyDescent="0.2">
      <c r="A78" s="53" t="s">
        <v>2334</v>
      </c>
      <c r="B78" s="53">
        <v>73953</v>
      </c>
      <c r="C78" s="53">
        <v>2022</v>
      </c>
      <c r="D78" s="53">
        <v>656</v>
      </c>
      <c r="E78" s="53">
        <v>1724</v>
      </c>
      <c r="F78" s="53">
        <v>78355</v>
      </c>
      <c r="G78" s="53">
        <v>10700</v>
      </c>
      <c r="H78" s="53">
        <v>34</v>
      </c>
      <c r="I78" s="53">
        <v>17</v>
      </c>
      <c r="J78" s="53">
        <v>15</v>
      </c>
      <c r="K78" s="53">
        <v>10766</v>
      </c>
      <c r="L78" s="53">
        <v>89121</v>
      </c>
    </row>
    <row r="79" spans="1:12" x14ac:dyDescent="0.2">
      <c r="A79" s="53" t="s">
        <v>2335</v>
      </c>
      <c r="B79" s="53">
        <v>37489</v>
      </c>
      <c r="C79" s="53">
        <v>1463</v>
      </c>
      <c r="D79" s="53">
        <v>435</v>
      </c>
      <c r="E79" s="53">
        <v>1517</v>
      </c>
      <c r="F79" s="53">
        <v>40904</v>
      </c>
      <c r="G79" s="53">
        <v>1991</v>
      </c>
      <c r="H79" s="53">
        <v>8</v>
      </c>
      <c r="I79" s="53">
        <v>14</v>
      </c>
      <c r="J79" s="53">
        <v>5</v>
      </c>
      <c r="K79" s="53">
        <v>2018</v>
      </c>
      <c r="L79" s="53">
        <v>42922</v>
      </c>
    </row>
    <row r="80" spans="1:12" x14ac:dyDescent="0.2">
      <c r="A80" s="53" t="s">
        <v>2336</v>
      </c>
      <c r="B80" s="53">
        <v>4682</v>
      </c>
      <c r="C80" s="53">
        <v>333</v>
      </c>
      <c r="D80" s="53">
        <v>87</v>
      </c>
      <c r="E80" s="53">
        <v>452</v>
      </c>
      <c r="F80" s="53">
        <v>5554</v>
      </c>
      <c r="G80" s="53">
        <v>146</v>
      </c>
      <c r="H80" s="53">
        <v>0</v>
      </c>
      <c r="I80" s="53">
        <v>5</v>
      </c>
      <c r="J80" s="53">
        <v>1</v>
      </c>
      <c r="K80" s="53">
        <v>152</v>
      </c>
      <c r="L80" s="53">
        <v>5706</v>
      </c>
    </row>
    <row r="81" spans="1:12" x14ac:dyDescent="0.2">
      <c r="A81" s="53" t="s">
        <v>2337</v>
      </c>
      <c r="B81" s="53">
        <v>205963</v>
      </c>
      <c r="C81" s="53">
        <v>5100</v>
      </c>
      <c r="D81" s="53">
        <v>1575</v>
      </c>
      <c r="E81" s="53">
        <v>4849</v>
      </c>
      <c r="F81" s="53">
        <v>217487</v>
      </c>
      <c r="G81" s="53">
        <v>33388</v>
      </c>
      <c r="H81" s="53">
        <v>76</v>
      </c>
      <c r="I81" s="53">
        <v>52</v>
      </c>
      <c r="J81" s="53">
        <v>40</v>
      </c>
      <c r="K81" s="53">
        <v>33556</v>
      </c>
      <c r="L81" s="53">
        <v>251043</v>
      </c>
    </row>
    <row r="82" spans="1:12" x14ac:dyDescent="0.2">
      <c r="A82" s="368" t="s">
        <v>2887</v>
      </c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</row>
    <row r="83" spans="1:12" x14ac:dyDescent="0.2">
      <c r="A83" s="53" t="s">
        <v>2332</v>
      </c>
      <c r="B83" s="53">
        <v>82533</v>
      </c>
      <c r="C83" s="53">
        <v>3338</v>
      </c>
      <c r="D83" s="53">
        <v>687</v>
      </c>
      <c r="E83" s="53">
        <v>1803</v>
      </c>
      <c r="F83" s="53">
        <v>88361</v>
      </c>
      <c r="G83" s="53">
        <v>23663</v>
      </c>
      <c r="H83" s="53">
        <v>594</v>
      </c>
      <c r="I83" s="53">
        <v>123</v>
      </c>
      <c r="J83" s="53">
        <v>375</v>
      </c>
      <c r="K83" s="53">
        <v>24755</v>
      </c>
      <c r="L83" s="53">
        <v>113116</v>
      </c>
    </row>
    <row r="84" spans="1:12" x14ac:dyDescent="0.2">
      <c r="A84" s="53" t="s">
        <v>2333</v>
      </c>
      <c r="B84" s="53">
        <v>445205</v>
      </c>
      <c r="C84" s="53">
        <v>20030</v>
      </c>
      <c r="D84" s="53">
        <v>4011</v>
      </c>
      <c r="E84" s="53">
        <v>10235</v>
      </c>
      <c r="F84" s="53">
        <v>479481</v>
      </c>
      <c r="G84" s="53">
        <v>154035</v>
      </c>
      <c r="H84" s="53">
        <v>4134</v>
      </c>
      <c r="I84" s="53">
        <v>923</v>
      </c>
      <c r="J84" s="53">
        <v>1882</v>
      </c>
      <c r="K84" s="53">
        <v>160974</v>
      </c>
      <c r="L84" s="53">
        <v>640455</v>
      </c>
    </row>
    <row r="85" spans="1:12" x14ac:dyDescent="0.2">
      <c r="A85" s="53" t="s">
        <v>2334</v>
      </c>
      <c r="B85" s="53">
        <v>369213</v>
      </c>
      <c r="C85" s="53">
        <v>22593</v>
      </c>
      <c r="D85" s="53">
        <v>5786</v>
      </c>
      <c r="E85" s="53">
        <v>16377</v>
      </c>
      <c r="F85" s="53">
        <v>413969</v>
      </c>
      <c r="G85" s="53">
        <v>111729</v>
      </c>
      <c r="H85" s="53">
        <v>4325</v>
      </c>
      <c r="I85" s="53">
        <v>1035</v>
      </c>
      <c r="J85" s="53">
        <v>2882</v>
      </c>
      <c r="K85" s="53">
        <v>119971</v>
      </c>
      <c r="L85" s="53">
        <v>533940</v>
      </c>
    </row>
    <row r="86" spans="1:12" x14ac:dyDescent="0.2">
      <c r="A86" s="53" t="s">
        <v>2335</v>
      </c>
      <c r="B86" s="53">
        <v>182503</v>
      </c>
      <c r="C86" s="53">
        <v>14146</v>
      </c>
      <c r="D86" s="53">
        <v>3196</v>
      </c>
      <c r="E86" s="53">
        <v>12721</v>
      </c>
      <c r="F86" s="53">
        <v>212566</v>
      </c>
      <c r="G86" s="53">
        <v>43088</v>
      </c>
      <c r="H86" s="53">
        <v>2319</v>
      </c>
      <c r="I86" s="53">
        <v>582</v>
      </c>
      <c r="J86" s="53">
        <v>2330</v>
      </c>
      <c r="K86" s="53">
        <v>48319</v>
      </c>
      <c r="L86" s="53">
        <v>260885</v>
      </c>
    </row>
    <row r="87" spans="1:12" x14ac:dyDescent="0.2">
      <c r="A87" s="53" t="s">
        <v>2336</v>
      </c>
      <c r="B87" s="53">
        <v>33599</v>
      </c>
      <c r="C87" s="53">
        <v>3571</v>
      </c>
      <c r="D87" s="53">
        <v>976</v>
      </c>
      <c r="E87" s="53">
        <v>5321</v>
      </c>
      <c r="F87" s="53">
        <v>43467</v>
      </c>
      <c r="G87" s="53">
        <v>6598</v>
      </c>
      <c r="H87" s="53">
        <v>435</v>
      </c>
      <c r="I87" s="53">
        <v>127</v>
      </c>
      <c r="J87" s="53">
        <v>1134</v>
      </c>
      <c r="K87" s="53">
        <v>8294</v>
      </c>
      <c r="L87" s="53">
        <v>51761</v>
      </c>
    </row>
    <row r="88" spans="1:12" ht="13.5" thickBot="1" x14ac:dyDescent="0.25">
      <c r="A88" s="84" t="s">
        <v>2337</v>
      </c>
      <c r="B88" s="84">
        <v>1113053</v>
      </c>
      <c r="C88" s="84">
        <v>63678</v>
      </c>
      <c r="D88" s="84">
        <v>14656</v>
      </c>
      <c r="E88" s="84">
        <v>46457</v>
      </c>
      <c r="F88" s="84">
        <v>1237844</v>
      </c>
      <c r="G88" s="84">
        <v>339113</v>
      </c>
      <c r="H88" s="84">
        <v>11807</v>
      </c>
      <c r="I88" s="84">
        <v>2790</v>
      </c>
      <c r="J88" s="84">
        <v>8603</v>
      </c>
      <c r="K88" s="84">
        <v>362313</v>
      </c>
      <c r="L88" s="84">
        <v>1600157</v>
      </c>
    </row>
    <row r="89" spans="1:12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</row>
    <row r="90" spans="1:12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</row>
    <row r="96" spans="1:12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</row>
    <row r="104" spans="1:12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</row>
    <row r="115" spans="1:12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</row>
    <row r="116" spans="1:12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</row>
    <row r="117" spans="1:12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</row>
    <row r="118" spans="1:12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</row>
    <row r="119" spans="1:12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</row>
    <row r="120" spans="1:12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</row>
    <row r="121" spans="1:12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</row>
    <row r="122" spans="1:12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</row>
    <row r="123" spans="1:12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1:12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</row>
    <row r="125" spans="1:12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</row>
    <row r="126" spans="1:12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</row>
    <row r="127" spans="1:12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</row>
    <row r="128" spans="1:12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</row>
    <row r="129" spans="1:12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</row>
    <row r="130" spans="1:12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</row>
    <row r="131" spans="1:12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</row>
    <row r="132" spans="1:12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</row>
    <row r="133" spans="1:12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</row>
    <row r="134" spans="1:12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</row>
    <row r="135" spans="1:12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</row>
    <row r="136" spans="1:12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</row>
    <row r="137" spans="1:12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</row>
    <row r="138" spans="1:12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</row>
    <row r="139" spans="1:12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</row>
    <row r="140" spans="1:12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</row>
    <row r="141" spans="1:12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</row>
    <row r="142" spans="1:12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</row>
    <row r="143" spans="1:12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</row>
    <row r="144" spans="1:12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</row>
    <row r="145" spans="1:12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</row>
    <row r="146" spans="1:12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</row>
    <row r="147" spans="1:12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</row>
    <row r="148" spans="1:12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</row>
    <row r="149" spans="1:12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</row>
    <row r="150" spans="1:12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</row>
    <row r="151" spans="1:12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</row>
    <row r="152" spans="1:12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</row>
    <row r="153" spans="1:12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</row>
    <row r="154" spans="1:12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</row>
    <row r="155" spans="1:12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</row>
    <row r="156" spans="1:12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</row>
    <row r="157" spans="1:12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</row>
    <row r="158" spans="1:12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</row>
    <row r="159" spans="1:12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</row>
    <row r="160" spans="1:12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</row>
    <row r="161" spans="1:12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</row>
    <row r="162" spans="1:12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</row>
    <row r="163" spans="1:12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</row>
    <row r="164" spans="1:12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</row>
    <row r="165" spans="1:12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</row>
    <row r="166" spans="1:12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</row>
    <row r="167" spans="1:12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</row>
    <row r="168" spans="1:12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</row>
    <row r="169" spans="1:12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</row>
    <row r="170" spans="1:12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</row>
    <row r="171" spans="1:12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</row>
    <row r="172" spans="1:12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</row>
    <row r="173" spans="1:12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</row>
    <row r="174" spans="1:12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</row>
    <row r="175" spans="1:12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</row>
    <row r="176" spans="1:12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</row>
    <row r="177" spans="1:12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</row>
    <row r="178" spans="1:12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</row>
    <row r="179" spans="1:12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</row>
    <row r="180" spans="1:12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</row>
    <row r="181" spans="1:12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</row>
    <row r="182" spans="1:12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</row>
    <row r="183" spans="1:12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</row>
    <row r="184" spans="1:12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</row>
    <row r="185" spans="1:12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</row>
    <row r="186" spans="1:12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</row>
    <row r="187" spans="1:12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</row>
    <row r="188" spans="1:12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</row>
    <row r="189" spans="1:12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</row>
    <row r="190" spans="1:12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</row>
    <row r="191" spans="1:12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</row>
    <row r="192" spans="1:12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</row>
    <row r="193" spans="1:12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</row>
    <row r="194" spans="1:12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</row>
    <row r="195" spans="1:12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</row>
    <row r="196" spans="1:12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</row>
    <row r="197" spans="1:12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</row>
    <row r="198" spans="1:12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</row>
    <row r="199" spans="1:12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</row>
    <row r="200" spans="1:12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</row>
    <row r="201" spans="1:12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</row>
    <row r="202" spans="1:12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</row>
    <row r="203" spans="1:12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</row>
    <row r="204" spans="1:12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</row>
    <row r="205" spans="1:12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</row>
    <row r="206" spans="1:12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</row>
    <row r="207" spans="1:12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</row>
    <row r="208" spans="1:12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</row>
    <row r="209" spans="1:12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</row>
    <row r="210" spans="1:12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</row>
    <row r="211" spans="1:12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</row>
    <row r="212" spans="1:12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</row>
    <row r="213" spans="1:12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</row>
    <row r="214" spans="1:12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</row>
    <row r="215" spans="1:12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</row>
    <row r="216" spans="1:12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</row>
    <row r="217" spans="1:12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</row>
    <row r="218" spans="1:12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</row>
    <row r="219" spans="1:12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</row>
    <row r="220" spans="1:12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</row>
    <row r="221" spans="1:12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</row>
    <row r="222" spans="1:12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</row>
    <row r="223" spans="1:12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</row>
    <row r="224" spans="1:12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</row>
    <row r="225" spans="1:12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</row>
    <row r="226" spans="1:12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</row>
    <row r="227" spans="1:12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</row>
    <row r="228" spans="1:12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</row>
    <row r="229" spans="1:12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</row>
    <row r="230" spans="1:12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</row>
    <row r="231" spans="1:12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</row>
    <row r="232" spans="1:12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</row>
    <row r="233" spans="1:12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</row>
    <row r="234" spans="1:12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</row>
    <row r="235" spans="1:12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</row>
    <row r="236" spans="1:12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</row>
    <row r="237" spans="1:12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</row>
    <row r="238" spans="1:12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</row>
    <row r="239" spans="1:12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</row>
    <row r="240" spans="1:12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</row>
    <row r="241" spans="1:12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</row>
    <row r="242" spans="1:12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</row>
    <row r="243" spans="1:12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</row>
    <row r="244" spans="1:12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</row>
    <row r="245" spans="1:12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</row>
    <row r="246" spans="1:12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</row>
    <row r="247" spans="1:12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</row>
    <row r="248" spans="1:12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</row>
    <row r="249" spans="1:12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</row>
    <row r="250" spans="1:12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</row>
    <row r="251" spans="1:12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</row>
    <row r="252" spans="1:12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</row>
    <row r="253" spans="1:12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</row>
    <row r="254" spans="1:12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</row>
    <row r="255" spans="1:12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</row>
    <row r="256" spans="1:12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</row>
    <row r="257" spans="1:12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</row>
    <row r="258" spans="1:12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</row>
    <row r="259" spans="1:12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</row>
    <row r="260" spans="1:12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</row>
    <row r="261" spans="1:12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</row>
    <row r="262" spans="1:12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</row>
    <row r="263" spans="1:12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</row>
    <row r="264" spans="1:12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</row>
    <row r="265" spans="1:12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</row>
    <row r="266" spans="1:12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</row>
    <row r="267" spans="1:12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</row>
    <row r="268" spans="1:12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</row>
    <row r="269" spans="1:12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</row>
    <row r="270" spans="1:12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</row>
    <row r="271" spans="1:12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</row>
    <row r="272" spans="1:12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</row>
    <row r="273" spans="1:12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</row>
    <row r="274" spans="1:12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</row>
    <row r="275" spans="1:12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</row>
    <row r="276" spans="1:12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</row>
    <row r="277" spans="1:12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</row>
    <row r="278" spans="1:12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</row>
    <row r="279" spans="1:12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</row>
    <row r="280" spans="1:12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</row>
    <row r="281" spans="1:12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</row>
    <row r="282" spans="1:12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</row>
    <row r="283" spans="1:12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</row>
    <row r="284" spans="1:12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</row>
    <row r="285" spans="1:12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</row>
    <row r="286" spans="1:12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</row>
    <row r="287" spans="1:12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</row>
    <row r="288" spans="1:12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</row>
    <row r="289" spans="1:12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</row>
    <row r="290" spans="1:12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</row>
    <row r="291" spans="1:12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</row>
    <row r="292" spans="1:12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</row>
    <row r="293" spans="1:12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</row>
    <row r="294" spans="1:12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</row>
    <row r="295" spans="1:12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</row>
    <row r="296" spans="1:12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</row>
    <row r="297" spans="1:12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</row>
    <row r="298" spans="1:12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</row>
    <row r="299" spans="1:12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</row>
    <row r="300" spans="1:12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</row>
    <row r="301" spans="1:12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</row>
    <row r="302" spans="1:12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</row>
    <row r="303" spans="1:12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</row>
    <row r="304" spans="1:12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</row>
    <row r="305" spans="1:12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</row>
    <row r="306" spans="1:12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</row>
    <row r="307" spans="1:12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</row>
    <row r="308" spans="1:12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</row>
    <row r="309" spans="1:12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</row>
    <row r="310" spans="1:12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</row>
    <row r="311" spans="1:12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</row>
    <row r="312" spans="1:12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</row>
    <row r="313" spans="1:12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</row>
    <row r="314" spans="1:12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</row>
    <row r="315" spans="1:12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</row>
    <row r="316" spans="1:12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</row>
    <row r="317" spans="1:12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</row>
    <row r="318" spans="1:12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</row>
    <row r="319" spans="1:12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</row>
    <row r="320" spans="1:12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</row>
    <row r="321" spans="1:12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</row>
    <row r="322" spans="1:12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</row>
    <row r="323" spans="1:12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</row>
    <row r="324" spans="1:12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</row>
    <row r="325" spans="1:12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</row>
    <row r="326" spans="1:12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</row>
    <row r="327" spans="1:12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</row>
    <row r="328" spans="1:12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</row>
    <row r="329" spans="1:12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</row>
    <row r="330" spans="1:12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</row>
    <row r="331" spans="1:12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</row>
    <row r="332" spans="1:12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</row>
    <row r="333" spans="1:12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</row>
    <row r="334" spans="1:12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</row>
    <row r="335" spans="1:12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</row>
    <row r="336" spans="1:12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</row>
    <row r="337" spans="1:12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</row>
    <row r="338" spans="1:12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</row>
    <row r="339" spans="1:12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</row>
    <row r="340" spans="1:12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</row>
    <row r="341" spans="1:12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</row>
    <row r="342" spans="1:12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</row>
    <row r="343" spans="1:12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</row>
    <row r="344" spans="1:12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</row>
    <row r="345" spans="1:12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</row>
    <row r="346" spans="1:12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</row>
    <row r="347" spans="1:12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</row>
    <row r="348" spans="1:12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</row>
    <row r="349" spans="1:12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</row>
    <row r="350" spans="1:12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</row>
    <row r="351" spans="1:12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</row>
    <row r="352" spans="1:12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</row>
    <row r="353" spans="1:12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</row>
    <row r="354" spans="1:12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</row>
    <row r="355" spans="1:12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</row>
    <row r="356" spans="1:12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</row>
    <row r="357" spans="1:12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</row>
    <row r="358" spans="1:12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</row>
    <row r="359" spans="1:12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</row>
    <row r="360" spans="1:12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</row>
    <row r="361" spans="1:12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</row>
    <row r="362" spans="1:12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</row>
    <row r="363" spans="1:12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</row>
    <row r="364" spans="1:12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</row>
    <row r="365" spans="1:12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</row>
    <row r="366" spans="1:12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</row>
    <row r="367" spans="1:12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</row>
    <row r="368" spans="1:12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</row>
    <row r="369" spans="1:12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</row>
    <row r="370" spans="1:12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</row>
    <row r="371" spans="1:12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</row>
    <row r="372" spans="1:12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</row>
    <row r="373" spans="1:12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</row>
    <row r="374" spans="1:12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</row>
    <row r="375" spans="1:12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</row>
    <row r="376" spans="1:12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</row>
    <row r="377" spans="1:12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</row>
    <row r="378" spans="1:12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</row>
    <row r="379" spans="1:12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</row>
    <row r="380" spans="1:12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</row>
    <row r="381" spans="1:12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</row>
    <row r="382" spans="1:12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</row>
    <row r="383" spans="1:12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</row>
    <row r="384" spans="1:12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</row>
    <row r="385" spans="1:12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</row>
    <row r="386" spans="1:12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</row>
    <row r="387" spans="1:12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</row>
    <row r="388" spans="1:12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</row>
    <row r="389" spans="1:12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</row>
    <row r="390" spans="1:12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</row>
    <row r="391" spans="1:12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</row>
    <row r="392" spans="1:12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</row>
    <row r="393" spans="1:12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</row>
    <row r="394" spans="1:12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</row>
    <row r="395" spans="1:12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</row>
    <row r="396" spans="1:12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</row>
    <row r="397" spans="1:12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</row>
    <row r="398" spans="1:12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</row>
    <row r="399" spans="1:12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</row>
    <row r="400" spans="1:12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</row>
    <row r="401" spans="1:12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</row>
    <row r="402" spans="1:12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</row>
    <row r="403" spans="1:12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</row>
    <row r="404" spans="1:12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</row>
    <row r="405" spans="1:12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</row>
    <row r="406" spans="1:12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</row>
    <row r="407" spans="1:12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</row>
    <row r="408" spans="1:12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</row>
    <row r="409" spans="1:12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</row>
    <row r="410" spans="1:12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</row>
    <row r="411" spans="1:12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</row>
    <row r="412" spans="1:12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</row>
    <row r="413" spans="1:12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</row>
    <row r="414" spans="1:12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</row>
    <row r="415" spans="1:12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</row>
    <row r="416" spans="1:12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</row>
    <row r="417" spans="1:12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</row>
    <row r="418" spans="1:12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</row>
    <row r="419" spans="1:12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</row>
    <row r="420" spans="1:12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</row>
    <row r="421" spans="1:12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</row>
    <row r="422" spans="1:12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</row>
    <row r="423" spans="1:12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</row>
    <row r="424" spans="1:12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</row>
    <row r="425" spans="1:12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</row>
    <row r="426" spans="1:12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</row>
    <row r="427" spans="1:12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</row>
    <row r="428" spans="1:12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</row>
    <row r="429" spans="1:12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</row>
    <row r="430" spans="1:12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</row>
    <row r="431" spans="1:12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</row>
    <row r="432" spans="1:12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</row>
    <row r="433" spans="1:12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</row>
    <row r="434" spans="1:12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</row>
    <row r="435" spans="1:12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</row>
    <row r="436" spans="1:12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</row>
    <row r="437" spans="1:12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</row>
    <row r="438" spans="1:12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</row>
    <row r="439" spans="1:12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</row>
    <row r="440" spans="1:12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</row>
    <row r="441" spans="1:12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</row>
    <row r="442" spans="1:12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</row>
    <row r="443" spans="1:12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</row>
    <row r="444" spans="1:12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</row>
    <row r="445" spans="1:12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</row>
    <row r="446" spans="1:12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</row>
    <row r="447" spans="1:12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</row>
    <row r="448" spans="1:12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</row>
    <row r="449" spans="1:12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</row>
    <row r="450" spans="1:12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</row>
    <row r="451" spans="1:12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</row>
    <row r="452" spans="1:12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</row>
    <row r="453" spans="1:12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</row>
    <row r="454" spans="1:12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</row>
    <row r="455" spans="1:12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</row>
    <row r="456" spans="1:12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</row>
    <row r="457" spans="1:12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</row>
    <row r="458" spans="1:12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</row>
    <row r="459" spans="1:12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</row>
    <row r="460" spans="1:12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</row>
    <row r="461" spans="1:12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</row>
    <row r="462" spans="1:12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</row>
    <row r="463" spans="1:12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</row>
    <row r="464" spans="1:12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</row>
    <row r="465" spans="1:12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</row>
    <row r="466" spans="1:12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</row>
    <row r="467" spans="1:12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</row>
    <row r="468" spans="1:12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</row>
    <row r="469" spans="1:12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</row>
    <row r="470" spans="1:12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</row>
    <row r="471" spans="1:12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</row>
    <row r="472" spans="1:12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</row>
    <row r="473" spans="1:12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</row>
    <row r="474" spans="1:12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</row>
    <row r="475" spans="1:12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</row>
    <row r="476" spans="1:12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</row>
    <row r="477" spans="1:12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</row>
    <row r="478" spans="1:12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</row>
    <row r="479" spans="1:12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</row>
    <row r="480" spans="1:12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</row>
    <row r="481" spans="1:12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</row>
    <row r="482" spans="1:12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</row>
    <row r="483" spans="1:12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</row>
    <row r="484" spans="1:12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</row>
    <row r="485" spans="1:12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</row>
    <row r="486" spans="1:12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</row>
    <row r="487" spans="1:12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</row>
    <row r="488" spans="1:12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</row>
    <row r="489" spans="1:12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</row>
    <row r="490" spans="1:12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</row>
    <row r="491" spans="1:12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</row>
    <row r="492" spans="1:12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</row>
    <row r="493" spans="1:12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</row>
    <row r="494" spans="1:12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</row>
    <row r="495" spans="1:12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</row>
    <row r="496" spans="1:12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</row>
    <row r="497" spans="1:12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</row>
    <row r="498" spans="1:12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</row>
    <row r="499" spans="1:12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</row>
    <row r="500" spans="1:12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</row>
    <row r="501" spans="1:12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</row>
    <row r="502" spans="1:12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</row>
    <row r="503" spans="1:12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</row>
    <row r="504" spans="1:12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</row>
    <row r="505" spans="1:12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</row>
    <row r="506" spans="1:12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</row>
    <row r="507" spans="1:12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</row>
    <row r="508" spans="1:12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</row>
    <row r="509" spans="1:12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</row>
    <row r="510" spans="1:12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</row>
    <row r="511" spans="1:12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</row>
    <row r="512" spans="1:12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</row>
    <row r="513" spans="1:12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</row>
    <row r="514" spans="1:12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</row>
    <row r="515" spans="1:12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</row>
    <row r="516" spans="1:12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</row>
    <row r="517" spans="1:12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</row>
    <row r="518" spans="1:12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</row>
    <row r="519" spans="1:12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</row>
    <row r="520" spans="1:12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</row>
    <row r="521" spans="1:12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</row>
    <row r="522" spans="1:12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</row>
    <row r="523" spans="1:12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</row>
    <row r="524" spans="1:12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</row>
    <row r="525" spans="1:12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</row>
    <row r="526" spans="1:12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</row>
    <row r="527" spans="1:12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</row>
    <row r="528" spans="1:12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</row>
    <row r="529" spans="1:12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</row>
    <row r="530" spans="1:12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</row>
    <row r="531" spans="1:12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</row>
    <row r="532" spans="1:12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</row>
    <row r="533" spans="1:12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</row>
    <row r="534" spans="1:12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</row>
    <row r="535" spans="1:12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</row>
    <row r="536" spans="1:12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</row>
    <row r="537" spans="1:12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</row>
    <row r="538" spans="1:12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</row>
    <row r="539" spans="1:12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</row>
    <row r="540" spans="1:12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</row>
    <row r="541" spans="1:12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</row>
    <row r="542" spans="1:12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</row>
    <row r="543" spans="1:12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</row>
    <row r="544" spans="1:12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</row>
    <row r="545" spans="1:12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</row>
    <row r="546" spans="1:12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</row>
    <row r="547" spans="1:12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</row>
    <row r="548" spans="1:12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</row>
    <row r="549" spans="1:12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</row>
    <row r="550" spans="1:12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</row>
    <row r="551" spans="1:12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</row>
    <row r="552" spans="1:12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</row>
    <row r="553" spans="1:12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</row>
    <row r="554" spans="1:12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</row>
    <row r="555" spans="1:12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</row>
    <row r="556" spans="1:12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</row>
    <row r="557" spans="1:12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</row>
    <row r="558" spans="1:12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</row>
    <row r="559" spans="1:12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</row>
    <row r="560" spans="1:12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</row>
    <row r="561" spans="1:12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</row>
    <row r="562" spans="1:12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</row>
    <row r="563" spans="1:12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</row>
    <row r="564" spans="1:12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</row>
    <row r="565" spans="1:12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</row>
    <row r="566" spans="1:12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</row>
    <row r="567" spans="1:12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</row>
    <row r="568" spans="1:12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</row>
    <row r="569" spans="1:12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</row>
    <row r="570" spans="1:12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</row>
    <row r="571" spans="1:12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</row>
    <row r="572" spans="1:12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</row>
    <row r="573" spans="1:12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</row>
    <row r="574" spans="1:12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</row>
    <row r="575" spans="1:12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</row>
    <row r="576" spans="1:12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</row>
    <row r="577" spans="1:12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</row>
    <row r="578" spans="1:12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</row>
    <row r="579" spans="1:12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</row>
    <row r="580" spans="1:12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</row>
    <row r="581" spans="1:12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</row>
    <row r="582" spans="1:12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</row>
    <row r="583" spans="1:12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</row>
    <row r="584" spans="1:12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</row>
    <row r="585" spans="1:12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</row>
    <row r="586" spans="1:12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</row>
    <row r="587" spans="1:12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</row>
    <row r="588" spans="1:12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</row>
    <row r="589" spans="1:12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</row>
    <row r="590" spans="1:12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</row>
    <row r="591" spans="1:12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</row>
    <row r="592" spans="1:12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</row>
    <row r="593" spans="1:12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</row>
    <row r="594" spans="1:12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</row>
    <row r="595" spans="1:12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</row>
    <row r="596" spans="1:12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</row>
    <row r="597" spans="1:12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</row>
    <row r="598" spans="1:12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</row>
    <row r="599" spans="1:12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</row>
    <row r="600" spans="1:12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</row>
    <row r="601" spans="1:12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</row>
    <row r="602" spans="1:12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</row>
    <row r="603" spans="1:12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</row>
    <row r="604" spans="1:12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</row>
    <row r="605" spans="1:12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</row>
    <row r="606" spans="1:12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</row>
    <row r="607" spans="1:12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</row>
    <row r="608" spans="1:12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</row>
    <row r="609" spans="1:12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</row>
    <row r="610" spans="1:12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</row>
    <row r="611" spans="1:12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</row>
    <row r="612" spans="1:12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</row>
    <row r="613" spans="1:12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</row>
    <row r="614" spans="1:12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</row>
    <row r="615" spans="1:12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</row>
    <row r="616" spans="1:12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</row>
    <row r="617" spans="1:12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</row>
    <row r="618" spans="1:12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</row>
    <row r="619" spans="1:12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</row>
    <row r="620" spans="1:12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</row>
    <row r="621" spans="1:12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</row>
    <row r="622" spans="1:12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</row>
    <row r="623" spans="1:12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</row>
    <row r="624" spans="1:12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</row>
    <row r="625" spans="1:12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</row>
    <row r="626" spans="1:12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</row>
    <row r="627" spans="1:12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</row>
    <row r="628" spans="1:12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</row>
    <row r="629" spans="1:12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</row>
    <row r="630" spans="1:12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</row>
    <row r="631" spans="1:12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</row>
    <row r="632" spans="1:12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</row>
    <row r="633" spans="1:12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</row>
    <row r="634" spans="1:12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</row>
    <row r="635" spans="1:12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</row>
    <row r="636" spans="1:12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</row>
    <row r="637" spans="1:12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</row>
    <row r="638" spans="1:12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</row>
    <row r="639" spans="1:12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</row>
    <row r="640" spans="1:12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</row>
    <row r="641" spans="1:12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</row>
    <row r="642" spans="1:12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</row>
    <row r="643" spans="1:12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</row>
    <row r="644" spans="1:12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</row>
    <row r="645" spans="1:12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</row>
    <row r="646" spans="1:12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</row>
    <row r="647" spans="1:12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</row>
    <row r="648" spans="1:12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</row>
    <row r="649" spans="1:12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</row>
    <row r="650" spans="1:12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</row>
    <row r="651" spans="1:12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</row>
    <row r="652" spans="1:12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</row>
    <row r="653" spans="1:12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</row>
    <row r="654" spans="1:12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</row>
    <row r="655" spans="1:12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</row>
    <row r="656" spans="1:12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</row>
    <row r="657" spans="1:12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</row>
    <row r="658" spans="1:12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</row>
    <row r="659" spans="1:12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</row>
    <row r="660" spans="1:12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</row>
    <row r="661" spans="1:12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</row>
    <row r="662" spans="1:12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</row>
    <row r="663" spans="1:12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</row>
    <row r="664" spans="1:12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</row>
    <row r="665" spans="1:12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</row>
    <row r="666" spans="1:12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</row>
    <row r="667" spans="1:12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</row>
    <row r="668" spans="1:12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</row>
    <row r="669" spans="1:12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</row>
    <row r="670" spans="1:12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</row>
    <row r="671" spans="1:12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</row>
    <row r="672" spans="1:12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</row>
    <row r="673" spans="1:12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</row>
    <row r="674" spans="1:12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</row>
    <row r="675" spans="1:12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</row>
    <row r="676" spans="1:12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</row>
    <row r="677" spans="1:12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</row>
    <row r="678" spans="1:12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</row>
    <row r="679" spans="1:12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</row>
    <row r="680" spans="1:12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</row>
    <row r="681" spans="1:12" x14ac:dyDescent="0.2"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</row>
    <row r="682" spans="1:12" x14ac:dyDescent="0.2"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</row>
    <row r="683" spans="1:12" x14ac:dyDescent="0.2"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</row>
    <row r="684" spans="1:12" x14ac:dyDescent="0.2"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</row>
    <row r="685" spans="1:12" x14ac:dyDescent="0.2"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</row>
    <row r="686" spans="1:12" x14ac:dyDescent="0.2"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</row>
    <row r="687" spans="1:12" x14ac:dyDescent="0.2"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</row>
    <row r="688" spans="1:12" x14ac:dyDescent="0.2"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</row>
    <row r="689" spans="2:12" x14ac:dyDescent="0.2"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</row>
    <row r="690" spans="2:12" x14ac:dyDescent="0.2"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</row>
    <row r="691" spans="2:12" x14ac:dyDescent="0.2"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</row>
    <row r="692" spans="2:12" x14ac:dyDescent="0.2"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</row>
    <row r="693" spans="2:12" x14ac:dyDescent="0.2"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</row>
    <row r="694" spans="2:12" x14ac:dyDescent="0.2"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</row>
    <row r="695" spans="2:12" x14ac:dyDescent="0.2"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</row>
    <row r="696" spans="2:12" x14ac:dyDescent="0.2"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</row>
    <row r="697" spans="2:12" x14ac:dyDescent="0.2"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</row>
    <row r="698" spans="2:12" x14ac:dyDescent="0.2"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</row>
    <row r="699" spans="2:12" x14ac:dyDescent="0.2"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</row>
    <row r="700" spans="2:12" x14ac:dyDescent="0.2"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</row>
    <row r="701" spans="2:12" x14ac:dyDescent="0.2"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</row>
    <row r="702" spans="2:12" x14ac:dyDescent="0.2"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</row>
    <row r="703" spans="2:12" x14ac:dyDescent="0.2"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</row>
    <row r="704" spans="2:12" x14ac:dyDescent="0.2"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</row>
    <row r="705" spans="2:12" x14ac:dyDescent="0.2"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</row>
    <row r="706" spans="2:12" x14ac:dyDescent="0.2"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</row>
    <row r="707" spans="2:12" x14ac:dyDescent="0.2"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</row>
    <row r="708" spans="2:12" x14ac:dyDescent="0.2"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</row>
    <row r="709" spans="2:12" x14ac:dyDescent="0.2"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</row>
    <row r="710" spans="2:12" x14ac:dyDescent="0.2"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</row>
    <row r="711" spans="2:12" x14ac:dyDescent="0.2"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</row>
    <row r="712" spans="2:12" x14ac:dyDescent="0.2"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</row>
    <row r="713" spans="2:12" x14ac:dyDescent="0.2"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</row>
    <row r="714" spans="2:12" x14ac:dyDescent="0.2"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</row>
    <row r="715" spans="2:12" x14ac:dyDescent="0.2"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</row>
    <row r="716" spans="2:12" x14ac:dyDescent="0.2"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</row>
    <row r="717" spans="2:12" x14ac:dyDescent="0.2"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</row>
    <row r="718" spans="2:12" x14ac:dyDescent="0.2"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</row>
    <row r="719" spans="2:12" x14ac:dyDescent="0.2"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</row>
    <row r="720" spans="2:12" x14ac:dyDescent="0.2"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</row>
    <row r="721" spans="2:12" x14ac:dyDescent="0.2"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</row>
    <row r="722" spans="2:12" x14ac:dyDescent="0.2"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</row>
    <row r="723" spans="2:12" x14ac:dyDescent="0.2"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</row>
    <row r="724" spans="2:12" x14ac:dyDescent="0.2"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</row>
    <row r="725" spans="2:12" x14ac:dyDescent="0.2"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</row>
    <row r="726" spans="2:12" x14ac:dyDescent="0.2"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</row>
    <row r="727" spans="2:12" x14ac:dyDescent="0.2"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</row>
    <row r="728" spans="2:12" x14ac:dyDescent="0.2"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</row>
    <row r="729" spans="2:12" x14ac:dyDescent="0.2"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</row>
    <row r="730" spans="2:12" x14ac:dyDescent="0.2"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</row>
    <row r="731" spans="2:12" x14ac:dyDescent="0.2"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</row>
    <row r="732" spans="2:12" x14ac:dyDescent="0.2"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</row>
    <row r="733" spans="2:12" x14ac:dyDescent="0.2"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</row>
    <row r="734" spans="2:12" x14ac:dyDescent="0.2"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</row>
    <row r="735" spans="2:12" x14ac:dyDescent="0.2"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</row>
    <row r="736" spans="2:12" x14ac:dyDescent="0.2"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</row>
    <row r="737" spans="2:12" x14ac:dyDescent="0.2"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</row>
    <row r="738" spans="2:12" x14ac:dyDescent="0.2"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</row>
    <row r="739" spans="2:12" x14ac:dyDescent="0.2"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</row>
    <row r="740" spans="2:12" x14ac:dyDescent="0.2"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</row>
    <row r="741" spans="2:12" x14ac:dyDescent="0.2"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</row>
    <row r="742" spans="2:12" x14ac:dyDescent="0.2"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</row>
    <row r="743" spans="2:12" x14ac:dyDescent="0.2"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</row>
    <row r="744" spans="2:12" x14ac:dyDescent="0.2"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</row>
    <row r="745" spans="2:12" x14ac:dyDescent="0.2"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</row>
    <row r="746" spans="2:12" x14ac:dyDescent="0.2"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</row>
    <row r="747" spans="2:12" x14ac:dyDescent="0.2"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</row>
    <row r="748" spans="2:12" x14ac:dyDescent="0.2"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</row>
    <row r="749" spans="2:12" x14ac:dyDescent="0.2"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</row>
    <row r="750" spans="2:12" x14ac:dyDescent="0.2"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</row>
    <row r="751" spans="2:12" x14ac:dyDescent="0.2"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</row>
    <row r="752" spans="2:12" x14ac:dyDescent="0.2"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</row>
    <row r="753" spans="2:12" x14ac:dyDescent="0.2"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</row>
    <row r="754" spans="2:12" x14ac:dyDescent="0.2"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</row>
    <row r="755" spans="2:12" x14ac:dyDescent="0.2"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</row>
    <row r="756" spans="2:12" x14ac:dyDescent="0.2"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</row>
    <row r="757" spans="2:12" x14ac:dyDescent="0.2"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</row>
    <row r="758" spans="2:12" x14ac:dyDescent="0.2"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</row>
    <row r="759" spans="2:12" x14ac:dyDescent="0.2"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</row>
    <row r="760" spans="2:12" x14ac:dyDescent="0.2"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</row>
    <row r="761" spans="2:12" x14ac:dyDescent="0.2"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</row>
    <row r="762" spans="2:12" x14ac:dyDescent="0.2"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</row>
    <row r="763" spans="2:12" x14ac:dyDescent="0.2"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</row>
    <row r="764" spans="2:12" x14ac:dyDescent="0.2"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</row>
    <row r="765" spans="2:12" x14ac:dyDescent="0.2"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</row>
  </sheetData>
  <mergeCells count="16">
    <mergeCell ref="B10:B11"/>
    <mergeCell ref="K10:K11"/>
    <mergeCell ref="C10:C11"/>
    <mergeCell ref="D10:D11"/>
    <mergeCell ref="E10:E11"/>
    <mergeCell ref="J10:J11"/>
    <mergeCell ref="A5:L5"/>
    <mergeCell ref="A6:L6"/>
    <mergeCell ref="A8:A11"/>
    <mergeCell ref="F10:F11"/>
    <mergeCell ref="G10:G11"/>
    <mergeCell ref="H10:H11"/>
    <mergeCell ref="I10:I11"/>
    <mergeCell ref="B8:F9"/>
    <mergeCell ref="G8:K9"/>
    <mergeCell ref="L8:L11"/>
  </mergeCells>
  <phoneticPr fontId="2" type="noConversion"/>
  <hyperlinks>
    <hyperlink ref="A1" location="ICINDEKILER!A1" display="İçindekiler"/>
    <hyperlink ref="A2" location="CONTENTS!A1" display="Contents"/>
  </hyperlinks>
  <printOptions horizontalCentered="1" verticalCentered="1"/>
  <pageMargins left="0.23" right="0.22" top="0.22" bottom="0.47" header="0.14000000000000001" footer="0.34"/>
  <pageSetup paperSize="9" scale="68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N90"/>
  <sheetViews>
    <sheetView showGridLines="0" workbookViewId="0">
      <selection activeCell="E13" sqref="E13"/>
    </sheetView>
  </sheetViews>
  <sheetFormatPr defaultRowHeight="12.75" x14ac:dyDescent="0.2"/>
  <cols>
    <col min="1" max="1" width="69.7109375" style="2" bestFit="1" customWidth="1"/>
    <col min="2" max="7" width="12.28515625" style="2" customWidth="1"/>
    <col min="8" max="8" width="2.5703125" style="2" customWidth="1"/>
    <col min="9" max="16384" width="9.140625" style="2"/>
  </cols>
  <sheetData>
    <row r="1" spans="1:12" x14ac:dyDescent="0.2">
      <c r="A1" s="334" t="s">
        <v>1595</v>
      </c>
    </row>
    <row r="2" spans="1:12" x14ac:dyDescent="0.2">
      <c r="A2" s="334" t="s">
        <v>300</v>
      </c>
    </row>
    <row r="3" spans="1:12" x14ac:dyDescent="0.2">
      <c r="A3" s="19" t="s">
        <v>93</v>
      </c>
      <c r="B3" s="11"/>
      <c r="C3" s="11"/>
      <c r="D3" s="11"/>
      <c r="E3" s="11"/>
      <c r="F3" s="11"/>
      <c r="G3" s="140" t="s">
        <v>94</v>
      </c>
    </row>
    <row r="4" spans="1:12" x14ac:dyDescent="0.2">
      <c r="A4" s="11"/>
      <c r="B4" s="19"/>
      <c r="C4" s="11"/>
      <c r="D4" s="11"/>
      <c r="E4" s="11"/>
      <c r="F4" s="11"/>
      <c r="G4" s="11"/>
    </row>
    <row r="5" spans="1:12" ht="15.75" customHeight="1" x14ac:dyDescent="0.2">
      <c r="A5" s="710" t="s">
        <v>2857</v>
      </c>
      <c r="B5" s="710"/>
      <c r="C5" s="710"/>
      <c r="D5" s="710"/>
      <c r="E5" s="710"/>
      <c r="F5" s="710"/>
      <c r="G5" s="710"/>
    </row>
    <row r="6" spans="1:12" ht="15.75" customHeight="1" x14ac:dyDescent="0.2">
      <c r="A6" s="710"/>
      <c r="B6" s="710"/>
      <c r="C6" s="710"/>
      <c r="D6" s="710"/>
      <c r="E6" s="710"/>
      <c r="F6" s="710"/>
      <c r="G6" s="710"/>
    </row>
    <row r="7" spans="1:12" ht="13.5" thickBot="1" x14ac:dyDescent="0.25">
      <c r="A7" s="11"/>
      <c r="B7" s="11"/>
      <c r="C7" s="11"/>
      <c r="D7" s="11"/>
      <c r="E7" s="11"/>
      <c r="F7" s="11"/>
      <c r="G7" s="14" t="s">
        <v>1896</v>
      </c>
    </row>
    <row r="8" spans="1:12" ht="13.5" customHeight="1" thickBot="1" x14ac:dyDescent="0.25">
      <c r="A8" s="713" t="s">
        <v>1853</v>
      </c>
      <c r="B8" s="699" t="s">
        <v>3205</v>
      </c>
      <c r="C8" s="700"/>
      <c r="D8" s="700"/>
      <c r="E8" s="716"/>
      <c r="F8" s="701" t="s">
        <v>2605</v>
      </c>
      <c r="G8" s="701" t="s">
        <v>772</v>
      </c>
    </row>
    <row r="9" spans="1:12" ht="12.75" customHeight="1" x14ac:dyDescent="0.2">
      <c r="A9" s="714"/>
      <c r="B9" s="701" t="s">
        <v>769</v>
      </c>
      <c r="C9" s="701" t="s">
        <v>3366</v>
      </c>
      <c r="D9" s="701" t="s">
        <v>770</v>
      </c>
      <c r="E9" s="701" t="s">
        <v>771</v>
      </c>
      <c r="F9" s="702"/>
      <c r="G9" s="704"/>
    </row>
    <row r="10" spans="1:12" x14ac:dyDescent="0.2">
      <c r="A10" s="714"/>
      <c r="B10" s="704"/>
      <c r="C10" s="704"/>
      <c r="D10" s="704"/>
      <c r="E10" s="704"/>
      <c r="F10" s="702"/>
      <c r="G10" s="704"/>
    </row>
    <row r="11" spans="1:12" ht="13.5" thickBot="1" x14ac:dyDescent="0.25">
      <c r="A11" s="715"/>
      <c r="B11" s="705"/>
      <c r="C11" s="705"/>
      <c r="D11" s="705"/>
      <c r="E11" s="705"/>
      <c r="F11" s="703"/>
      <c r="G11" s="705"/>
    </row>
    <row r="12" spans="1:12" x14ac:dyDescent="0.2">
      <c r="A12" s="211"/>
      <c r="B12" s="215"/>
      <c r="C12" s="215"/>
      <c r="D12" s="215"/>
      <c r="E12" s="215"/>
      <c r="F12" s="215"/>
      <c r="G12" s="215"/>
      <c r="I12" s="9"/>
      <c r="J12" s="9"/>
      <c r="K12" s="9"/>
      <c r="L12" s="9"/>
    </row>
    <row r="13" spans="1:12" customFormat="1" ht="13.5" x14ac:dyDescent="0.2">
      <c r="A13" s="22" t="s">
        <v>1250</v>
      </c>
      <c r="B13" s="27">
        <v>0</v>
      </c>
      <c r="C13" s="183">
        <v>0</v>
      </c>
      <c r="D13" s="183">
        <v>203594.71249999889</v>
      </c>
      <c r="E13" s="183">
        <v>203594.71249999889</v>
      </c>
      <c r="F13" s="27">
        <v>0</v>
      </c>
      <c r="G13" s="27">
        <v>203594.71249999889</v>
      </c>
    </row>
    <row r="14" spans="1:12" customFormat="1" ht="13.5" x14ac:dyDescent="0.2">
      <c r="A14" s="22" t="s">
        <v>2314</v>
      </c>
      <c r="B14" s="28">
        <v>0</v>
      </c>
      <c r="C14" s="184">
        <v>0</v>
      </c>
      <c r="D14" s="184">
        <v>79307.496080000012</v>
      </c>
      <c r="E14" s="184">
        <v>79307.496080000012</v>
      </c>
      <c r="F14" s="28">
        <v>0</v>
      </c>
      <c r="G14" s="28">
        <v>79307.496080000012</v>
      </c>
    </row>
    <row r="15" spans="1:12" customFormat="1" ht="13.5" x14ac:dyDescent="0.2">
      <c r="A15" s="22" t="s">
        <v>2315</v>
      </c>
      <c r="B15" s="28">
        <v>0</v>
      </c>
      <c r="C15" s="184">
        <v>0</v>
      </c>
      <c r="D15" s="184">
        <v>65186.227009999304</v>
      </c>
      <c r="E15" s="184">
        <v>65186.227009999304</v>
      </c>
      <c r="F15" s="28">
        <v>0</v>
      </c>
      <c r="G15" s="28">
        <v>65186.227009999304</v>
      </c>
    </row>
    <row r="16" spans="1:12" customFormat="1" ht="13.5" x14ac:dyDescent="0.2">
      <c r="A16" s="22" t="s">
        <v>3289</v>
      </c>
      <c r="B16" s="28">
        <v>0</v>
      </c>
      <c r="C16" s="184">
        <v>0</v>
      </c>
      <c r="D16" s="184">
        <v>53944.360349999624</v>
      </c>
      <c r="E16" s="184">
        <v>53944.360349999624</v>
      </c>
      <c r="F16" s="28">
        <v>0</v>
      </c>
      <c r="G16" s="28">
        <v>53944.360349999624</v>
      </c>
    </row>
    <row r="17" spans="1:12" customFormat="1" ht="13.5" x14ac:dyDescent="0.2">
      <c r="A17" s="22" t="s">
        <v>3290</v>
      </c>
      <c r="B17" s="28">
        <v>0</v>
      </c>
      <c r="C17" s="184">
        <v>0</v>
      </c>
      <c r="D17" s="184">
        <v>3801.7114900000051</v>
      </c>
      <c r="E17" s="184">
        <v>3801.7114900000051</v>
      </c>
      <c r="F17" s="28">
        <v>0</v>
      </c>
      <c r="G17" s="28">
        <v>3801.7114900000051</v>
      </c>
    </row>
    <row r="18" spans="1:12" customFormat="1" ht="13.5" x14ac:dyDescent="0.2">
      <c r="A18" s="22" t="s">
        <v>3291</v>
      </c>
      <c r="B18" s="28">
        <v>0</v>
      </c>
      <c r="C18" s="184">
        <v>0</v>
      </c>
      <c r="D18" s="184">
        <v>254.751</v>
      </c>
      <c r="E18" s="184">
        <v>254.751</v>
      </c>
      <c r="F18" s="28">
        <v>0</v>
      </c>
      <c r="G18" s="28">
        <v>254.751</v>
      </c>
    </row>
    <row r="19" spans="1:12" customFormat="1" ht="13.5" x14ac:dyDescent="0.2">
      <c r="A19" s="22" t="s">
        <v>3292</v>
      </c>
      <c r="B19" s="28">
        <v>0</v>
      </c>
      <c r="C19" s="184">
        <v>0</v>
      </c>
      <c r="D19" s="184">
        <v>125.10853999999999</v>
      </c>
      <c r="E19" s="184">
        <v>125.10853999999999</v>
      </c>
      <c r="F19" s="28">
        <v>0</v>
      </c>
      <c r="G19" s="28">
        <v>125.10853999999999</v>
      </c>
    </row>
    <row r="20" spans="1:12" customFormat="1" x14ac:dyDescent="0.2">
      <c r="A20" s="22" t="s">
        <v>3293</v>
      </c>
      <c r="B20" s="28">
        <v>0</v>
      </c>
      <c r="C20" s="184">
        <v>0</v>
      </c>
      <c r="D20" s="184">
        <v>975.05803000000003</v>
      </c>
      <c r="E20" s="184">
        <v>975.05803000000003</v>
      </c>
      <c r="F20" s="28">
        <v>0</v>
      </c>
      <c r="G20" s="28">
        <v>975.05803000000003</v>
      </c>
    </row>
    <row r="21" spans="1:12" x14ac:dyDescent="0.2">
      <c r="A21" s="22"/>
      <c r="B21" s="28"/>
      <c r="C21" s="28"/>
      <c r="D21" s="28"/>
      <c r="E21" s="28"/>
      <c r="F21" s="28"/>
      <c r="G21" s="28"/>
      <c r="I21" s="564"/>
      <c r="J21" s="166"/>
      <c r="K21" s="166"/>
      <c r="L21" s="9"/>
    </row>
    <row r="22" spans="1:12" ht="13.5" x14ac:dyDescent="0.2">
      <c r="A22" s="22" t="s">
        <v>1251</v>
      </c>
      <c r="B22" s="27">
        <v>0</v>
      </c>
      <c r="C22" s="27">
        <v>0</v>
      </c>
      <c r="D22" s="27">
        <v>-339097.24608400004</v>
      </c>
      <c r="E22" s="27">
        <v>-339097.24608400004</v>
      </c>
      <c r="F22" s="27">
        <v>0</v>
      </c>
      <c r="G22" s="27">
        <v>-339097.24608400004</v>
      </c>
      <c r="I22" s="346"/>
      <c r="J22" s="166"/>
      <c r="K22" s="166"/>
      <c r="L22" s="9"/>
    </row>
    <row r="23" spans="1:12" ht="13.5" x14ac:dyDescent="0.2">
      <c r="A23" s="22" t="s">
        <v>2305</v>
      </c>
      <c r="B23" s="28">
        <v>0</v>
      </c>
      <c r="C23" s="28">
        <v>0</v>
      </c>
      <c r="D23" s="28">
        <v>-15742.265670000003</v>
      </c>
      <c r="E23" s="28">
        <v>-15742.265670000003</v>
      </c>
      <c r="F23" s="28">
        <v>0</v>
      </c>
      <c r="G23" s="28">
        <v>-15742.265670000003</v>
      </c>
      <c r="I23" s="564"/>
      <c r="J23" s="166"/>
      <c r="K23" s="166"/>
      <c r="L23" s="9"/>
    </row>
    <row r="24" spans="1:12" ht="13.5" x14ac:dyDescent="0.2">
      <c r="A24" s="22" t="s">
        <v>789</v>
      </c>
      <c r="B24" s="28">
        <v>0</v>
      </c>
      <c r="C24" s="28">
        <v>0</v>
      </c>
      <c r="D24" s="28">
        <v>-8.4966100000000004</v>
      </c>
      <c r="E24" s="28">
        <v>-8.4966100000000004</v>
      </c>
      <c r="F24" s="28">
        <v>0</v>
      </c>
      <c r="G24" s="28">
        <v>-8.4966100000000004</v>
      </c>
      <c r="I24" s="564"/>
      <c r="J24" s="166"/>
      <c r="K24" s="166"/>
      <c r="L24" s="9"/>
    </row>
    <row r="25" spans="1:12" ht="13.5" x14ac:dyDescent="0.2">
      <c r="A25" s="22" t="s">
        <v>790</v>
      </c>
      <c r="B25" s="28">
        <v>0</v>
      </c>
      <c r="C25" s="28">
        <v>0</v>
      </c>
      <c r="D25" s="28">
        <v>-312673.99488399999</v>
      </c>
      <c r="E25" s="28">
        <v>-312673.99488399999</v>
      </c>
      <c r="F25" s="28">
        <v>0</v>
      </c>
      <c r="G25" s="28">
        <v>-312673.99488399999</v>
      </c>
      <c r="I25" s="564"/>
      <c r="J25" s="166"/>
      <c r="K25" s="166"/>
      <c r="L25" s="9"/>
    </row>
    <row r="26" spans="1:12" ht="13.5" x14ac:dyDescent="0.2">
      <c r="A26" s="22" t="s">
        <v>791</v>
      </c>
      <c r="B26" s="28">
        <v>0</v>
      </c>
      <c r="C26" s="28">
        <v>0</v>
      </c>
      <c r="D26" s="28">
        <v>-10672.48892</v>
      </c>
      <c r="E26" s="28">
        <v>-10672.48892</v>
      </c>
      <c r="F26" s="28">
        <v>0</v>
      </c>
      <c r="G26" s="28">
        <v>-10672.48892</v>
      </c>
      <c r="I26" s="564"/>
      <c r="J26" s="166"/>
      <c r="K26" s="166"/>
      <c r="L26" s="9"/>
    </row>
    <row r="27" spans="1:12" x14ac:dyDescent="0.2">
      <c r="A27" s="22"/>
      <c r="B27" s="28"/>
      <c r="C27" s="28"/>
      <c r="D27" s="28"/>
      <c r="E27" s="28"/>
      <c r="F27" s="28"/>
      <c r="G27" s="28"/>
      <c r="I27" s="564"/>
      <c r="J27" s="166"/>
      <c r="K27" s="166"/>
      <c r="L27" s="9"/>
    </row>
    <row r="28" spans="1:12" x14ac:dyDescent="0.2">
      <c r="A28" s="565" t="s">
        <v>1254</v>
      </c>
      <c r="B28" s="38">
        <v>0</v>
      </c>
      <c r="C28" s="38">
        <v>0</v>
      </c>
      <c r="D28" s="38">
        <v>-135502.53358400115</v>
      </c>
      <c r="E28" s="38">
        <v>-135502.53358400115</v>
      </c>
      <c r="F28" s="38">
        <v>0</v>
      </c>
      <c r="G28" s="38">
        <v>-135502.53358400115</v>
      </c>
      <c r="I28" s="346"/>
      <c r="J28" s="166"/>
      <c r="K28" s="166"/>
      <c r="L28" s="9"/>
    </row>
    <row r="29" spans="1:12" x14ac:dyDescent="0.2">
      <c r="A29" s="22"/>
      <c r="B29" s="28"/>
      <c r="C29" s="28"/>
      <c r="D29" s="28"/>
      <c r="E29" s="28"/>
      <c r="F29" s="28"/>
      <c r="G29" s="28"/>
      <c r="I29" s="564"/>
      <c r="J29" s="166"/>
      <c r="K29" s="166"/>
      <c r="L29" s="9"/>
    </row>
    <row r="30" spans="1:12" x14ac:dyDescent="0.2">
      <c r="A30" s="565" t="s">
        <v>1255</v>
      </c>
      <c r="B30" s="38">
        <v>235314.32440705999</v>
      </c>
      <c r="C30" s="38">
        <v>33039.21882999994</v>
      </c>
      <c r="D30" s="38">
        <v>40271.077658032562</v>
      </c>
      <c r="E30" s="38">
        <v>308624.62089509203</v>
      </c>
      <c r="F30" s="38">
        <v>6017.3725599999307</v>
      </c>
      <c r="G30" s="38">
        <v>314641.99345509137</v>
      </c>
      <c r="I30" s="564"/>
      <c r="J30" s="166"/>
      <c r="K30" s="166"/>
      <c r="L30" s="9"/>
    </row>
    <row r="31" spans="1:12" x14ac:dyDescent="0.2">
      <c r="A31" s="22"/>
      <c r="B31" s="28"/>
      <c r="C31" s="28"/>
      <c r="D31" s="28"/>
      <c r="E31" s="28"/>
      <c r="F31" s="28"/>
      <c r="G31" s="28"/>
      <c r="I31" s="564"/>
      <c r="J31" s="166"/>
      <c r="K31" s="166"/>
      <c r="L31" s="9"/>
    </row>
    <row r="32" spans="1:12" ht="13.5" x14ac:dyDescent="0.2">
      <c r="A32" s="22" t="s">
        <v>1854</v>
      </c>
      <c r="B32" s="28"/>
      <c r="C32" s="28"/>
      <c r="D32" s="28"/>
      <c r="E32" s="28"/>
      <c r="F32" s="28"/>
      <c r="G32" s="28"/>
      <c r="I32" s="564"/>
      <c r="J32" s="166"/>
      <c r="K32" s="166"/>
      <c r="L32" s="9"/>
    </row>
    <row r="33" spans="1:12" x14ac:dyDescent="0.2">
      <c r="A33" s="22"/>
      <c r="B33" s="28"/>
      <c r="C33" s="28"/>
      <c r="D33" s="28"/>
      <c r="E33" s="28"/>
      <c r="F33" s="28"/>
      <c r="G33" s="28"/>
      <c r="I33" s="564"/>
      <c r="J33" s="166"/>
      <c r="K33" s="166"/>
      <c r="L33" s="9"/>
    </row>
    <row r="34" spans="1:12" customFormat="1" ht="13.5" x14ac:dyDescent="0.2">
      <c r="A34" s="565" t="s">
        <v>1257</v>
      </c>
      <c r="B34" s="38">
        <v>754330.97021000017</v>
      </c>
      <c r="C34" s="570">
        <v>43958.342899999989</v>
      </c>
      <c r="D34" s="570">
        <v>208045.99056000006</v>
      </c>
      <c r="E34" s="570">
        <v>1006335.3036700003</v>
      </c>
      <c r="F34" s="38">
        <v>164027.85187000001</v>
      </c>
      <c r="G34" s="38">
        <v>1170363.1555400002</v>
      </c>
    </row>
    <row r="35" spans="1:12" customFormat="1" x14ac:dyDescent="0.2">
      <c r="A35" s="22" t="s">
        <v>3294</v>
      </c>
      <c r="B35" s="28">
        <v>434819.33864000009</v>
      </c>
      <c r="C35" s="184">
        <v>31943.783339999998</v>
      </c>
      <c r="D35" s="184">
        <v>91910.117629999993</v>
      </c>
      <c r="E35" s="184">
        <v>558673.23961000005</v>
      </c>
      <c r="F35" s="28">
        <v>135639.43001000001</v>
      </c>
      <c r="G35" s="28">
        <v>694312.66962000006</v>
      </c>
    </row>
    <row r="36" spans="1:12" customFormat="1" x14ac:dyDescent="0.2">
      <c r="A36" s="22" t="s">
        <v>3295</v>
      </c>
      <c r="B36" s="28">
        <v>43695.082929999997</v>
      </c>
      <c r="C36" s="184">
        <v>3041.6004500000004</v>
      </c>
      <c r="D36" s="184">
        <v>55959.097000000002</v>
      </c>
      <c r="E36" s="184">
        <v>102695.78038</v>
      </c>
      <c r="F36" s="28">
        <v>8814.6728399999993</v>
      </c>
      <c r="G36" s="28">
        <v>111510.45322</v>
      </c>
    </row>
    <row r="37" spans="1:12" customFormat="1" ht="13.5" x14ac:dyDescent="0.2">
      <c r="A37" s="22" t="s">
        <v>3296</v>
      </c>
      <c r="B37" s="28">
        <v>89061.086859999938</v>
      </c>
      <c r="C37" s="184">
        <v>5000.7749400000002</v>
      </c>
      <c r="D37" s="184">
        <v>39609.254829999998</v>
      </c>
      <c r="E37" s="184">
        <v>133671.11662999995</v>
      </c>
      <c r="F37" s="28">
        <v>-229.98588000000001</v>
      </c>
      <c r="G37" s="28">
        <v>133441.13074999995</v>
      </c>
    </row>
    <row r="38" spans="1:12" customFormat="1" ht="13.5" x14ac:dyDescent="0.2">
      <c r="A38" s="22" t="s">
        <v>3297</v>
      </c>
      <c r="B38" s="28">
        <v>68102.106580000007</v>
      </c>
      <c r="C38" s="184">
        <v>3660.3768799999998</v>
      </c>
      <c r="D38" s="184">
        <v>5885.62547</v>
      </c>
      <c r="E38" s="184">
        <v>77648.108930000002</v>
      </c>
      <c r="F38" s="28">
        <v>5051.74568</v>
      </c>
      <c r="G38" s="28">
        <v>82699.854610000009</v>
      </c>
    </row>
    <row r="39" spans="1:12" customFormat="1" ht="13.5" x14ac:dyDescent="0.2">
      <c r="A39" s="22" t="s">
        <v>3298</v>
      </c>
      <c r="B39" s="28">
        <v>104480.73877000003</v>
      </c>
      <c r="C39" s="184">
        <v>57.089010000000002</v>
      </c>
      <c r="D39" s="184">
        <v>3836.3819100000001</v>
      </c>
      <c r="E39" s="184">
        <v>108374.20969000002</v>
      </c>
      <c r="F39" s="28">
        <v>9516.8732600000003</v>
      </c>
      <c r="G39" s="28">
        <v>117891.08295000001</v>
      </c>
    </row>
    <row r="40" spans="1:12" customFormat="1" ht="13.5" x14ac:dyDescent="0.2">
      <c r="A40" s="22" t="s">
        <v>1256</v>
      </c>
      <c r="B40" s="28">
        <v>14.373460000000001</v>
      </c>
      <c r="C40" s="184">
        <v>0</v>
      </c>
      <c r="D40" s="184">
        <v>1993.3048100000001</v>
      </c>
      <c r="E40" s="184">
        <v>2007.6782700000001</v>
      </c>
      <c r="F40" s="28">
        <v>0</v>
      </c>
      <c r="G40" s="28">
        <v>2007.6782700000001</v>
      </c>
    </row>
    <row r="41" spans="1:12" customFormat="1" ht="13.5" x14ac:dyDescent="0.2">
      <c r="A41" s="22" t="s">
        <v>3299</v>
      </c>
      <c r="B41" s="28">
        <v>11239.005929999998</v>
      </c>
      <c r="C41" s="184">
        <v>199.26724999999999</v>
      </c>
      <c r="D41" s="184">
        <v>2682.7125599999999</v>
      </c>
      <c r="E41" s="184">
        <v>14120.985739999998</v>
      </c>
      <c r="F41" s="28">
        <v>5157.5384300000005</v>
      </c>
      <c r="G41" s="28">
        <v>19278.524169999997</v>
      </c>
    </row>
    <row r="42" spans="1:12" customFormat="1" ht="13.5" x14ac:dyDescent="0.2">
      <c r="A42" s="23" t="s">
        <v>3300</v>
      </c>
      <c r="B42" s="28">
        <v>665.93525</v>
      </c>
      <c r="C42" s="184">
        <v>0</v>
      </c>
      <c r="D42" s="184">
        <v>172.6104</v>
      </c>
      <c r="E42" s="184">
        <v>838.54565000000002</v>
      </c>
      <c r="F42" s="28">
        <v>77.577529999999996</v>
      </c>
      <c r="G42" s="28">
        <v>916.12318000000005</v>
      </c>
    </row>
    <row r="43" spans="1:12" customFormat="1" ht="13.5" x14ac:dyDescent="0.2">
      <c r="A43" s="22" t="s">
        <v>3301</v>
      </c>
      <c r="B43" s="28">
        <v>1890.0702700000002</v>
      </c>
      <c r="C43" s="184">
        <v>49.465050000000005</v>
      </c>
      <c r="D43" s="184">
        <v>385.56453999999997</v>
      </c>
      <c r="E43" s="184">
        <v>2325.0998600000003</v>
      </c>
      <c r="F43" s="28">
        <v>0</v>
      </c>
      <c r="G43" s="28">
        <v>2325.0998600000003</v>
      </c>
    </row>
    <row r="44" spans="1:12" customFormat="1" ht="13.5" x14ac:dyDescent="0.2">
      <c r="A44" s="22" t="s">
        <v>2383</v>
      </c>
      <c r="B44" s="28">
        <v>363.23152000000005</v>
      </c>
      <c r="C44" s="184">
        <v>5.9859799999999996</v>
      </c>
      <c r="D44" s="184">
        <v>5611.3214100000669</v>
      </c>
      <c r="E44" s="184">
        <v>5980.5389100000666</v>
      </c>
      <c r="F44" s="28">
        <v>0</v>
      </c>
      <c r="G44" s="28">
        <v>5980.5389100000666</v>
      </c>
    </row>
    <row r="45" spans="1:12" x14ac:dyDescent="0.2">
      <c r="A45" s="22"/>
      <c r="B45" s="28"/>
      <c r="C45" s="28"/>
      <c r="D45" s="28"/>
      <c r="E45" s="28"/>
      <c r="F45" s="28"/>
      <c r="G45" s="28"/>
      <c r="I45" s="564"/>
      <c r="J45" s="166"/>
      <c r="K45" s="166"/>
      <c r="L45" s="9"/>
    </row>
    <row r="46" spans="1:12" ht="13.5" x14ac:dyDescent="0.2">
      <c r="A46" s="565" t="s">
        <v>1258</v>
      </c>
      <c r="B46" s="38">
        <v>-420750.60949000029</v>
      </c>
      <c r="C46" s="38">
        <v>-23916.523219999999</v>
      </c>
      <c r="D46" s="38">
        <v>-29304.913289999997</v>
      </c>
      <c r="E46" s="38">
        <v>-473972.04600000032</v>
      </c>
      <c r="F46" s="38">
        <v>-69840.822830000019</v>
      </c>
      <c r="G46" s="38">
        <v>-543812.86883000028</v>
      </c>
      <c r="I46" s="346"/>
      <c r="J46" s="166"/>
      <c r="K46" s="166"/>
      <c r="L46" s="9"/>
    </row>
    <row r="47" spans="1:12" ht="13.5" x14ac:dyDescent="0.2">
      <c r="A47" s="22" t="s">
        <v>792</v>
      </c>
      <c r="B47" s="28">
        <v>-5750.5580399999835</v>
      </c>
      <c r="C47" s="28">
        <v>-332.08446999999995</v>
      </c>
      <c r="D47" s="28">
        <v>-1664.0015100000001</v>
      </c>
      <c r="E47" s="28">
        <v>-7746.6440199999834</v>
      </c>
      <c r="F47" s="28">
        <v>-17345.277000000002</v>
      </c>
      <c r="G47" s="28">
        <v>-25091.921019999987</v>
      </c>
      <c r="I47" s="564"/>
      <c r="J47" s="166"/>
      <c r="K47" s="166"/>
      <c r="L47" s="9"/>
    </row>
    <row r="48" spans="1:12" ht="13.5" x14ac:dyDescent="0.2">
      <c r="A48" s="22" t="s">
        <v>2901</v>
      </c>
      <c r="B48" s="28">
        <v>-9080.6584999999995</v>
      </c>
      <c r="C48" s="28">
        <v>-63.951160000000002</v>
      </c>
      <c r="D48" s="28">
        <v>-3820.0966600000002</v>
      </c>
      <c r="E48" s="28">
        <v>-12964.706319999999</v>
      </c>
      <c r="F48" s="28">
        <v>0</v>
      </c>
      <c r="G48" s="28">
        <v>-12964.706319999999</v>
      </c>
      <c r="I48" s="564"/>
      <c r="J48" s="166"/>
      <c r="K48" s="166"/>
      <c r="L48" s="9"/>
    </row>
    <row r="49" spans="1:12" ht="13.5" x14ac:dyDescent="0.2">
      <c r="A49" s="22" t="s">
        <v>2902</v>
      </c>
      <c r="B49" s="28">
        <v>-9115.2020000000011</v>
      </c>
      <c r="C49" s="28">
        <v>-282.05304999999998</v>
      </c>
      <c r="D49" s="28">
        <v>-1825.40464</v>
      </c>
      <c r="E49" s="28">
        <v>-11222.65969</v>
      </c>
      <c r="F49" s="28">
        <v>-2268.0789199999999</v>
      </c>
      <c r="G49" s="28">
        <v>-13490.73861</v>
      </c>
      <c r="I49" s="564"/>
      <c r="J49" s="166"/>
      <c r="K49" s="166"/>
      <c r="L49" s="9"/>
    </row>
    <row r="50" spans="1:12" ht="13.5" x14ac:dyDescent="0.2">
      <c r="A50" s="22" t="s">
        <v>1767</v>
      </c>
      <c r="B50" s="28">
        <v>-209355.04972000001</v>
      </c>
      <c r="C50" s="28">
        <v>-11125.500449999998</v>
      </c>
      <c r="D50" s="28">
        <v>-830.52566999999999</v>
      </c>
      <c r="E50" s="28">
        <v>-221311.07584</v>
      </c>
      <c r="F50" s="28">
        <v>-31803.795770000008</v>
      </c>
      <c r="G50" s="28">
        <v>-253114.87161</v>
      </c>
      <c r="I50" s="564"/>
      <c r="J50" s="166"/>
      <c r="K50" s="166"/>
      <c r="L50" s="9"/>
    </row>
    <row r="51" spans="1:12" ht="13.5" x14ac:dyDescent="0.2">
      <c r="A51" s="23" t="s">
        <v>1768</v>
      </c>
      <c r="B51" s="28">
        <v>-6.4172900000000936</v>
      </c>
      <c r="C51" s="28">
        <v>0</v>
      </c>
      <c r="D51" s="28">
        <v>0</v>
      </c>
      <c r="E51" s="28">
        <v>-6.4172900000000936</v>
      </c>
      <c r="F51" s="28">
        <v>0</v>
      </c>
      <c r="G51" s="28">
        <v>-6.4172900000000936</v>
      </c>
      <c r="I51" s="564"/>
      <c r="J51" s="166"/>
      <c r="K51" s="166"/>
      <c r="L51" s="9"/>
    </row>
    <row r="52" spans="1:12" ht="13.5" x14ac:dyDescent="0.2">
      <c r="A52" s="22" t="s">
        <v>1739</v>
      </c>
      <c r="B52" s="28">
        <v>-144517.05208000031</v>
      </c>
      <c r="C52" s="28">
        <v>-9108.3291099999988</v>
      </c>
      <c r="D52" s="28">
        <v>-7490.5024100000001</v>
      </c>
      <c r="E52" s="28">
        <v>-161115.88360000032</v>
      </c>
      <c r="F52" s="28">
        <v>-16279.269340000001</v>
      </c>
      <c r="G52" s="28">
        <v>-177395.15294000032</v>
      </c>
      <c r="I52" s="564"/>
      <c r="J52" s="166"/>
      <c r="K52" s="166"/>
      <c r="L52" s="9"/>
    </row>
    <row r="53" spans="1:12" ht="13.5" x14ac:dyDescent="0.2">
      <c r="A53" s="22" t="s">
        <v>784</v>
      </c>
      <c r="B53" s="28">
        <v>-41689.424449999999</v>
      </c>
      <c r="C53" s="28">
        <v>-2996.4117700000002</v>
      </c>
      <c r="D53" s="28">
        <v>-13226.005709999998</v>
      </c>
      <c r="E53" s="28">
        <v>-57911.841929999995</v>
      </c>
      <c r="F53" s="28">
        <v>-2144.4017999999996</v>
      </c>
      <c r="G53" s="28">
        <v>-60056.243729999995</v>
      </c>
      <c r="I53" s="564"/>
      <c r="J53" s="166"/>
      <c r="K53" s="166"/>
      <c r="L53" s="9"/>
    </row>
    <row r="54" spans="1:12" ht="13.5" x14ac:dyDescent="0.2">
      <c r="A54" s="22" t="s">
        <v>785</v>
      </c>
      <c r="B54" s="28">
        <v>-1236.2474099999999</v>
      </c>
      <c r="C54" s="28">
        <v>-8.1932099999999988</v>
      </c>
      <c r="D54" s="28">
        <v>-448.37669</v>
      </c>
      <c r="E54" s="28">
        <v>-1692.8173099999999</v>
      </c>
      <c r="F54" s="28">
        <v>0</v>
      </c>
      <c r="G54" s="28">
        <v>-1692.8173099999999</v>
      </c>
      <c r="I54" s="564"/>
      <c r="J54" s="166"/>
      <c r="K54" s="166"/>
      <c r="L54" s="9"/>
    </row>
    <row r="55" spans="1:12" x14ac:dyDescent="0.2">
      <c r="A55" s="22"/>
      <c r="B55" s="28"/>
      <c r="C55" s="184"/>
      <c r="D55" s="184"/>
      <c r="E55" s="184"/>
      <c r="F55" s="28"/>
      <c r="G55" s="28"/>
      <c r="I55" s="564"/>
      <c r="J55" s="166"/>
      <c r="K55" s="166"/>
      <c r="L55" s="9"/>
    </row>
    <row r="56" spans="1:12" ht="13.5" x14ac:dyDescent="0.2">
      <c r="A56" s="565" t="s">
        <v>1259</v>
      </c>
      <c r="B56" s="38">
        <v>-7261.5588549999911</v>
      </c>
      <c r="C56" s="570">
        <v>-1858.6663000000001</v>
      </c>
      <c r="D56" s="38">
        <v>-8367.8403790000011</v>
      </c>
      <c r="E56" s="570">
        <v>-17488.065533999994</v>
      </c>
      <c r="F56" s="38">
        <v>-5498.9259400000001</v>
      </c>
      <c r="G56" s="38">
        <v>-22986.991473999995</v>
      </c>
      <c r="I56" s="346"/>
      <c r="J56" s="166"/>
      <c r="K56" s="166"/>
      <c r="L56" s="9"/>
    </row>
    <row r="57" spans="1:12" x14ac:dyDescent="0.2">
      <c r="A57" s="573" t="s">
        <v>190</v>
      </c>
      <c r="B57" s="36">
        <v>-35126.929860000004</v>
      </c>
      <c r="C57" s="574">
        <v>-438.69516999999996</v>
      </c>
      <c r="D57" s="36">
        <v>-6456.8502000000008</v>
      </c>
      <c r="E57" s="574">
        <v>-42022.475230000004</v>
      </c>
      <c r="F57" s="36">
        <v>1032.0211199999999</v>
      </c>
      <c r="G57" s="36">
        <v>-40990.454110000006</v>
      </c>
      <c r="I57" s="9"/>
      <c r="J57" s="9"/>
      <c r="K57" s="9"/>
      <c r="L57" s="9"/>
    </row>
    <row r="58" spans="1:12" x14ac:dyDescent="0.2">
      <c r="A58" s="23" t="s">
        <v>191</v>
      </c>
      <c r="B58" s="28">
        <v>-6781.3863699999974</v>
      </c>
      <c r="C58" s="9">
        <v>35.524929999999998</v>
      </c>
      <c r="D58" s="28">
        <v>-29.32555</v>
      </c>
      <c r="E58" s="9">
        <v>-6775.1869899999974</v>
      </c>
      <c r="F58" s="28">
        <v>0</v>
      </c>
      <c r="G58" s="28">
        <v>-6775.1869899999974</v>
      </c>
      <c r="I58" s="9"/>
      <c r="J58" s="9"/>
      <c r="K58" s="9"/>
      <c r="L58" s="9"/>
    </row>
    <row r="59" spans="1:12" x14ac:dyDescent="0.2">
      <c r="A59" s="23" t="s">
        <v>1260</v>
      </c>
      <c r="B59" s="28">
        <v>2525.2537000000002</v>
      </c>
      <c r="C59" s="9">
        <v>0</v>
      </c>
      <c r="D59" s="28">
        <v>0</v>
      </c>
      <c r="E59" s="9">
        <v>2525.2537000000002</v>
      </c>
      <c r="F59" s="28">
        <v>0</v>
      </c>
      <c r="G59" s="28">
        <v>2525.2537000000002</v>
      </c>
      <c r="I59" s="9"/>
      <c r="J59" s="9"/>
      <c r="K59" s="9"/>
      <c r="L59" s="9"/>
    </row>
    <row r="60" spans="1:12" x14ac:dyDescent="0.2">
      <c r="A60" s="23" t="s">
        <v>1261</v>
      </c>
      <c r="B60" s="28">
        <v>0</v>
      </c>
      <c r="C60" s="9">
        <v>0</v>
      </c>
      <c r="D60" s="28">
        <v>0</v>
      </c>
      <c r="E60" s="9">
        <v>0</v>
      </c>
      <c r="F60" s="28">
        <v>0</v>
      </c>
      <c r="G60" s="28">
        <v>0</v>
      </c>
      <c r="I60" s="9"/>
      <c r="J60" s="9"/>
      <c r="K60" s="9"/>
      <c r="L60" s="9"/>
    </row>
    <row r="61" spans="1:12" x14ac:dyDescent="0.2">
      <c r="A61" s="23" t="s">
        <v>1262</v>
      </c>
      <c r="B61" s="28">
        <v>26.000769999999999</v>
      </c>
      <c r="C61" s="9">
        <v>1098.6371999999999</v>
      </c>
      <c r="D61" s="28">
        <v>0</v>
      </c>
      <c r="E61" s="9">
        <v>1124.63797</v>
      </c>
      <c r="F61" s="28">
        <v>0</v>
      </c>
      <c r="G61" s="28">
        <v>1124.63797</v>
      </c>
      <c r="I61" s="9"/>
      <c r="J61" s="9"/>
      <c r="K61" s="9"/>
      <c r="L61" s="9"/>
    </row>
    <row r="62" spans="1:12" x14ac:dyDescent="0.2">
      <c r="A62" s="23" t="s">
        <v>1263</v>
      </c>
      <c r="B62" s="28">
        <v>-1834.2251000000001</v>
      </c>
      <c r="C62" s="9">
        <v>0.40858999999999995</v>
      </c>
      <c r="D62" s="28">
        <v>0</v>
      </c>
      <c r="E62" s="9">
        <v>-1833.8165100000001</v>
      </c>
      <c r="F62" s="28">
        <v>0</v>
      </c>
      <c r="G62" s="28">
        <v>-1833.8165100000001</v>
      </c>
      <c r="I62" s="9"/>
      <c r="J62" s="9"/>
      <c r="K62" s="9"/>
      <c r="L62" s="9"/>
    </row>
    <row r="63" spans="1:12" x14ac:dyDescent="0.2">
      <c r="A63" s="23" t="s">
        <v>192</v>
      </c>
      <c r="B63" s="28">
        <v>47578.364690000002</v>
      </c>
      <c r="C63" s="9">
        <v>756.97347000000002</v>
      </c>
      <c r="D63" s="28">
        <v>9331.3967810000013</v>
      </c>
      <c r="E63" s="9">
        <v>57666.734941000002</v>
      </c>
      <c r="F63" s="28">
        <v>144.45238000000001</v>
      </c>
      <c r="G63" s="28">
        <v>57811.187321000005</v>
      </c>
      <c r="I63" s="9"/>
      <c r="J63" s="9"/>
      <c r="K63" s="9"/>
      <c r="L63" s="9"/>
    </row>
    <row r="64" spans="1:12" x14ac:dyDescent="0.2">
      <c r="A64" s="23" t="s">
        <v>193</v>
      </c>
      <c r="B64" s="28">
        <v>-14121.474094999996</v>
      </c>
      <c r="C64" s="9">
        <v>-3384.5060600000002</v>
      </c>
      <c r="D64" s="28">
        <v>-11421.973179999999</v>
      </c>
      <c r="E64" s="9">
        <v>-28927.953334999998</v>
      </c>
      <c r="F64" s="28">
        <v>-6675.3994400000001</v>
      </c>
      <c r="G64" s="28">
        <v>-35603.352774999999</v>
      </c>
      <c r="I64" s="9"/>
      <c r="J64" s="9"/>
      <c r="K64" s="9"/>
      <c r="L64" s="9"/>
    </row>
    <row r="65" spans="1:14" x14ac:dyDescent="0.2">
      <c r="A65" s="23" t="s">
        <v>194</v>
      </c>
      <c r="B65" s="28">
        <v>866.31016</v>
      </c>
      <c r="C65" s="9">
        <v>72.990740000000002</v>
      </c>
      <c r="D65" s="28">
        <v>222.42538000000002</v>
      </c>
      <c r="E65" s="9">
        <v>1161.7262799999999</v>
      </c>
      <c r="F65" s="28">
        <v>0</v>
      </c>
      <c r="G65" s="28">
        <v>1161.7262799999999</v>
      </c>
      <c r="I65" s="9"/>
      <c r="J65" s="9"/>
      <c r="K65" s="9"/>
      <c r="L65" s="9"/>
    </row>
    <row r="66" spans="1:14" x14ac:dyDescent="0.2">
      <c r="A66" s="23" t="s">
        <v>195</v>
      </c>
      <c r="B66" s="28">
        <v>-393.47275000000002</v>
      </c>
      <c r="C66" s="9">
        <v>0</v>
      </c>
      <c r="D66" s="28">
        <v>-13.51361</v>
      </c>
      <c r="E66" s="9">
        <v>-406.98635999999999</v>
      </c>
      <c r="F66" s="28">
        <v>0</v>
      </c>
      <c r="G66" s="28">
        <v>-406.98635999999999</v>
      </c>
      <c r="I66" s="9"/>
      <c r="J66" s="9"/>
      <c r="K66" s="9"/>
      <c r="L66" s="9"/>
    </row>
    <row r="67" spans="1:14" x14ac:dyDescent="0.2">
      <c r="A67" s="575"/>
      <c r="B67" s="37"/>
      <c r="C67" s="576"/>
      <c r="D67" s="37"/>
      <c r="E67" s="576"/>
      <c r="F67" s="37"/>
      <c r="G67" s="37"/>
      <c r="I67" s="9"/>
      <c r="J67" s="9"/>
      <c r="K67" s="9"/>
      <c r="L67" s="9"/>
    </row>
    <row r="68" spans="1:14" ht="13.5" customHeight="1" x14ac:dyDescent="0.2">
      <c r="A68" s="572" t="s">
        <v>196</v>
      </c>
      <c r="B68" s="38">
        <v>424029.75571648689</v>
      </c>
      <c r="C68" s="571">
        <v>38223.172530000018</v>
      </c>
      <c r="D68" s="38">
        <v>163042.35611297213</v>
      </c>
      <c r="E68" s="571">
        <v>625295.28435945907</v>
      </c>
      <c r="F68" s="38">
        <v>72686.80949</v>
      </c>
      <c r="G68" s="38">
        <v>697982.09384945908</v>
      </c>
      <c r="I68" s="9"/>
      <c r="J68" s="9"/>
      <c r="K68" s="9"/>
      <c r="L68" s="9"/>
    </row>
    <row r="69" spans="1:14" x14ac:dyDescent="0.2">
      <c r="A69" s="15" t="s">
        <v>1264</v>
      </c>
      <c r="B69" s="28">
        <v>561633.1262730211</v>
      </c>
      <c r="C69" s="184">
        <v>52401.258980000006</v>
      </c>
      <c r="D69" s="184">
        <v>209465.42777884568</v>
      </c>
      <c r="E69" s="184">
        <v>823499.8130318668</v>
      </c>
      <c r="F69" s="28">
        <v>94705.475659999996</v>
      </c>
      <c r="G69" s="28">
        <v>918205.28869186679</v>
      </c>
      <c r="I69" s="9"/>
      <c r="J69" s="9"/>
      <c r="K69" s="9"/>
      <c r="L69" s="9"/>
    </row>
    <row r="70" spans="1:14" x14ac:dyDescent="0.2">
      <c r="A70" s="23" t="s">
        <v>197</v>
      </c>
      <c r="B70" s="28">
        <v>-137603.37055653424</v>
      </c>
      <c r="C70" s="184">
        <v>-14178.086449999999</v>
      </c>
      <c r="D70" s="184">
        <v>-46423.071665873511</v>
      </c>
      <c r="E70" s="184">
        <v>-198204.52867240776</v>
      </c>
      <c r="F70" s="28">
        <v>-22018.66617</v>
      </c>
      <c r="G70" s="28">
        <v>-220223.19484240777</v>
      </c>
      <c r="I70" s="9"/>
      <c r="J70" s="9"/>
      <c r="K70" s="9"/>
      <c r="L70" s="9"/>
    </row>
    <row r="71" spans="1:14" ht="13.5" thickBot="1" x14ac:dyDescent="0.25">
      <c r="A71" s="577" t="s">
        <v>189</v>
      </c>
      <c r="B71" s="578">
        <v>424029.75571648689</v>
      </c>
      <c r="C71" s="579">
        <v>38223.172530000018</v>
      </c>
      <c r="D71" s="579">
        <v>163042.35611297213</v>
      </c>
      <c r="E71" s="579">
        <v>625295.28435945907</v>
      </c>
      <c r="F71" s="578">
        <v>72686.80949</v>
      </c>
      <c r="G71" s="578">
        <v>697982.09384945908</v>
      </c>
      <c r="I71" s="9"/>
      <c r="J71" s="9"/>
      <c r="K71" s="9"/>
      <c r="L71" s="9"/>
    </row>
    <row r="72" spans="1:14" x14ac:dyDescent="0.2">
      <c r="I72" s="9"/>
      <c r="J72" s="9"/>
      <c r="K72" s="9"/>
      <c r="L72" s="9"/>
    </row>
    <row r="74" spans="1:14" x14ac:dyDescent="0.2">
      <c r="B74" s="561"/>
      <c r="C74" s="24"/>
      <c r="D74" s="24"/>
      <c r="E74" s="24"/>
      <c r="F74" s="24"/>
      <c r="G74" s="24"/>
      <c r="I74" s="24"/>
      <c r="J74" s="24"/>
      <c r="K74" s="24"/>
      <c r="L74" s="24"/>
      <c r="M74" s="24"/>
      <c r="N74" s="24"/>
    </row>
    <row r="75" spans="1:14" x14ac:dyDescent="0.2">
      <c r="B75" s="561"/>
      <c r="C75" s="24"/>
      <c r="D75" s="24"/>
      <c r="E75" s="24"/>
      <c r="F75" s="24"/>
      <c r="G75" s="24"/>
      <c r="I75" s="24"/>
      <c r="J75" s="24"/>
      <c r="K75" s="24"/>
      <c r="L75" s="24"/>
      <c r="M75" s="24"/>
      <c r="N75" s="24"/>
    </row>
    <row r="76" spans="1:14" x14ac:dyDescent="0.2">
      <c r="B76" s="561"/>
      <c r="C76" s="24"/>
      <c r="D76" s="24"/>
      <c r="E76" s="24"/>
      <c r="F76" s="24"/>
      <c r="G76" s="24"/>
      <c r="I76" s="24"/>
      <c r="J76" s="24"/>
      <c r="K76" s="24"/>
      <c r="L76" s="24"/>
      <c r="M76" s="24"/>
      <c r="N76" s="24"/>
    </row>
    <row r="77" spans="1:14" x14ac:dyDescent="0.2">
      <c r="B77" s="561"/>
      <c r="C77" s="24"/>
      <c r="D77" s="24"/>
      <c r="E77" s="24"/>
      <c r="F77" s="24"/>
      <c r="G77" s="24"/>
      <c r="I77" s="24"/>
      <c r="J77" s="24"/>
      <c r="K77" s="24"/>
      <c r="L77" s="24"/>
      <c r="M77" s="24"/>
      <c r="N77" s="24"/>
    </row>
    <row r="78" spans="1:14" x14ac:dyDescent="0.2">
      <c r="B78" s="561"/>
      <c r="C78" s="24"/>
      <c r="D78" s="24"/>
      <c r="E78" s="24"/>
      <c r="F78" s="24"/>
      <c r="G78" s="24"/>
      <c r="I78" s="24"/>
      <c r="J78" s="24"/>
      <c r="K78" s="24"/>
      <c r="L78" s="24"/>
      <c r="M78" s="24"/>
      <c r="N78" s="24"/>
    </row>
    <row r="79" spans="1:14" x14ac:dyDescent="0.2">
      <c r="B79" s="561"/>
      <c r="C79" s="24"/>
      <c r="D79" s="24"/>
      <c r="E79" s="24"/>
      <c r="F79" s="24"/>
      <c r="G79" s="24"/>
      <c r="I79" s="24"/>
      <c r="J79" s="24"/>
      <c r="K79" s="24"/>
      <c r="L79" s="24"/>
      <c r="M79" s="24"/>
      <c r="N79" s="24"/>
    </row>
    <row r="80" spans="1:14" x14ac:dyDescent="0.2">
      <c r="B80" s="561"/>
      <c r="C80" s="24"/>
      <c r="D80" s="24"/>
      <c r="E80" s="24"/>
      <c r="F80" s="24"/>
      <c r="G80" s="24"/>
      <c r="I80" s="24"/>
      <c r="J80" s="24"/>
      <c r="K80" s="24"/>
      <c r="L80" s="24"/>
      <c r="M80" s="24"/>
      <c r="N80" s="24"/>
    </row>
    <row r="81" spans="2:14" x14ac:dyDescent="0.2">
      <c r="B81" s="561"/>
      <c r="C81" s="24"/>
      <c r="D81" s="24"/>
      <c r="E81" s="24"/>
      <c r="F81" s="24"/>
      <c r="G81" s="24"/>
      <c r="I81" s="24"/>
      <c r="J81" s="24"/>
      <c r="K81" s="24"/>
      <c r="L81" s="24"/>
      <c r="M81" s="24"/>
      <c r="N81" s="24"/>
    </row>
    <row r="82" spans="2:14" x14ac:dyDescent="0.2">
      <c r="B82" s="561"/>
      <c r="C82" s="24"/>
      <c r="D82" s="24"/>
      <c r="E82" s="24"/>
      <c r="F82" s="24"/>
      <c r="G82" s="24"/>
      <c r="I82" s="24"/>
      <c r="J82" s="24"/>
      <c r="K82" s="24"/>
      <c r="L82" s="24"/>
      <c r="M82" s="24"/>
      <c r="N82" s="24"/>
    </row>
    <row r="83" spans="2:14" x14ac:dyDescent="0.2">
      <c r="B83" s="561"/>
      <c r="C83" s="24"/>
      <c r="D83" s="24"/>
      <c r="E83" s="24"/>
      <c r="F83" s="24"/>
      <c r="G83" s="24"/>
      <c r="I83" s="24"/>
      <c r="J83" s="24"/>
      <c r="K83" s="24"/>
      <c r="L83" s="24"/>
      <c r="M83" s="24"/>
      <c r="N83" s="24"/>
    </row>
    <row r="84" spans="2:14" x14ac:dyDescent="0.2">
      <c r="B84" s="561"/>
      <c r="C84" s="24"/>
      <c r="D84" s="24"/>
      <c r="E84" s="24"/>
      <c r="F84" s="24"/>
      <c r="G84" s="24"/>
      <c r="I84" s="24"/>
      <c r="J84" s="24"/>
      <c r="K84" s="24"/>
      <c r="L84" s="24"/>
      <c r="M84" s="24"/>
      <c r="N84" s="24"/>
    </row>
    <row r="85" spans="2:14" x14ac:dyDescent="0.2">
      <c r="B85" s="561"/>
      <c r="C85" s="24"/>
      <c r="D85" s="24"/>
      <c r="E85" s="24"/>
      <c r="F85" s="24"/>
      <c r="G85" s="24"/>
      <c r="I85" s="24"/>
      <c r="J85" s="24"/>
      <c r="K85" s="24"/>
      <c r="L85" s="24"/>
      <c r="M85" s="24"/>
      <c r="N85" s="24"/>
    </row>
    <row r="86" spans="2:14" x14ac:dyDescent="0.2">
      <c r="B86" s="561"/>
      <c r="C86" s="24"/>
      <c r="D86" s="24"/>
      <c r="E86" s="24"/>
      <c r="F86" s="24"/>
      <c r="G86" s="24"/>
      <c r="I86" s="24"/>
      <c r="J86" s="24"/>
      <c r="K86" s="24"/>
      <c r="L86" s="24"/>
      <c r="M86" s="24"/>
      <c r="N86" s="24"/>
    </row>
    <row r="87" spans="2:14" x14ac:dyDescent="0.2">
      <c r="B87" s="561"/>
      <c r="C87" s="24"/>
      <c r="D87" s="24"/>
      <c r="E87" s="24"/>
      <c r="F87" s="24"/>
      <c r="G87" s="24"/>
      <c r="I87" s="24"/>
      <c r="J87" s="24"/>
      <c r="K87" s="24"/>
      <c r="L87" s="24"/>
      <c r="M87" s="24"/>
      <c r="N87" s="24"/>
    </row>
    <row r="88" spans="2:14" x14ac:dyDescent="0.2">
      <c r="B88" s="561"/>
      <c r="C88" s="24"/>
      <c r="D88" s="24"/>
      <c r="E88" s="24"/>
      <c r="F88" s="24"/>
      <c r="G88" s="24"/>
      <c r="I88" s="24"/>
      <c r="J88" s="24"/>
      <c r="K88" s="24"/>
      <c r="L88" s="24"/>
      <c r="M88" s="24"/>
      <c r="N88" s="24"/>
    </row>
    <row r="89" spans="2:14" x14ac:dyDescent="0.2">
      <c r="B89" s="561"/>
      <c r="C89" s="24"/>
      <c r="D89" s="24"/>
      <c r="E89" s="24"/>
      <c r="F89" s="24"/>
      <c r="G89" s="24"/>
      <c r="I89" s="24"/>
      <c r="J89" s="24"/>
      <c r="K89" s="24"/>
      <c r="L89" s="24"/>
      <c r="M89" s="24"/>
      <c r="N89" s="24"/>
    </row>
    <row r="90" spans="2:14" x14ac:dyDescent="0.2">
      <c r="B90" s="561"/>
      <c r="C90" s="24"/>
      <c r="D90" s="24"/>
      <c r="E90" s="24"/>
      <c r="F90" s="24"/>
      <c r="G90" s="24"/>
      <c r="I90" s="24"/>
      <c r="J90" s="24"/>
      <c r="K90" s="24"/>
      <c r="L90" s="24"/>
      <c r="M90" s="24"/>
    </row>
  </sheetData>
  <mergeCells count="9">
    <mergeCell ref="A5:G6"/>
    <mergeCell ref="A8:A11"/>
    <mergeCell ref="B8:E8"/>
    <mergeCell ref="F8:F11"/>
    <mergeCell ref="G8:G11"/>
    <mergeCell ref="B9:B11"/>
    <mergeCell ref="D9:D11"/>
    <mergeCell ref="E9:E11"/>
    <mergeCell ref="C9:C11"/>
  </mergeCells>
  <phoneticPr fontId="2" type="noConversion"/>
  <conditionalFormatting sqref="I21:I33 I45:I56 B12:B68 C12:C56 D12:D68 E12:E56 F12:F68 B69:F71 G12:G71">
    <cfRule type="expression" dxfId="156" priority="1" stopIfTrue="1">
      <formula>$BC12=1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2" right="0.22" top="0.31" bottom="2.25" header="0.22" footer="0.51181102362204722"/>
  <pageSetup paperSize="9" scale="74" orientation="portrait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S583"/>
  <sheetViews>
    <sheetView showGridLines="0" workbookViewId="0">
      <selection activeCell="A4" sqref="A4"/>
    </sheetView>
  </sheetViews>
  <sheetFormatPr defaultRowHeight="12.75" x14ac:dyDescent="0.2"/>
  <cols>
    <col min="1" max="1" width="22.140625" customWidth="1"/>
    <col min="2" max="2" width="15.28515625" bestFit="1" customWidth="1"/>
    <col min="3" max="3" width="16.42578125" bestFit="1" customWidth="1"/>
    <col min="4" max="4" width="16.85546875" bestFit="1" customWidth="1"/>
    <col min="5" max="5" width="12.28515625" bestFit="1" customWidth="1"/>
    <col min="6" max="6" width="14.85546875" bestFit="1" customWidth="1"/>
    <col min="7" max="7" width="16.42578125" bestFit="1" customWidth="1"/>
    <col min="8" max="8" width="15.42578125" bestFit="1" customWidth="1"/>
    <col min="9" max="9" width="11.140625" bestFit="1" customWidth="1"/>
    <col min="10" max="10" width="9.85546875" bestFit="1" customWidth="1"/>
  </cols>
  <sheetData>
    <row r="1" spans="1:12" x14ac:dyDescent="0.2">
      <c r="A1" s="334" t="s">
        <v>1595</v>
      </c>
    </row>
    <row r="2" spans="1:12" x14ac:dyDescent="0.2">
      <c r="A2" s="334" t="s">
        <v>300</v>
      </c>
    </row>
    <row r="3" spans="1:12" x14ac:dyDescent="0.2">
      <c r="A3" s="1" t="s">
        <v>243</v>
      </c>
      <c r="B3" s="151"/>
      <c r="C3" s="151"/>
      <c r="D3" s="151"/>
      <c r="E3" s="151"/>
      <c r="F3" s="151"/>
      <c r="G3" s="151"/>
      <c r="H3" s="151"/>
      <c r="I3" s="151"/>
      <c r="J3" s="152" t="s">
        <v>244</v>
      </c>
    </row>
    <row r="4" spans="1:12" s="2" customFormat="1" x14ac:dyDescent="0.2">
      <c r="B4" s="9"/>
      <c r="C4" s="9"/>
      <c r="D4" s="9"/>
      <c r="E4" s="9"/>
      <c r="F4" s="9"/>
      <c r="G4" s="9"/>
      <c r="H4" s="9"/>
      <c r="I4" s="9"/>
    </row>
    <row r="5" spans="1:12" s="2" customFormat="1" ht="13.5" customHeight="1" x14ac:dyDescent="0.2">
      <c r="A5" s="857" t="s">
        <v>99</v>
      </c>
      <c r="B5" s="857"/>
      <c r="C5" s="857"/>
      <c r="D5" s="857"/>
      <c r="E5" s="857"/>
      <c r="F5" s="857"/>
      <c r="G5" s="857"/>
      <c r="H5" s="857"/>
      <c r="I5" s="857"/>
      <c r="J5" s="857"/>
      <c r="K5" s="9"/>
    </row>
    <row r="6" spans="1:12" s="2" customFormat="1" ht="12.75" customHeight="1" x14ac:dyDescent="0.2">
      <c r="A6" s="858" t="s">
        <v>296</v>
      </c>
      <c r="B6" s="798"/>
      <c r="C6" s="798"/>
      <c r="D6" s="798"/>
      <c r="E6" s="798"/>
      <c r="F6" s="798"/>
      <c r="G6" s="798"/>
      <c r="H6" s="798"/>
      <c r="I6" s="798"/>
      <c r="J6" s="798"/>
      <c r="K6" s="9"/>
    </row>
    <row r="7" spans="1:12" s="2" customFormat="1" ht="13.5" thickBot="1" x14ac:dyDescent="0.25">
      <c r="A7" s="153"/>
      <c r="B7" s="151"/>
      <c r="C7" s="151"/>
      <c r="D7" s="151"/>
      <c r="E7" s="151"/>
      <c r="F7" s="151"/>
      <c r="G7" s="151"/>
      <c r="H7" s="151"/>
      <c r="I7" s="151"/>
      <c r="J7" s="151"/>
      <c r="K7" s="9"/>
    </row>
    <row r="8" spans="1:12" s="2" customFormat="1" ht="25.5" customHeight="1" thickBot="1" x14ac:dyDescent="0.25">
      <c r="A8" s="840" t="s">
        <v>761</v>
      </c>
      <c r="B8" s="859" t="s">
        <v>3352</v>
      </c>
      <c r="C8" s="860"/>
      <c r="D8" s="860"/>
      <c r="E8" s="860"/>
      <c r="F8" s="859" t="s">
        <v>3353</v>
      </c>
      <c r="G8" s="860"/>
      <c r="H8" s="860"/>
      <c r="I8" s="860"/>
      <c r="J8" s="861"/>
      <c r="K8" s="154"/>
    </row>
    <row r="9" spans="1:12" s="2" customFormat="1" x14ac:dyDescent="0.2">
      <c r="A9" s="841"/>
      <c r="B9" s="759" t="s">
        <v>3354</v>
      </c>
      <c r="C9" s="759" t="s">
        <v>3355</v>
      </c>
      <c r="D9" s="794" t="s">
        <v>2920</v>
      </c>
      <c r="E9" s="759" t="s">
        <v>3356</v>
      </c>
      <c r="F9" s="759" t="s">
        <v>3357</v>
      </c>
      <c r="G9" s="759" t="s">
        <v>3355</v>
      </c>
      <c r="H9" s="759" t="s">
        <v>3358</v>
      </c>
      <c r="I9" s="759" t="s">
        <v>1224</v>
      </c>
      <c r="J9" s="759" t="s">
        <v>3359</v>
      </c>
    </row>
    <row r="10" spans="1:12" s="2" customFormat="1" x14ac:dyDescent="0.2">
      <c r="A10" s="841"/>
      <c r="B10" s="759"/>
      <c r="C10" s="759"/>
      <c r="D10" s="794"/>
      <c r="E10" s="759"/>
      <c r="F10" s="759"/>
      <c r="G10" s="759"/>
      <c r="H10" s="759"/>
      <c r="I10" s="759"/>
      <c r="J10" s="759"/>
    </row>
    <row r="11" spans="1:12" s="2" customFormat="1" ht="13.5" thickBot="1" x14ac:dyDescent="0.25">
      <c r="A11" s="862"/>
      <c r="B11" s="763"/>
      <c r="C11" s="763"/>
      <c r="D11" s="796"/>
      <c r="E11" s="763"/>
      <c r="F11" s="763"/>
      <c r="G11" s="763"/>
      <c r="H11" s="763"/>
      <c r="I11" s="763"/>
      <c r="J11" s="763"/>
    </row>
    <row r="12" spans="1:12" x14ac:dyDescent="0.2">
      <c r="A12" s="367" t="s">
        <v>1884</v>
      </c>
      <c r="B12" s="230"/>
      <c r="C12" s="230"/>
      <c r="D12" s="230"/>
      <c r="E12" s="230"/>
      <c r="F12" s="230"/>
      <c r="G12" s="230"/>
      <c r="H12" s="230"/>
      <c r="I12" s="230"/>
      <c r="J12" s="230"/>
      <c r="K12" s="24"/>
      <c r="L12" s="24"/>
    </row>
    <row r="13" spans="1:12" x14ac:dyDescent="0.2">
      <c r="A13" s="53" t="s">
        <v>2332</v>
      </c>
      <c r="B13" s="53">
        <v>10372</v>
      </c>
      <c r="C13" s="53">
        <v>9338</v>
      </c>
      <c r="D13" s="53">
        <v>385</v>
      </c>
      <c r="E13" s="53">
        <v>20095</v>
      </c>
      <c r="F13" s="53">
        <v>2837</v>
      </c>
      <c r="G13" s="53">
        <v>442</v>
      </c>
      <c r="H13" s="53">
        <v>59</v>
      </c>
      <c r="I13" s="53">
        <v>3338</v>
      </c>
      <c r="J13" s="53">
        <v>23433</v>
      </c>
      <c r="K13" s="24"/>
      <c r="L13" s="24"/>
    </row>
    <row r="14" spans="1:12" x14ac:dyDescent="0.2">
      <c r="A14" s="53" t="s">
        <v>2333</v>
      </c>
      <c r="B14" s="53">
        <v>44526</v>
      </c>
      <c r="C14" s="53">
        <v>48277</v>
      </c>
      <c r="D14" s="53">
        <v>3193</v>
      </c>
      <c r="E14" s="53">
        <v>95996</v>
      </c>
      <c r="F14" s="53">
        <v>19741</v>
      </c>
      <c r="G14" s="53">
        <v>5863</v>
      </c>
      <c r="H14" s="53">
        <v>1551</v>
      </c>
      <c r="I14" s="53">
        <v>27155</v>
      </c>
      <c r="J14" s="53">
        <v>123151</v>
      </c>
      <c r="K14" s="24"/>
      <c r="L14" s="24"/>
    </row>
    <row r="15" spans="1:12" x14ac:dyDescent="0.2">
      <c r="A15" s="53" t="s">
        <v>2334</v>
      </c>
      <c r="B15" s="53">
        <v>29873</v>
      </c>
      <c r="C15" s="53">
        <v>49711</v>
      </c>
      <c r="D15" s="53">
        <v>6282</v>
      </c>
      <c r="E15" s="53">
        <v>85866</v>
      </c>
      <c r="F15" s="53">
        <v>12709</v>
      </c>
      <c r="G15" s="53">
        <v>4561</v>
      </c>
      <c r="H15" s="53">
        <v>2144</v>
      </c>
      <c r="I15" s="53">
        <v>19414</v>
      </c>
      <c r="J15" s="53">
        <v>105280</v>
      </c>
      <c r="K15" s="24"/>
      <c r="L15" s="24"/>
    </row>
    <row r="16" spans="1:12" x14ac:dyDescent="0.2">
      <c r="A16" s="53" t="s">
        <v>2335</v>
      </c>
      <c r="B16" s="53">
        <v>12872</v>
      </c>
      <c r="C16" s="53">
        <v>28980</v>
      </c>
      <c r="D16" s="53">
        <v>5432</v>
      </c>
      <c r="E16" s="53">
        <v>47284</v>
      </c>
      <c r="F16" s="53">
        <v>5341</v>
      </c>
      <c r="G16" s="53">
        <v>1956</v>
      </c>
      <c r="H16" s="53">
        <v>1088</v>
      </c>
      <c r="I16" s="53">
        <v>8385</v>
      </c>
      <c r="J16" s="53">
        <v>55669</v>
      </c>
      <c r="K16" s="24"/>
      <c r="L16" s="24"/>
    </row>
    <row r="17" spans="1:19" x14ac:dyDescent="0.2">
      <c r="A17" s="53" t="s">
        <v>2336</v>
      </c>
      <c r="B17" s="53">
        <v>2757</v>
      </c>
      <c r="C17" s="53">
        <v>6437</v>
      </c>
      <c r="D17" s="53">
        <v>1596</v>
      </c>
      <c r="E17" s="53">
        <v>10790</v>
      </c>
      <c r="F17" s="53">
        <v>853</v>
      </c>
      <c r="G17" s="53">
        <v>312</v>
      </c>
      <c r="H17" s="53">
        <v>240</v>
      </c>
      <c r="I17" s="53">
        <v>1405</v>
      </c>
      <c r="J17" s="53">
        <v>12195</v>
      </c>
      <c r="K17" s="24"/>
      <c r="L17" s="24"/>
    </row>
    <row r="18" spans="1:19" x14ac:dyDescent="0.2">
      <c r="A18" s="53" t="s">
        <v>2337</v>
      </c>
      <c r="B18" s="53">
        <v>100400</v>
      </c>
      <c r="C18" s="53">
        <v>142743</v>
      </c>
      <c r="D18" s="53">
        <v>16888</v>
      </c>
      <c r="E18" s="53">
        <v>260031</v>
      </c>
      <c r="F18" s="53">
        <v>41481</v>
      </c>
      <c r="G18" s="53">
        <v>13134</v>
      </c>
      <c r="H18" s="53">
        <v>5082</v>
      </c>
      <c r="I18" s="53">
        <v>59697</v>
      </c>
      <c r="J18" s="53">
        <v>319728</v>
      </c>
      <c r="K18" s="24"/>
      <c r="L18" s="24"/>
    </row>
    <row r="19" spans="1:19" x14ac:dyDescent="0.2">
      <c r="A19" s="368" t="s">
        <v>1885</v>
      </c>
      <c r="B19" s="231"/>
      <c r="C19" s="231"/>
      <c r="D19" s="231"/>
      <c r="E19" s="231"/>
      <c r="F19" s="231"/>
      <c r="G19" s="231"/>
      <c r="H19" s="231"/>
      <c r="I19" s="231"/>
      <c r="J19" s="231"/>
      <c r="K19" s="24"/>
      <c r="L19" s="24"/>
    </row>
    <row r="20" spans="1:19" x14ac:dyDescent="0.2">
      <c r="A20" s="53" t="s">
        <v>2332</v>
      </c>
      <c r="B20" s="53">
        <v>4811</v>
      </c>
      <c r="C20" s="53">
        <v>806</v>
      </c>
      <c r="D20" s="53">
        <v>23</v>
      </c>
      <c r="E20" s="53">
        <v>5640</v>
      </c>
      <c r="F20" s="53">
        <v>2916</v>
      </c>
      <c r="G20" s="53">
        <v>58</v>
      </c>
      <c r="H20" s="53">
        <v>3</v>
      </c>
      <c r="I20" s="53">
        <v>2977</v>
      </c>
      <c r="J20" s="53">
        <v>8617</v>
      </c>
      <c r="K20" s="24"/>
      <c r="L20" s="24"/>
      <c r="S20" s="156"/>
    </row>
    <row r="21" spans="1:19" x14ac:dyDescent="0.2">
      <c r="A21" s="53" t="s">
        <v>2333</v>
      </c>
      <c r="B21" s="53">
        <v>14936</v>
      </c>
      <c r="C21" s="53">
        <v>3428</v>
      </c>
      <c r="D21" s="53">
        <v>183</v>
      </c>
      <c r="E21" s="53">
        <v>18547</v>
      </c>
      <c r="F21" s="53">
        <v>9033</v>
      </c>
      <c r="G21" s="53">
        <v>414</v>
      </c>
      <c r="H21" s="53">
        <v>25</v>
      </c>
      <c r="I21" s="53">
        <v>9472</v>
      </c>
      <c r="J21" s="53">
        <v>28019</v>
      </c>
      <c r="K21" s="24"/>
      <c r="L21" s="24"/>
    </row>
    <row r="22" spans="1:19" x14ac:dyDescent="0.2">
      <c r="A22" s="53" t="s">
        <v>2334</v>
      </c>
      <c r="B22" s="53">
        <v>10928</v>
      </c>
      <c r="C22" s="53">
        <v>2546</v>
      </c>
      <c r="D22" s="53">
        <v>282</v>
      </c>
      <c r="E22" s="53">
        <v>13756</v>
      </c>
      <c r="F22" s="53">
        <v>5176</v>
      </c>
      <c r="G22" s="53">
        <v>255</v>
      </c>
      <c r="H22" s="53">
        <v>16</v>
      </c>
      <c r="I22" s="53">
        <v>5447</v>
      </c>
      <c r="J22" s="53">
        <v>19203</v>
      </c>
      <c r="K22" s="24"/>
      <c r="L22" s="24"/>
    </row>
    <row r="23" spans="1:19" x14ac:dyDescent="0.2">
      <c r="A23" s="53" t="s">
        <v>2335</v>
      </c>
      <c r="B23" s="53">
        <v>4528</v>
      </c>
      <c r="C23" s="53">
        <v>1087</v>
      </c>
      <c r="D23" s="53">
        <v>147</v>
      </c>
      <c r="E23" s="53">
        <v>5762</v>
      </c>
      <c r="F23" s="53">
        <v>1924</v>
      </c>
      <c r="G23" s="53">
        <v>88</v>
      </c>
      <c r="H23" s="53">
        <v>6</v>
      </c>
      <c r="I23" s="53">
        <v>2018</v>
      </c>
      <c r="J23" s="53">
        <v>7780</v>
      </c>
      <c r="K23" s="24"/>
      <c r="L23" s="24"/>
    </row>
    <row r="24" spans="1:19" x14ac:dyDescent="0.2">
      <c r="A24" s="53" t="s">
        <v>2336</v>
      </c>
      <c r="B24" s="53">
        <v>860</v>
      </c>
      <c r="C24" s="53">
        <v>183</v>
      </c>
      <c r="D24" s="53">
        <v>35</v>
      </c>
      <c r="E24" s="53">
        <v>1078</v>
      </c>
      <c r="F24" s="53">
        <v>574</v>
      </c>
      <c r="G24" s="53">
        <v>12</v>
      </c>
      <c r="H24" s="53">
        <v>0</v>
      </c>
      <c r="I24" s="53">
        <v>586</v>
      </c>
      <c r="J24" s="53">
        <v>1664</v>
      </c>
      <c r="K24" s="24"/>
      <c r="L24" s="24"/>
    </row>
    <row r="25" spans="1:19" x14ac:dyDescent="0.2">
      <c r="A25" s="53" t="s">
        <v>2337</v>
      </c>
      <c r="B25" s="53">
        <v>36063</v>
      </c>
      <c r="C25" s="53">
        <v>8050</v>
      </c>
      <c r="D25" s="53">
        <v>670</v>
      </c>
      <c r="E25" s="53">
        <v>44783</v>
      </c>
      <c r="F25" s="53">
        <v>19623</v>
      </c>
      <c r="G25" s="53">
        <v>827</v>
      </c>
      <c r="H25" s="53">
        <v>50</v>
      </c>
      <c r="I25" s="53">
        <v>20500</v>
      </c>
      <c r="J25" s="53">
        <v>65283</v>
      </c>
      <c r="K25" s="24"/>
      <c r="L25" s="24"/>
    </row>
    <row r="26" spans="1:19" x14ac:dyDescent="0.2">
      <c r="A26" s="368" t="s">
        <v>2878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4"/>
      <c r="L26" s="24"/>
    </row>
    <row r="27" spans="1:19" x14ac:dyDescent="0.2">
      <c r="A27" s="53" t="s">
        <v>2332</v>
      </c>
      <c r="B27" s="53">
        <v>2498</v>
      </c>
      <c r="C27" s="53">
        <v>7015</v>
      </c>
      <c r="D27" s="53">
        <v>1536</v>
      </c>
      <c r="E27" s="53">
        <v>11049</v>
      </c>
      <c r="F27" s="53">
        <v>511</v>
      </c>
      <c r="G27" s="53">
        <v>124</v>
      </c>
      <c r="H27" s="53">
        <v>152</v>
      </c>
      <c r="I27" s="53">
        <v>787</v>
      </c>
      <c r="J27" s="53">
        <v>11836</v>
      </c>
      <c r="K27" s="24"/>
      <c r="L27" s="24"/>
    </row>
    <row r="28" spans="1:19" x14ac:dyDescent="0.2">
      <c r="A28" s="53" t="s">
        <v>2333</v>
      </c>
      <c r="B28" s="53">
        <v>28286</v>
      </c>
      <c r="C28" s="53">
        <v>59311</v>
      </c>
      <c r="D28" s="53">
        <v>13407</v>
      </c>
      <c r="E28" s="53">
        <v>101004</v>
      </c>
      <c r="F28" s="53">
        <v>7695</v>
      </c>
      <c r="G28" s="53">
        <v>2775</v>
      </c>
      <c r="H28" s="53">
        <v>1268</v>
      </c>
      <c r="I28" s="53">
        <v>11738</v>
      </c>
      <c r="J28" s="53">
        <v>112742</v>
      </c>
      <c r="K28" s="24"/>
      <c r="L28" s="24"/>
    </row>
    <row r="29" spans="1:19" x14ac:dyDescent="0.2">
      <c r="A29" s="53" t="s">
        <v>2334</v>
      </c>
      <c r="B29" s="53">
        <v>16071</v>
      </c>
      <c r="C29" s="53">
        <v>44333</v>
      </c>
      <c r="D29" s="53">
        <v>17951</v>
      </c>
      <c r="E29" s="53">
        <v>78355</v>
      </c>
      <c r="F29" s="53">
        <v>6824</v>
      </c>
      <c r="G29" s="53">
        <v>2367</v>
      </c>
      <c r="H29" s="53">
        <v>2288</v>
      </c>
      <c r="I29" s="53">
        <v>11479</v>
      </c>
      <c r="J29" s="53">
        <v>89834</v>
      </c>
      <c r="K29" s="24"/>
      <c r="L29" s="24"/>
    </row>
    <row r="30" spans="1:19" x14ac:dyDescent="0.2">
      <c r="A30" s="53" t="s">
        <v>2335</v>
      </c>
      <c r="B30" s="53">
        <v>8833</v>
      </c>
      <c r="C30" s="53">
        <v>20761</v>
      </c>
      <c r="D30" s="53">
        <v>10692</v>
      </c>
      <c r="E30" s="53">
        <v>40286</v>
      </c>
      <c r="F30" s="53">
        <v>1879</v>
      </c>
      <c r="G30" s="53">
        <v>1341</v>
      </c>
      <c r="H30" s="53">
        <v>1000</v>
      </c>
      <c r="I30" s="53">
        <v>4220</v>
      </c>
      <c r="J30" s="53">
        <v>44506</v>
      </c>
      <c r="K30" s="24"/>
      <c r="L30" s="24"/>
    </row>
    <row r="31" spans="1:19" x14ac:dyDescent="0.2">
      <c r="A31" s="53" t="s">
        <v>2336</v>
      </c>
      <c r="B31" s="53">
        <v>1932</v>
      </c>
      <c r="C31" s="53">
        <v>3913</v>
      </c>
      <c r="D31" s="53">
        <v>2549</v>
      </c>
      <c r="E31" s="53">
        <v>8394</v>
      </c>
      <c r="F31" s="53">
        <v>178</v>
      </c>
      <c r="G31" s="53">
        <v>222</v>
      </c>
      <c r="H31" s="53">
        <v>259</v>
      </c>
      <c r="I31" s="53">
        <v>659</v>
      </c>
      <c r="J31" s="53">
        <v>9053</v>
      </c>
      <c r="K31" s="24"/>
      <c r="L31" s="24"/>
    </row>
    <row r="32" spans="1:19" x14ac:dyDescent="0.2">
      <c r="A32" s="53" t="s">
        <v>2337</v>
      </c>
      <c r="B32" s="53">
        <v>57620</v>
      </c>
      <c r="C32" s="53">
        <v>135333</v>
      </c>
      <c r="D32" s="53">
        <v>46135</v>
      </c>
      <c r="E32" s="53">
        <v>239088</v>
      </c>
      <c r="F32" s="53">
        <v>17087</v>
      </c>
      <c r="G32" s="53">
        <v>6829</v>
      </c>
      <c r="H32" s="53">
        <v>4967</v>
      </c>
      <c r="I32" s="53">
        <v>28883</v>
      </c>
      <c r="J32" s="53">
        <v>267971</v>
      </c>
      <c r="K32" s="24"/>
      <c r="L32" s="24"/>
    </row>
    <row r="33" spans="1:12" x14ac:dyDescent="0.2">
      <c r="A33" s="368" t="s">
        <v>1610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4"/>
      <c r="L33" s="24"/>
    </row>
    <row r="34" spans="1:12" x14ac:dyDescent="0.2">
      <c r="A34" s="53" t="s">
        <v>2332</v>
      </c>
      <c r="B34" s="53">
        <v>701</v>
      </c>
      <c r="C34" s="53">
        <v>581</v>
      </c>
      <c r="D34" s="53">
        <v>383</v>
      </c>
      <c r="E34" s="53">
        <v>1665</v>
      </c>
      <c r="F34" s="53">
        <v>315</v>
      </c>
      <c r="G34" s="53">
        <v>123</v>
      </c>
      <c r="H34" s="53">
        <v>26</v>
      </c>
      <c r="I34" s="53">
        <v>464</v>
      </c>
      <c r="J34" s="53">
        <v>2129</v>
      </c>
      <c r="K34" s="24"/>
      <c r="L34" s="24"/>
    </row>
    <row r="35" spans="1:12" x14ac:dyDescent="0.2">
      <c r="A35" s="53" t="s">
        <v>2333</v>
      </c>
      <c r="B35" s="53">
        <v>4042</v>
      </c>
      <c r="C35" s="53">
        <v>4225</v>
      </c>
      <c r="D35" s="53">
        <v>2546</v>
      </c>
      <c r="E35" s="53">
        <v>10813</v>
      </c>
      <c r="F35" s="53">
        <v>2314</v>
      </c>
      <c r="G35" s="53">
        <v>1208</v>
      </c>
      <c r="H35" s="53">
        <v>209</v>
      </c>
      <c r="I35" s="53">
        <v>3731</v>
      </c>
      <c r="J35" s="53">
        <v>14544</v>
      </c>
      <c r="K35" s="24"/>
      <c r="L35" s="24"/>
    </row>
    <row r="36" spans="1:12" x14ac:dyDescent="0.2">
      <c r="A36" s="53" t="s">
        <v>2334</v>
      </c>
      <c r="B36" s="53">
        <v>4102</v>
      </c>
      <c r="C36" s="53">
        <v>5143</v>
      </c>
      <c r="D36" s="53">
        <v>4853</v>
      </c>
      <c r="E36" s="53">
        <v>14098</v>
      </c>
      <c r="F36" s="53">
        <v>1896</v>
      </c>
      <c r="G36" s="53">
        <v>1489</v>
      </c>
      <c r="H36" s="53">
        <v>450</v>
      </c>
      <c r="I36" s="53">
        <v>3835</v>
      </c>
      <c r="J36" s="53">
        <v>17933</v>
      </c>
      <c r="K36" s="24"/>
      <c r="L36" s="24"/>
    </row>
    <row r="37" spans="1:12" x14ac:dyDescent="0.2">
      <c r="A37" s="53" t="s">
        <v>2335</v>
      </c>
      <c r="B37" s="53">
        <v>2867</v>
      </c>
      <c r="C37" s="53">
        <v>3344</v>
      </c>
      <c r="D37" s="53">
        <v>4458</v>
      </c>
      <c r="E37" s="53">
        <v>10669</v>
      </c>
      <c r="F37" s="53">
        <v>1436</v>
      </c>
      <c r="G37" s="53">
        <v>988</v>
      </c>
      <c r="H37" s="53">
        <v>348</v>
      </c>
      <c r="I37" s="53">
        <v>2772</v>
      </c>
      <c r="J37" s="53">
        <v>13441</v>
      </c>
      <c r="K37" s="24"/>
      <c r="L37" s="24"/>
    </row>
    <row r="38" spans="1:12" x14ac:dyDescent="0.2">
      <c r="A38" s="53" t="s">
        <v>2336</v>
      </c>
      <c r="B38" s="53">
        <v>939</v>
      </c>
      <c r="C38" s="53">
        <v>918</v>
      </c>
      <c r="D38" s="53">
        <v>2515</v>
      </c>
      <c r="E38" s="53">
        <v>4372</v>
      </c>
      <c r="F38" s="53">
        <v>87</v>
      </c>
      <c r="G38" s="53">
        <v>60</v>
      </c>
      <c r="H38" s="53">
        <v>26</v>
      </c>
      <c r="I38" s="53">
        <v>173</v>
      </c>
      <c r="J38" s="53">
        <v>4545</v>
      </c>
      <c r="K38" s="24"/>
      <c r="L38" s="24"/>
    </row>
    <row r="39" spans="1:12" x14ac:dyDescent="0.2">
      <c r="A39" s="53" t="s">
        <v>2337</v>
      </c>
      <c r="B39" s="53">
        <v>12651</v>
      </c>
      <c r="C39" s="53">
        <v>14211</v>
      </c>
      <c r="D39" s="53">
        <v>14755</v>
      </c>
      <c r="E39" s="53">
        <v>41617</v>
      </c>
      <c r="F39" s="53">
        <v>6048</v>
      </c>
      <c r="G39" s="53">
        <v>3868</v>
      </c>
      <c r="H39" s="53">
        <v>1059</v>
      </c>
      <c r="I39" s="53">
        <v>10975</v>
      </c>
      <c r="J39" s="53">
        <v>52592</v>
      </c>
      <c r="K39" s="24"/>
      <c r="L39" s="24"/>
    </row>
    <row r="40" spans="1:12" x14ac:dyDescent="0.2">
      <c r="A40" s="368" t="s">
        <v>2622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4"/>
      <c r="L40" s="24"/>
    </row>
    <row r="41" spans="1:12" x14ac:dyDescent="0.2">
      <c r="A41" s="53" t="s">
        <v>2332</v>
      </c>
      <c r="B41" s="53">
        <v>1699</v>
      </c>
      <c r="C41" s="53">
        <v>1267</v>
      </c>
      <c r="D41" s="53">
        <v>86</v>
      </c>
      <c r="E41" s="53">
        <v>3052</v>
      </c>
      <c r="F41" s="53">
        <v>164</v>
      </c>
      <c r="G41" s="53">
        <v>29</v>
      </c>
      <c r="H41" s="53">
        <v>4</v>
      </c>
      <c r="I41" s="53">
        <v>197</v>
      </c>
      <c r="J41" s="53">
        <v>3249</v>
      </c>
      <c r="K41" s="24"/>
      <c r="L41" s="24"/>
    </row>
    <row r="42" spans="1:12" x14ac:dyDescent="0.2">
      <c r="A42" s="53" t="s">
        <v>2333</v>
      </c>
      <c r="B42" s="53">
        <v>14976</v>
      </c>
      <c r="C42" s="53">
        <v>10175</v>
      </c>
      <c r="D42" s="53">
        <v>918</v>
      </c>
      <c r="E42" s="53">
        <v>26069</v>
      </c>
      <c r="F42" s="53">
        <v>1623</v>
      </c>
      <c r="G42" s="53">
        <v>605</v>
      </c>
      <c r="H42" s="53">
        <v>159</v>
      </c>
      <c r="I42" s="53">
        <v>2387</v>
      </c>
      <c r="J42" s="53">
        <v>28456</v>
      </c>
      <c r="K42" s="24"/>
      <c r="L42" s="24"/>
    </row>
    <row r="43" spans="1:12" x14ac:dyDescent="0.2">
      <c r="A43" s="53" t="s">
        <v>2334</v>
      </c>
      <c r="B43" s="53">
        <v>14276</v>
      </c>
      <c r="C43" s="53">
        <v>11322</v>
      </c>
      <c r="D43" s="53">
        <v>1587</v>
      </c>
      <c r="E43" s="53">
        <v>27185</v>
      </c>
      <c r="F43" s="53">
        <v>954</v>
      </c>
      <c r="G43" s="53">
        <v>531</v>
      </c>
      <c r="H43" s="53">
        <v>262</v>
      </c>
      <c r="I43" s="53">
        <v>1747</v>
      </c>
      <c r="J43" s="53">
        <v>28932</v>
      </c>
      <c r="K43" s="24"/>
      <c r="L43" s="24"/>
    </row>
    <row r="44" spans="1:12" x14ac:dyDescent="0.2">
      <c r="A44" s="53" t="s">
        <v>2335</v>
      </c>
      <c r="B44" s="53">
        <v>6581</v>
      </c>
      <c r="C44" s="53">
        <v>5478</v>
      </c>
      <c r="D44" s="53">
        <v>1046</v>
      </c>
      <c r="E44" s="53">
        <v>13105</v>
      </c>
      <c r="F44" s="53">
        <v>328</v>
      </c>
      <c r="G44" s="53">
        <v>173</v>
      </c>
      <c r="H44" s="53">
        <v>72</v>
      </c>
      <c r="I44" s="53">
        <v>573</v>
      </c>
      <c r="J44" s="53">
        <v>13678</v>
      </c>
      <c r="K44" s="24"/>
      <c r="L44" s="24"/>
    </row>
    <row r="45" spans="1:12" x14ac:dyDescent="0.2">
      <c r="A45" s="53" t="s">
        <v>2336</v>
      </c>
      <c r="B45" s="53">
        <v>1344</v>
      </c>
      <c r="C45" s="53">
        <v>1173</v>
      </c>
      <c r="D45" s="53">
        <v>336</v>
      </c>
      <c r="E45" s="53">
        <v>2853</v>
      </c>
      <c r="F45" s="53">
        <v>70</v>
      </c>
      <c r="G45" s="53">
        <v>41</v>
      </c>
      <c r="H45" s="53">
        <v>21</v>
      </c>
      <c r="I45" s="53">
        <v>132</v>
      </c>
      <c r="J45" s="53">
        <v>2985</v>
      </c>
      <c r="K45" s="24"/>
      <c r="L45" s="24"/>
    </row>
    <row r="46" spans="1:12" x14ac:dyDescent="0.2">
      <c r="A46" s="53" t="s">
        <v>2337</v>
      </c>
      <c r="B46" s="53">
        <v>38876</v>
      </c>
      <c r="C46" s="53">
        <v>29415</v>
      </c>
      <c r="D46" s="53">
        <v>3973</v>
      </c>
      <c r="E46" s="53">
        <v>72264</v>
      </c>
      <c r="F46" s="53">
        <v>3139</v>
      </c>
      <c r="G46" s="53">
        <v>1379</v>
      </c>
      <c r="H46" s="53">
        <v>518</v>
      </c>
      <c r="I46" s="53">
        <v>5036</v>
      </c>
      <c r="J46" s="53">
        <v>77300</v>
      </c>
      <c r="K46" s="24"/>
      <c r="L46" s="24"/>
    </row>
    <row r="47" spans="1:12" x14ac:dyDescent="0.2">
      <c r="A47" s="368" t="s">
        <v>2623</v>
      </c>
      <c r="B47" s="231"/>
      <c r="C47" s="231"/>
      <c r="D47" s="231"/>
      <c r="E47" s="231"/>
      <c r="F47" s="231"/>
      <c r="G47" s="231"/>
      <c r="H47" s="231"/>
      <c r="I47" s="231"/>
      <c r="J47" s="231"/>
      <c r="K47" s="24"/>
      <c r="L47" s="24"/>
    </row>
    <row r="48" spans="1:12" x14ac:dyDescent="0.2">
      <c r="A48" s="53" t="s">
        <v>2332</v>
      </c>
      <c r="B48" s="53">
        <v>15075</v>
      </c>
      <c r="C48" s="53">
        <v>2031</v>
      </c>
      <c r="D48" s="53">
        <v>188</v>
      </c>
      <c r="E48" s="53">
        <v>17294</v>
      </c>
      <c r="F48" s="53">
        <v>8640</v>
      </c>
      <c r="G48" s="53">
        <v>961</v>
      </c>
      <c r="H48" s="53">
        <v>59</v>
      </c>
      <c r="I48" s="53">
        <v>9660</v>
      </c>
      <c r="J48" s="53">
        <v>26954</v>
      </c>
      <c r="K48" s="24"/>
      <c r="L48" s="24"/>
    </row>
    <row r="49" spans="1:12" x14ac:dyDescent="0.2">
      <c r="A49" s="53" t="s">
        <v>2333</v>
      </c>
      <c r="B49" s="53">
        <v>65208</v>
      </c>
      <c r="C49" s="53">
        <v>14362</v>
      </c>
      <c r="D49" s="53">
        <v>1626</v>
      </c>
      <c r="E49" s="53">
        <v>81196</v>
      </c>
      <c r="F49" s="53">
        <v>38820</v>
      </c>
      <c r="G49" s="53">
        <v>9423</v>
      </c>
      <c r="H49" s="53">
        <v>1254</v>
      </c>
      <c r="I49" s="53">
        <v>49497</v>
      </c>
      <c r="J49" s="53">
        <v>130693</v>
      </c>
      <c r="K49" s="24"/>
      <c r="L49" s="24"/>
    </row>
    <row r="50" spans="1:12" x14ac:dyDescent="0.2">
      <c r="A50" s="53" t="s">
        <v>2334</v>
      </c>
      <c r="B50" s="53">
        <v>43406</v>
      </c>
      <c r="C50" s="53">
        <v>14181</v>
      </c>
      <c r="D50" s="53">
        <v>2942</v>
      </c>
      <c r="E50" s="53">
        <v>60529</v>
      </c>
      <c r="F50" s="53">
        <v>20120</v>
      </c>
      <c r="G50" s="53">
        <v>7325</v>
      </c>
      <c r="H50" s="53">
        <v>2304</v>
      </c>
      <c r="I50" s="53">
        <v>29749</v>
      </c>
      <c r="J50" s="53">
        <v>90278</v>
      </c>
      <c r="K50" s="24"/>
      <c r="L50" s="24"/>
    </row>
    <row r="51" spans="1:12" x14ac:dyDescent="0.2">
      <c r="A51" s="53" t="s">
        <v>2335</v>
      </c>
      <c r="B51" s="53">
        <v>17530</v>
      </c>
      <c r="C51" s="53">
        <v>6956</v>
      </c>
      <c r="D51" s="53">
        <v>1923</v>
      </c>
      <c r="E51" s="53">
        <v>26409</v>
      </c>
      <c r="F51" s="53">
        <v>6871</v>
      </c>
      <c r="G51" s="53">
        <v>2517</v>
      </c>
      <c r="H51" s="53">
        <v>883</v>
      </c>
      <c r="I51" s="53">
        <v>10271</v>
      </c>
      <c r="J51" s="53">
        <v>36680</v>
      </c>
      <c r="K51" s="24"/>
      <c r="L51" s="24"/>
    </row>
    <row r="52" spans="1:12" x14ac:dyDescent="0.2">
      <c r="A52" s="53" t="s">
        <v>2336</v>
      </c>
      <c r="B52" s="53">
        <v>2763</v>
      </c>
      <c r="C52" s="53">
        <v>1147</v>
      </c>
      <c r="D52" s="53">
        <v>337</v>
      </c>
      <c r="E52" s="53">
        <v>4247</v>
      </c>
      <c r="F52" s="53">
        <v>1042</v>
      </c>
      <c r="G52" s="53">
        <v>389</v>
      </c>
      <c r="H52" s="53">
        <v>158</v>
      </c>
      <c r="I52" s="53">
        <v>1589</v>
      </c>
      <c r="J52" s="53">
        <v>5836</v>
      </c>
      <c r="K52" s="24"/>
      <c r="L52" s="24"/>
    </row>
    <row r="53" spans="1:12" x14ac:dyDescent="0.2">
      <c r="A53" s="53" t="s">
        <v>2337</v>
      </c>
      <c r="B53" s="53">
        <v>143982</v>
      </c>
      <c r="C53" s="53">
        <v>38677</v>
      </c>
      <c r="D53" s="53">
        <v>7016</v>
      </c>
      <c r="E53" s="53">
        <v>189675</v>
      </c>
      <c r="F53" s="53">
        <v>75493</v>
      </c>
      <c r="G53" s="53">
        <v>20615</v>
      </c>
      <c r="H53" s="53">
        <v>4658</v>
      </c>
      <c r="I53" s="53">
        <v>100766</v>
      </c>
      <c r="J53" s="53">
        <v>290441</v>
      </c>
      <c r="K53" s="24"/>
      <c r="L53" s="24"/>
    </row>
    <row r="54" spans="1:12" x14ac:dyDescent="0.2">
      <c r="A54" s="368" t="s">
        <v>1892</v>
      </c>
      <c r="B54" s="231"/>
      <c r="C54" s="231"/>
      <c r="D54" s="231"/>
      <c r="E54" s="231"/>
      <c r="F54" s="231"/>
      <c r="G54" s="231"/>
      <c r="H54" s="231"/>
      <c r="I54" s="231"/>
      <c r="J54" s="231"/>
      <c r="K54" s="24"/>
      <c r="L54" s="24"/>
    </row>
    <row r="55" spans="1:12" x14ac:dyDescent="0.2">
      <c r="A55" s="53" t="s">
        <v>2332</v>
      </c>
      <c r="B55" s="53">
        <v>260</v>
      </c>
      <c r="C55" s="53">
        <v>321</v>
      </c>
      <c r="D55" s="53">
        <v>101</v>
      </c>
      <c r="E55" s="53">
        <v>682</v>
      </c>
      <c r="F55" s="53">
        <v>647</v>
      </c>
      <c r="G55" s="53">
        <v>197</v>
      </c>
      <c r="H55" s="53">
        <v>41</v>
      </c>
      <c r="I55" s="53">
        <v>885</v>
      </c>
      <c r="J55" s="53">
        <v>1567</v>
      </c>
      <c r="K55" s="24"/>
      <c r="L55" s="24"/>
    </row>
    <row r="56" spans="1:12" x14ac:dyDescent="0.2">
      <c r="A56" s="53" t="s">
        <v>2333</v>
      </c>
      <c r="B56" s="53">
        <v>3537</v>
      </c>
      <c r="C56" s="53">
        <v>3737</v>
      </c>
      <c r="D56" s="53">
        <v>1034</v>
      </c>
      <c r="E56" s="53">
        <v>8308</v>
      </c>
      <c r="F56" s="53">
        <v>5035</v>
      </c>
      <c r="G56" s="53">
        <v>2868</v>
      </c>
      <c r="H56" s="53">
        <v>1387</v>
      </c>
      <c r="I56" s="53">
        <v>9290</v>
      </c>
      <c r="J56" s="53">
        <v>17598</v>
      </c>
      <c r="K56" s="24"/>
      <c r="L56" s="24"/>
    </row>
    <row r="57" spans="1:12" x14ac:dyDescent="0.2">
      <c r="A57" s="53" t="s">
        <v>2334</v>
      </c>
      <c r="B57" s="53">
        <v>3937</v>
      </c>
      <c r="C57" s="53">
        <v>4651</v>
      </c>
      <c r="D57" s="53">
        <v>2050</v>
      </c>
      <c r="E57" s="53">
        <v>10638</v>
      </c>
      <c r="F57" s="53">
        <v>3025</v>
      </c>
      <c r="G57" s="53">
        <v>2541</v>
      </c>
      <c r="H57" s="53">
        <v>2282</v>
      </c>
      <c r="I57" s="53">
        <v>7848</v>
      </c>
      <c r="J57" s="53">
        <v>18486</v>
      </c>
      <c r="K57" s="24"/>
      <c r="L57" s="24"/>
    </row>
    <row r="58" spans="1:12" x14ac:dyDescent="0.2">
      <c r="A58" s="53" t="s">
        <v>2335</v>
      </c>
      <c r="B58" s="53">
        <v>2317</v>
      </c>
      <c r="C58" s="53">
        <v>2614</v>
      </c>
      <c r="D58" s="53">
        <v>1688</v>
      </c>
      <c r="E58" s="53">
        <v>6619</v>
      </c>
      <c r="F58" s="53">
        <v>1203</v>
      </c>
      <c r="G58" s="53">
        <v>1070</v>
      </c>
      <c r="H58" s="53">
        <v>901</v>
      </c>
      <c r="I58" s="53">
        <v>3174</v>
      </c>
      <c r="J58" s="53">
        <v>9793</v>
      </c>
      <c r="K58" s="24"/>
      <c r="L58" s="24"/>
    </row>
    <row r="59" spans="1:12" x14ac:dyDescent="0.2">
      <c r="A59" s="53" t="s">
        <v>2336</v>
      </c>
      <c r="B59" s="53">
        <v>579</v>
      </c>
      <c r="C59" s="53">
        <v>606</v>
      </c>
      <c r="D59" s="53">
        <v>499</v>
      </c>
      <c r="E59" s="53">
        <v>1684</v>
      </c>
      <c r="F59" s="53">
        <v>309</v>
      </c>
      <c r="G59" s="53">
        <v>193</v>
      </c>
      <c r="H59" s="53">
        <v>221</v>
      </c>
      <c r="I59" s="53">
        <v>723</v>
      </c>
      <c r="J59" s="53">
        <v>2407</v>
      </c>
      <c r="K59" s="24"/>
      <c r="L59" s="24"/>
    </row>
    <row r="60" spans="1:12" x14ac:dyDescent="0.2">
      <c r="A60" s="53" t="s">
        <v>2337</v>
      </c>
      <c r="B60" s="53">
        <v>10630</v>
      </c>
      <c r="C60" s="53">
        <v>11929</v>
      </c>
      <c r="D60" s="53">
        <v>5372</v>
      </c>
      <c r="E60" s="53">
        <v>27931</v>
      </c>
      <c r="F60" s="53">
        <v>10219</v>
      </c>
      <c r="G60" s="53">
        <v>6869</v>
      </c>
      <c r="H60" s="53">
        <v>4832</v>
      </c>
      <c r="I60" s="53">
        <v>21920</v>
      </c>
      <c r="J60" s="53">
        <v>49851</v>
      </c>
      <c r="K60" s="24"/>
      <c r="L60" s="24"/>
    </row>
    <row r="61" spans="1:12" x14ac:dyDescent="0.2">
      <c r="A61" s="368" t="s">
        <v>1893</v>
      </c>
      <c r="B61" s="231"/>
      <c r="C61" s="231"/>
      <c r="D61" s="231"/>
      <c r="E61" s="231"/>
      <c r="F61" s="231"/>
      <c r="G61" s="231"/>
      <c r="H61" s="231"/>
      <c r="I61" s="231"/>
      <c r="J61" s="231"/>
      <c r="K61" s="24"/>
      <c r="L61" s="24"/>
    </row>
    <row r="62" spans="1:12" x14ac:dyDescent="0.2">
      <c r="A62" s="53" t="s">
        <v>2332</v>
      </c>
      <c r="B62" s="53">
        <v>10381</v>
      </c>
      <c r="C62" s="53">
        <v>4364</v>
      </c>
      <c r="D62" s="53">
        <v>250</v>
      </c>
      <c r="E62" s="53">
        <v>14995</v>
      </c>
      <c r="F62" s="53">
        <v>781</v>
      </c>
      <c r="G62" s="53">
        <v>123</v>
      </c>
      <c r="H62" s="53">
        <v>9</v>
      </c>
      <c r="I62" s="53">
        <v>913</v>
      </c>
      <c r="J62" s="53">
        <v>15908</v>
      </c>
      <c r="K62" s="24"/>
      <c r="L62" s="24"/>
    </row>
    <row r="63" spans="1:12" x14ac:dyDescent="0.2">
      <c r="A63" s="53" t="s">
        <v>2333</v>
      </c>
      <c r="B63" s="53">
        <v>37524</v>
      </c>
      <c r="C63" s="53">
        <v>14843</v>
      </c>
      <c r="D63" s="53">
        <v>1610</v>
      </c>
      <c r="E63" s="53">
        <v>53977</v>
      </c>
      <c r="F63" s="53">
        <v>7039</v>
      </c>
      <c r="G63" s="53">
        <v>2038</v>
      </c>
      <c r="H63" s="53">
        <v>516</v>
      </c>
      <c r="I63" s="53">
        <v>9593</v>
      </c>
      <c r="J63" s="53">
        <v>63570</v>
      </c>
      <c r="K63" s="24"/>
      <c r="L63" s="24"/>
    </row>
    <row r="64" spans="1:12" x14ac:dyDescent="0.2">
      <c r="A64" s="53" t="s">
        <v>2334</v>
      </c>
      <c r="B64" s="53">
        <v>25749</v>
      </c>
      <c r="C64" s="53">
        <v>11630</v>
      </c>
      <c r="D64" s="53">
        <v>2130</v>
      </c>
      <c r="E64" s="53">
        <v>39509</v>
      </c>
      <c r="F64" s="53">
        <v>5311</v>
      </c>
      <c r="G64" s="53">
        <v>1773</v>
      </c>
      <c r="H64" s="53">
        <v>1048</v>
      </c>
      <c r="I64" s="53">
        <v>8132</v>
      </c>
      <c r="J64" s="53">
        <v>47641</v>
      </c>
      <c r="K64" s="24"/>
      <c r="L64" s="24"/>
    </row>
    <row r="65" spans="1:12" x14ac:dyDescent="0.2">
      <c r="A65" s="53" t="s">
        <v>2335</v>
      </c>
      <c r="B65" s="53">
        <v>11311</v>
      </c>
      <c r="C65" s="53">
        <v>5119</v>
      </c>
      <c r="D65" s="53">
        <v>1302</v>
      </c>
      <c r="E65" s="53">
        <v>17732</v>
      </c>
      <c r="F65" s="53">
        <v>2915</v>
      </c>
      <c r="G65" s="53">
        <v>510</v>
      </c>
      <c r="H65" s="53">
        <v>397</v>
      </c>
      <c r="I65" s="53">
        <v>3822</v>
      </c>
      <c r="J65" s="53">
        <v>21554</v>
      </c>
      <c r="K65" s="24"/>
      <c r="L65" s="24"/>
    </row>
    <row r="66" spans="1:12" x14ac:dyDescent="0.2">
      <c r="A66" s="53" t="s">
        <v>2336</v>
      </c>
      <c r="B66" s="53">
        <v>2337</v>
      </c>
      <c r="C66" s="53">
        <v>900</v>
      </c>
      <c r="D66" s="53">
        <v>272</v>
      </c>
      <c r="E66" s="53">
        <v>3509</v>
      </c>
      <c r="F66" s="53">
        <v>184</v>
      </c>
      <c r="G66" s="53">
        <v>72</v>
      </c>
      <c r="H66" s="53">
        <v>59</v>
      </c>
      <c r="I66" s="53">
        <v>315</v>
      </c>
      <c r="J66" s="53">
        <v>3824</v>
      </c>
      <c r="K66" s="24"/>
      <c r="L66" s="24"/>
    </row>
    <row r="67" spans="1:12" x14ac:dyDescent="0.2">
      <c r="A67" s="53" t="s">
        <v>2337</v>
      </c>
      <c r="B67" s="53">
        <v>87302</v>
      </c>
      <c r="C67" s="53">
        <v>36856</v>
      </c>
      <c r="D67" s="53">
        <v>5564</v>
      </c>
      <c r="E67" s="53">
        <v>129722</v>
      </c>
      <c r="F67" s="53">
        <v>16230</v>
      </c>
      <c r="G67" s="53">
        <v>4516</v>
      </c>
      <c r="H67" s="53">
        <v>2029</v>
      </c>
      <c r="I67" s="53">
        <v>22775</v>
      </c>
      <c r="J67" s="53">
        <v>152497</v>
      </c>
      <c r="K67" s="24"/>
      <c r="L67" s="24"/>
    </row>
    <row r="68" spans="1:12" x14ac:dyDescent="0.2">
      <c r="A68" s="368" t="s">
        <v>1895</v>
      </c>
      <c r="B68" s="231"/>
      <c r="C68" s="231"/>
      <c r="D68" s="231"/>
      <c r="E68" s="231"/>
      <c r="F68" s="231"/>
      <c r="G68" s="231"/>
      <c r="H68" s="231"/>
      <c r="I68" s="231"/>
      <c r="J68" s="231"/>
      <c r="K68" s="24"/>
      <c r="L68" s="24"/>
    </row>
    <row r="69" spans="1:12" x14ac:dyDescent="0.2">
      <c r="A69" s="53" t="s">
        <v>2332</v>
      </c>
      <c r="B69" s="53">
        <v>319</v>
      </c>
      <c r="C69" s="53">
        <v>127</v>
      </c>
      <c r="D69" s="53">
        <v>146</v>
      </c>
      <c r="E69" s="53">
        <v>592</v>
      </c>
      <c r="F69" s="53">
        <v>2740</v>
      </c>
      <c r="G69" s="53">
        <v>399</v>
      </c>
      <c r="H69" s="53">
        <v>463</v>
      </c>
      <c r="I69" s="53">
        <v>3602</v>
      </c>
      <c r="J69" s="53">
        <v>4194</v>
      </c>
      <c r="K69" s="24"/>
      <c r="L69" s="24"/>
    </row>
    <row r="70" spans="1:12" x14ac:dyDescent="0.2">
      <c r="A70" s="53" t="s">
        <v>2333</v>
      </c>
      <c r="B70" s="53">
        <v>2280</v>
      </c>
      <c r="C70" s="53">
        <v>961</v>
      </c>
      <c r="D70" s="53">
        <v>953</v>
      </c>
      <c r="E70" s="53">
        <v>4194</v>
      </c>
      <c r="F70" s="53">
        <v>13106</v>
      </c>
      <c r="G70" s="53">
        <v>3678</v>
      </c>
      <c r="H70" s="53">
        <v>2639</v>
      </c>
      <c r="I70" s="53">
        <v>19423</v>
      </c>
      <c r="J70" s="53">
        <v>23617</v>
      </c>
      <c r="K70" s="24"/>
      <c r="L70" s="24"/>
    </row>
    <row r="71" spans="1:12" x14ac:dyDescent="0.2">
      <c r="A71" s="53" t="s">
        <v>2334</v>
      </c>
      <c r="B71" s="53">
        <v>2608</v>
      </c>
      <c r="C71" s="53">
        <v>1409</v>
      </c>
      <c r="D71" s="53">
        <v>1661</v>
      </c>
      <c r="E71" s="53">
        <v>5678</v>
      </c>
      <c r="F71" s="53">
        <v>9998</v>
      </c>
      <c r="G71" s="53">
        <v>7420</v>
      </c>
      <c r="H71" s="53">
        <v>4136</v>
      </c>
      <c r="I71" s="53">
        <v>21554</v>
      </c>
      <c r="J71" s="53">
        <v>27232</v>
      </c>
      <c r="K71" s="24"/>
      <c r="L71" s="24"/>
    </row>
    <row r="72" spans="1:12" x14ac:dyDescent="0.2">
      <c r="A72" s="53" t="s">
        <v>2335</v>
      </c>
      <c r="B72" s="53">
        <v>1603</v>
      </c>
      <c r="C72" s="53">
        <v>861</v>
      </c>
      <c r="D72" s="53">
        <v>1332</v>
      </c>
      <c r="E72" s="53">
        <v>3796</v>
      </c>
      <c r="F72" s="53">
        <v>5379</v>
      </c>
      <c r="G72" s="53">
        <v>2583</v>
      </c>
      <c r="H72" s="53">
        <v>3104</v>
      </c>
      <c r="I72" s="53">
        <v>11066</v>
      </c>
      <c r="J72" s="53">
        <v>14862</v>
      </c>
      <c r="K72" s="24"/>
      <c r="L72" s="24"/>
    </row>
    <row r="73" spans="1:12" x14ac:dyDescent="0.2">
      <c r="A73" s="53" t="s">
        <v>2336</v>
      </c>
      <c r="B73" s="53">
        <v>298</v>
      </c>
      <c r="C73" s="53">
        <v>188</v>
      </c>
      <c r="D73" s="53">
        <v>500</v>
      </c>
      <c r="E73" s="53">
        <v>986</v>
      </c>
      <c r="F73" s="53">
        <v>910</v>
      </c>
      <c r="G73" s="53">
        <v>396</v>
      </c>
      <c r="H73" s="53">
        <v>1254</v>
      </c>
      <c r="I73" s="53">
        <v>2560</v>
      </c>
      <c r="J73" s="53">
        <v>3546</v>
      </c>
      <c r="K73" s="24"/>
      <c r="L73" s="24"/>
    </row>
    <row r="74" spans="1:12" x14ac:dyDescent="0.2">
      <c r="A74" s="53" t="s">
        <v>2337</v>
      </c>
      <c r="B74" s="53">
        <v>7108</v>
      </c>
      <c r="C74" s="53">
        <v>3546</v>
      </c>
      <c r="D74" s="53">
        <v>4592</v>
      </c>
      <c r="E74" s="53">
        <v>15246</v>
      </c>
      <c r="F74" s="53">
        <v>32133</v>
      </c>
      <c r="G74" s="53">
        <v>14476</v>
      </c>
      <c r="H74" s="53">
        <v>11596</v>
      </c>
      <c r="I74" s="53">
        <v>58205</v>
      </c>
      <c r="J74" s="53">
        <v>73451</v>
      </c>
      <c r="K74" s="24"/>
      <c r="L74" s="24"/>
    </row>
    <row r="75" spans="1:12" x14ac:dyDescent="0.2">
      <c r="A75" s="368" t="s">
        <v>75</v>
      </c>
      <c r="B75" s="231"/>
      <c r="C75" s="231"/>
      <c r="D75" s="231"/>
      <c r="E75" s="231"/>
      <c r="F75" s="231"/>
      <c r="G75" s="231"/>
      <c r="H75" s="231"/>
      <c r="I75" s="231"/>
      <c r="J75" s="231"/>
      <c r="K75" s="24"/>
      <c r="L75" s="24"/>
    </row>
    <row r="76" spans="1:12" x14ac:dyDescent="0.2">
      <c r="A76" s="53" t="s">
        <v>2332</v>
      </c>
      <c r="B76" s="53">
        <v>8963</v>
      </c>
      <c r="C76" s="53">
        <v>3789</v>
      </c>
      <c r="D76" s="53">
        <v>545</v>
      </c>
      <c r="E76" s="53">
        <v>13297</v>
      </c>
      <c r="F76" s="53">
        <v>1819</v>
      </c>
      <c r="G76" s="53">
        <v>104</v>
      </c>
      <c r="H76" s="53">
        <v>9</v>
      </c>
      <c r="I76" s="53">
        <v>1932</v>
      </c>
      <c r="J76" s="53">
        <v>15229</v>
      </c>
      <c r="K76" s="24"/>
      <c r="L76" s="24"/>
    </row>
    <row r="77" spans="1:12" x14ac:dyDescent="0.2">
      <c r="A77" s="53" t="s">
        <v>2333</v>
      </c>
      <c r="B77" s="53">
        <v>48099</v>
      </c>
      <c r="C77" s="53">
        <v>27735</v>
      </c>
      <c r="D77" s="53">
        <v>3543</v>
      </c>
      <c r="E77" s="53">
        <v>79377</v>
      </c>
      <c r="F77" s="53">
        <v>13875</v>
      </c>
      <c r="G77" s="53">
        <v>4042</v>
      </c>
      <c r="H77" s="53">
        <v>771</v>
      </c>
      <c r="I77" s="53">
        <v>18688</v>
      </c>
      <c r="J77" s="53">
        <v>98065</v>
      </c>
      <c r="K77" s="24"/>
      <c r="L77" s="24"/>
    </row>
    <row r="78" spans="1:12" x14ac:dyDescent="0.2">
      <c r="A78" s="53" t="s">
        <v>2334</v>
      </c>
      <c r="B78" s="53">
        <v>42309</v>
      </c>
      <c r="C78" s="53">
        <v>29968</v>
      </c>
      <c r="D78" s="53">
        <v>6078</v>
      </c>
      <c r="E78" s="53">
        <v>78355</v>
      </c>
      <c r="F78" s="53">
        <v>4804</v>
      </c>
      <c r="G78" s="53">
        <v>3729</v>
      </c>
      <c r="H78" s="53">
        <v>2233</v>
      </c>
      <c r="I78" s="53">
        <v>10766</v>
      </c>
      <c r="J78" s="53">
        <v>89121</v>
      </c>
      <c r="K78" s="24"/>
      <c r="L78" s="24"/>
    </row>
    <row r="79" spans="1:12" x14ac:dyDescent="0.2">
      <c r="A79" s="53" t="s">
        <v>2335</v>
      </c>
      <c r="B79" s="53">
        <v>20866</v>
      </c>
      <c r="C79" s="53">
        <v>15128</v>
      </c>
      <c r="D79" s="53">
        <v>4910</v>
      </c>
      <c r="E79" s="53">
        <v>40904</v>
      </c>
      <c r="F79" s="53">
        <v>836</v>
      </c>
      <c r="G79" s="53">
        <v>624</v>
      </c>
      <c r="H79" s="53">
        <v>558</v>
      </c>
      <c r="I79" s="53">
        <v>2018</v>
      </c>
      <c r="J79" s="53">
        <v>42922</v>
      </c>
      <c r="K79" s="24"/>
      <c r="L79" s="24"/>
    </row>
    <row r="80" spans="1:12" x14ac:dyDescent="0.2">
      <c r="A80" s="53" t="s">
        <v>2336</v>
      </c>
      <c r="B80" s="53">
        <v>2584</v>
      </c>
      <c r="C80" s="53">
        <v>1887</v>
      </c>
      <c r="D80" s="53">
        <v>1083</v>
      </c>
      <c r="E80" s="53">
        <v>5554</v>
      </c>
      <c r="F80" s="53">
        <v>59</v>
      </c>
      <c r="G80" s="53">
        <v>36</v>
      </c>
      <c r="H80" s="53">
        <v>57</v>
      </c>
      <c r="I80" s="53">
        <v>152</v>
      </c>
      <c r="J80" s="53">
        <v>5706</v>
      </c>
      <c r="K80" s="24"/>
      <c r="L80" s="24"/>
    </row>
    <row r="81" spans="1:12" x14ac:dyDescent="0.2">
      <c r="A81" s="53" t="s">
        <v>2337</v>
      </c>
      <c r="B81" s="53">
        <v>122821</v>
      </c>
      <c r="C81" s="53">
        <v>78507</v>
      </c>
      <c r="D81" s="53">
        <v>16159</v>
      </c>
      <c r="E81" s="53">
        <v>217487</v>
      </c>
      <c r="F81" s="53">
        <v>21393</v>
      </c>
      <c r="G81" s="53">
        <v>8535</v>
      </c>
      <c r="H81" s="53">
        <v>3628</v>
      </c>
      <c r="I81" s="53">
        <v>33556</v>
      </c>
      <c r="J81" s="53">
        <v>251043</v>
      </c>
      <c r="K81" s="24"/>
      <c r="L81" s="24"/>
    </row>
    <row r="82" spans="1:12" x14ac:dyDescent="0.2">
      <c r="A82" s="368" t="s">
        <v>2887</v>
      </c>
      <c r="B82" s="231"/>
      <c r="C82" s="231"/>
      <c r="D82" s="231"/>
      <c r="E82" s="231"/>
      <c r="F82" s="231"/>
      <c r="G82" s="231"/>
      <c r="H82" s="231"/>
      <c r="I82" s="231"/>
      <c r="J82" s="231"/>
      <c r="K82" s="24"/>
      <c r="L82" s="24"/>
    </row>
    <row r="83" spans="1:12" x14ac:dyDescent="0.2">
      <c r="A83" s="53" t="s">
        <v>2332</v>
      </c>
      <c r="B83" s="53">
        <v>55079</v>
      </c>
      <c r="C83" s="53">
        <v>29639</v>
      </c>
      <c r="D83" s="53">
        <v>3643</v>
      </c>
      <c r="E83" s="53">
        <v>88361</v>
      </c>
      <c r="F83" s="53">
        <v>21370</v>
      </c>
      <c r="G83" s="53">
        <v>2560</v>
      </c>
      <c r="H83" s="53">
        <v>825</v>
      </c>
      <c r="I83" s="53">
        <v>24755</v>
      </c>
      <c r="J83" s="53">
        <v>113116</v>
      </c>
      <c r="K83" s="24"/>
      <c r="L83" s="24"/>
    </row>
    <row r="84" spans="1:12" x14ac:dyDescent="0.2">
      <c r="A84" s="53" t="s">
        <v>2333</v>
      </c>
      <c r="B84" s="53">
        <v>263414</v>
      </c>
      <c r="C84" s="53">
        <v>187054</v>
      </c>
      <c r="D84" s="53">
        <v>29013</v>
      </c>
      <c r="E84" s="53">
        <v>479481</v>
      </c>
      <c r="F84" s="53">
        <v>118281</v>
      </c>
      <c r="G84" s="53">
        <v>32914</v>
      </c>
      <c r="H84" s="53">
        <v>9779</v>
      </c>
      <c r="I84" s="53">
        <v>160974</v>
      </c>
      <c r="J84" s="53">
        <v>640455</v>
      </c>
      <c r="K84" s="24"/>
      <c r="L84" s="24"/>
    </row>
    <row r="85" spans="1:12" x14ac:dyDescent="0.2">
      <c r="A85" s="53" t="s">
        <v>2334</v>
      </c>
      <c r="B85" s="53">
        <v>193259</v>
      </c>
      <c r="C85" s="53">
        <v>174894</v>
      </c>
      <c r="D85" s="53">
        <v>45816</v>
      </c>
      <c r="E85" s="53">
        <v>413969</v>
      </c>
      <c r="F85" s="53">
        <v>70817</v>
      </c>
      <c r="G85" s="53">
        <v>31991</v>
      </c>
      <c r="H85" s="53">
        <v>17163</v>
      </c>
      <c r="I85" s="53">
        <v>119971</v>
      </c>
      <c r="J85" s="53">
        <v>533940</v>
      </c>
      <c r="K85" s="24"/>
      <c r="L85" s="24"/>
    </row>
    <row r="86" spans="1:12" x14ac:dyDescent="0.2">
      <c r="A86" s="53" t="s">
        <v>2335</v>
      </c>
      <c r="B86" s="53">
        <v>89308</v>
      </c>
      <c r="C86" s="53">
        <v>90328</v>
      </c>
      <c r="D86" s="53">
        <v>32930</v>
      </c>
      <c r="E86" s="53">
        <v>212566</v>
      </c>
      <c r="F86" s="53">
        <v>28112</v>
      </c>
      <c r="G86" s="53">
        <v>11850</v>
      </c>
      <c r="H86" s="53">
        <v>8357</v>
      </c>
      <c r="I86" s="53">
        <v>48319</v>
      </c>
      <c r="J86" s="53">
        <v>260885</v>
      </c>
      <c r="K86" s="24"/>
      <c r="L86" s="24"/>
    </row>
    <row r="87" spans="1:12" x14ac:dyDescent="0.2">
      <c r="A87" s="53" t="s">
        <v>2336</v>
      </c>
      <c r="B87" s="53">
        <v>16393</v>
      </c>
      <c r="C87" s="53">
        <v>17352</v>
      </c>
      <c r="D87" s="53">
        <v>9722</v>
      </c>
      <c r="E87" s="53">
        <v>43467</v>
      </c>
      <c r="F87" s="53">
        <v>4266</v>
      </c>
      <c r="G87" s="53">
        <v>1733</v>
      </c>
      <c r="H87" s="53">
        <v>2295</v>
      </c>
      <c r="I87" s="53">
        <v>8294</v>
      </c>
      <c r="J87" s="53">
        <v>51761</v>
      </c>
      <c r="K87" s="24"/>
      <c r="L87" s="24"/>
    </row>
    <row r="88" spans="1:12" ht="13.5" thickBot="1" x14ac:dyDescent="0.25">
      <c r="A88" s="53" t="s">
        <v>2337</v>
      </c>
      <c r="B88" s="53">
        <v>617453</v>
      </c>
      <c r="C88" s="53">
        <v>499267</v>
      </c>
      <c r="D88" s="53">
        <v>121124</v>
      </c>
      <c r="E88" s="53">
        <v>1237844</v>
      </c>
      <c r="F88" s="53">
        <v>242846</v>
      </c>
      <c r="G88" s="53">
        <v>81048</v>
      </c>
      <c r="H88" s="53">
        <v>38419</v>
      </c>
      <c r="I88" s="53">
        <v>362313</v>
      </c>
      <c r="J88" s="53">
        <v>1600157</v>
      </c>
      <c r="K88" s="24"/>
      <c r="L88" s="24"/>
    </row>
    <row r="89" spans="1:12" x14ac:dyDescent="0.2">
      <c r="A89" s="369"/>
      <c r="B89" s="369"/>
      <c r="C89" s="369"/>
      <c r="D89" s="369"/>
      <c r="E89" s="369"/>
      <c r="F89" s="369"/>
      <c r="G89" s="369"/>
      <c r="H89" s="369"/>
      <c r="I89" s="369"/>
      <c r="J89" s="369"/>
      <c r="K89" s="24"/>
      <c r="L89" s="24"/>
    </row>
    <row r="90" spans="1:12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</row>
    <row r="96" spans="1:12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</row>
    <row r="104" spans="1:12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</row>
    <row r="115" spans="1:12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</row>
    <row r="116" spans="1:12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</row>
    <row r="117" spans="1:12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</row>
    <row r="118" spans="1:12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</row>
    <row r="119" spans="1:12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</row>
    <row r="120" spans="1:12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</row>
    <row r="121" spans="1:12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</row>
    <row r="122" spans="1:12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</row>
    <row r="123" spans="1:12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1:12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</row>
    <row r="125" spans="1:12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</row>
    <row r="126" spans="1:12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</row>
    <row r="127" spans="1:12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</row>
    <row r="128" spans="1:12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</row>
    <row r="129" spans="1:12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</row>
    <row r="130" spans="1:12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</row>
    <row r="131" spans="1:12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</row>
    <row r="132" spans="1:12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</row>
    <row r="133" spans="1:12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</row>
    <row r="134" spans="1:12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</row>
    <row r="135" spans="1:12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</row>
    <row r="136" spans="1:12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</row>
    <row r="137" spans="1:12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</row>
    <row r="138" spans="1:12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</row>
    <row r="139" spans="1:12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</row>
    <row r="140" spans="1:12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</row>
    <row r="141" spans="1:12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</row>
    <row r="142" spans="1:12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</row>
    <row r="143" spans="1:12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</row>
    <row r="144" spans="1:12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</row>
    <row r="145" spans="1:12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</row>
    <row r="146" spans="1:12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</row>
    <row r="147" spans="1:12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</row>
    <row r="148" spans="1:12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</row>
    <row r="149" spans="1:12" x14ac:dyDescent="0.2">
      <c r="B149" s="155"/>
      <c r="C149" s="155"/>
      <c r="D149" s="155"/>
      <c r="E149" s="155"/>
      <c r="F149" s="155"/>
      <c r="G149" s="155"/>
      <c r="H149" s="155"/>
      <c r="I149" s="155"/>
      <c r="J149" s="155"/>
    </row>
    <row r="150" spans="1:12" x14ac:dyDescent="0.2">
      <c r="B150" s="155"/>
      <c r="C150" s="155"/>
      <c r="D150" s="155"/>
      <c r="E150" s="155"/>
      <c r="F150" s="155"/>
      <c r="G150" s="155"/>
      <c r="H150" s="155"/>
      <c r="I150" s="155"/>
      <c r="J150" s="155"/>
    </row>
    <row r="151" spans="1:12" x14ac:dyDescent="0.2">
      <c r="B151" s="155"/>
      <c r="C151" s="155"/>
      <c r="D151" s="155"/>
      <c r="E151" s="155"/>
      <c r="F151" s="155"/>
      <c r="G151" s="155"/>
      <c r="H151" s="155"/>
      <c r="I151" s="155"/>
      <c r="J151" s="155"/>
    </row>
    <row r="152" spans="1:12" x14ac:dyDescent="0.2">
      <c r="B152" s="155"/>
      <c r="C152" s="155"/>
      <c r="D152" s="155"/>
      <c r="E152" s="155"/>
      <c r="F152" s="155"/>
      <c r="G152" s="155"/>
      <c r="H152" s="155"/>
      <c r="I152" s="155"/>
      <c r="J152" s="155"/>
    </row>
    <row r="153" spans="1:12" x14ac:dyDescent="0.2">
      <c r="B153" s="155"/>
      <c r="C153" s="155"/>
      <c r="D153" s="155"/>
      <c r="E153" s="155"/>
      <c r="F153" s="155"/>
      <c r="G153" s="155"/>
      <c r="H153" s="155"/>
      <c r="I153" s="155"/>
      <c r="J153" s="155"/>
    </row>
    <row r="154" spans="1:12" x14ac:dyDescent="0.2">
      <c r="B154" s="155"/>
      <c r="C154" s="155"/>
      <c r="D154" s="155"/>
      <c r="E154" s="155"/>
      <c r="F154" s="155"/>
      <c r="G154" s="155"/>
      <c r="H154" s="155"/>
      <c r="I154" s="155"/>
      <c r="J154" s="155"/>
    </row>
    <row r="155" spans="1:12" x14ac:dyDescent="0.2">
      <c r="B155" s="155"/>
      <c r="C155" s="155"/>
      <c r="D155" s="155"/>
      <c r="E155" s="155"/>
      <c r="F155" s="155"/>
      <c r="G155" s="155"/>
      <c r="H155" s="155"/>
      <c r="I155" s="155"/>
      <c r="J155" s="155"/>
    </row>
    <row r="156" spans="1:12" x14ac:dyDescent="0.2">
      <c r="B156" s="155"/>
      <c r="C156" s="155"/>
      <c r="D156" s="155"/>
      <c r="E156" s="155"/>
      <c r="F156" s="155"/>
      <c r="G156" s="155"/>
      <c r="H156" s="155"/>
      <c r="I156" s="155"/>
      <c r="J156" s="155"/>
    </row>
    <row r="157" spans="1:12" x14ac:dyDescent="0.2">
      <c r="B157" s="155"/>
      <c r="C157" s="155"/>
      <c r="D157" s="155"/>
      <c r="E157" s="155"/>
      <c r="F157" s="155"/>
      <c r="G157" s="155"/>
      <c r="H157" s="155"/>
      <c r="I157" s="155"/>
      <c r="J157" s="155"/>
    </row>
    <row r="158" spans="1:12" x14ac:dyDescent="0.2">
      <c r="B158" s="155"/>
      <c r="C158" s="155"/>
      <c r="D158" s="155"/>
      <c r="E158" s="155"/>
      <c r="F158" s="155"/>
      <c r="G158" s="155"/>
      <c r="H158" s="155"/>
      <c r="I158" s="155"/>
      <c r="J158" s="155"/>
    </row>
    <row r="159" spans="1:12" x14ac:dyDescent="0.2">
      <c r="B159" s="155"/>
      <c r="C159" s="155"/>
      <c r="D159" s="155"/>
      <c r="E159" s="155"/>
      <c r="F159" s="155"/>
      <c r="G159" s="155"/>
      <c r="H159" s="155"/>
      <c r="I159" s="155"/>
      <c r="J159" s="155"/>
    </row>
    <row r="160" spans="1:12" x14ac:dyDescent="0.2">
      <c r="B160" s="155"/>
      <c r="C160" s="155"/>
      <c r="D160" s="155"/>
      <c r="E160" s="155"/>
      <c r="F160" s="155"/>
      <c r="G160" s="155"/>
      <c r="H160" s="155"/>
      <c r="I160" s="155"/>
      <c r="J160" s="155"/>
    </row>
    <row r="161" spans="2:10" x14ac:dyDescent="0.2">
      <c r="B161" s="155"/>
      <c r="C161" s="155"/>
      <c r="D161" s="155"/>
      <c r="E161" s="155"/>
      <c r="F161" s="155"/>
      <c r="G161" s="155"/>
      <c r="H161" s="155"/>
      <c r="I161" s="155"/>
      <c r="J161" s="155"/>
    </row>
    <row r="162" spans="2:10" x14ac:dyDescent="0.2">
      <c r="B162" s="155"/>
      <c r="C162" s="155"/>
      <c r="D162" s="155"/>
      <c r="E162" s="155"/>
      <c r="F162" s="155"/>
      <c r="G162" s="155"/>
      <c r="H162" s="155"/>
      <c r="I162" s="155"/>
      <c r="J162" s="155"/>
    </row>
    <row r="163" spans="2:10" x14ac:dyDescent="0.2">
      <c r="B163" s="155"/>
      <c r="C163" s="155"/>
      <c r="D163" s="155"/>
      <c r="E163" s="155"/>
      <c r="F163" s="155"/>
      <c r="G163" s="155"/>
      <c r="H163" s="155"/>
      <c r="I163" s="155"/>
      <c r="J163" s="155"/>
    </row>
    <row r="164" spans="2:10" x14ac:dyDescent="0.2">
      <c r="B164" s="155"/>
      <c r="C164" s="155"/>
      <c r="D164" s="155"/>
      <c r="E164" s="155"/>
      <c r="F164" s="155"/>
      <c r="G164" s="155"/>
      <c r="H164" s="155"/>
      <c r="I164" s="155"/>
      <c r="J164" s="155"/>
    </row>
    <row r="165" spans="2:10" x14ac:dyDescent="0.2">
      <c r="B165" s="155"/>
      <c r="C165" s="155"/>
      <c r="D165" s="155"/>
      <c r="E165" s="155"/>
      <c r="F165" s="155"/>
      <c r="G165" s="155"/>
      <c r="H165" s="155"/>
      <c r="I165" s="155"/>
      <c r="J165" s="155"/>
    </row>
    <row r="166" spans="2:10" x14ac:dyDescent="0.2">
      <c r="B166" s="155"/>
      <c r="C166" s="155"/>
      <c r="D166" s="155"/>
      <c r="E166" s="155"/>
      <c r="F166" s="155"/>
      <c r="G166" s="155"/>
      <c r="H166" s="155"/>
      <c r="I166" s="155"/>
      <c r="J166" s="155"/>
    </row>
    <row r="167" spans="2:10" x14ac:dyDescent="0.2">
      <c r="B167" s="155"/>
      <c r="C167" s="155"/>
      <c r="D167" s="155"/>
      <c r="E167" s="155"/>
      <c r="F167" s="155"/>
      <c r="G167" s="155"/>
      <c r="H167" s="155"/>
      <c r="I167" s="155"/>
      <c r="J167" s="155"/>
    </row>
    <row r="168" spans="2:10" x14ac:dyDescent="0.2">
      <c r="B168" s="155"/>
      <c r="C168" s="155"/>
      <c r="D168" s="155"/>
      <c r="E168" s="155"/>
      <c r="F168" s="155"/>
      <c r="G168" s="155"/>
      <c r="H168" s="155"/>
      <c r="I168" s="155"/>
      <c r="J168" s="155"/>
    </row>
    <row r="169" spans="2:10" x14ac:dyDescent="0.2">
      <c r="B169" s="155"/>
      <c r="C169" s="155"/>
      <c r="D169" s="155"/>
      <c r="E169" s="155"/>
      <c r="F169" s="155"/>
      <c r="G169" s="155"/>
      <c r="H169" s="155"/>
      <c r="I169" s="155"/>
      <c r="J169" s="155"/>
    </row>
    <row r="170" spans="2:10" x14ac:dyDescent="0.2">
      <c r="B170" s="155"/>
      <c r="C170" s="155"/>
      <c r="D170" s="155"/>
      <c r="E170" s="155"/>
      <c r="F170" s="155"/>
      <c r="G170" s="155"/>
      <c r="H170" s="155"/>
      <c r="I170" s="155"/>
      <c r="J170" s="155"/>
    </row>
    <row r="171" spans="2:10" x14ac:dyDescent="0.2">
      <c r="B171" s="155"/>
      <c r="C171" s="155"/>
      <c r="D171" s="155"/>
      <c r="E171" s="155"/>
      <c r="F171" s="155"/>
      <c r="G171" s="155"/>
      <c r="H171" s="155"/>
      <c r="I171" s="155"/>
      <c r="J171" s="155"/>
    </row>
    <row r="172" spans="2:10" x14ac:dyDescent="0.2">
      <c r="B172" s="155"/>
      <c r="C172" s="155"/>
      <c r="D172" s="155"/>
      <c r="E172" s="155"/>
      <c r="F172" s="155"/>
      <c r="G172" s="155"/>
      <c r="H172" s="155"/>
      <c r="I172" s="155"/>
      <c r="J172" s="155"/>
    </row>
    <row r="173" spans="2:10" x14ac:dyDescent="0.2">
      <c r="B173" s="155"/>
      <c r="C173" s="155"/>
      <c r="D173" s="155"/>
      <c r="E173" s="155"/>
      <c r="F173" s="155"/>
      <c r="G173" s="155"/>
      <c r="H173" s="155"/>
      <c r="I173" s="155"/>
      <c r="J173" s="155"/>
    </row>
    <row r="174" spans="2:10" x14ac:dyDescent="0.2">
      <c r="B174" s="155"/>
      <c r="C174" s="155"/>
      <c r="D174" s="155"/>
      <c r="E174" s="155"/>
      <c r="F174" s="155"/>
      <c r="G174" s="155"/>
      <c r="H174" s="155"/>
      <c r="I174" s="155"/>
      <c r="J174" s="155"/>
    </row>
    <row r="175" spans="2:10" x14ac:dyDescent="0.2">
      <c r="B175" s="155"/>
      <c r="C175" s="155"/>
      <c r="D175" s="155"/>
      <c r="E175" s="155"/>
      <c r="F175" s="155"/>
      <c r="G175" s="155"/>
      <c r="H175" s="155"/>
      <c r="I175" s="155"/>
      <c r="J175" s="155"/>
    </row>
    <row r="176" spans="2:10" x14ac:dyDescent="0.2">
      <c r="B176" s="155"/>
      <c r="C176" s="155"/>
      <c r="D176" s="155"/>
      <c r="E176" s="155"/>
      <c r="F176" s="155"/>
      <c r="G176" s="155"/>
      <c r="H176" s="155"/>
      <c r="I176" s="155"/>
      <c r="J176" s="155"/>
    </row>
    <row r="177" spans="2:10" x14ac:dyDescent="0.2">
      <c r="B177" s="155"/>
      <c r="C177" s="155"/>
      <c r="D177" s="155"/>
      <c r="E177" s="155"/>
      <c r="F177" s="155"/>
      <c r="G177" s="155"/>
      <c r="H177" s="155"/>
      <c r="I177" s="155"/>
      <c r="J177" s="155"/>
    </row>
    <row r="178" spans="2:10" x14ac:dyDescent="0.2">
      <c r="B178" s="155"/>
      <c r="C178" s="155"/>
      <c r="D178" s="155"/>
      <c r="E178" s="155"/>
      <c r="F178" s="155"/>
      <c r="G178" s="155"/>
      <c r="H178" s="155"/>
      <c r="I178" s="155"/>
      <c r="J178" s="155"/>
    </row>
    <row r="179" spans="2:10" x14ac:dyDescent="0.2">
      <c r="B179" s="155"/>
      <c r="C179" s="155"/>
      <c r="D179" s="155"/>
      <c r="E179" s="155"/>
      <c r="F179" s="155"/>
      <c r="G179" s="155"/>
      <c r="H179" s="155"/>
      <c r="I179" s="155"/>
      <c r="J179" s="155"/>
    </row>
    <row r="180" spans="2:10" x14ac:dyDescent="0.2">
      <c r="B180" s="155"/>
      <c r="C180" s="155"/>
      <c r="D180" s="155"/>
      <c r="E180" s="155"/>
      <c r="F180" s="155"/>
      <c r="G180" s="155"/>
      <c r="H180" s="155"/>
      <c r="I180" s="155"/>
      <c r="J180" s="155"/>
    </row>
    <row r="181" spans="2:10" x14ac:dyDescent="0.2">
      <c r="B181" s="155"/>
      <c r="C181" s="155"/>
      <c r="D181" s="155"/>
      <c r="E181" s="155"/>
      <c r="F181" s="155"/>
      <c r="G181" s="155"/>
      <c r="H181" s="155"/>
      <c r="I181" s="155"/>
      <c r="J181" s="155"/>
    </row>
    <row r="182" spans="2:10" x14ac:dyDescent="0.2">
      <c r="B182" s="155"/>
      <c r="C182" s="155"/>
      <c r="D182" s="155"/>
      <c r="E182" s="155"/>
      <c r="F182" s="155"/>
      <c r="G182" s="155"/>
      <c r="H182" s="155"/>
      <c r="I182" s="155"/>
      <c r="J182" s="155"/>
    </row>
    <row r="183" spans="2:10" x14ac:dyDescent="0.2">
      <c r="B183" s="155"/>
      <c r="C183" s="155"/>
      <c r="D183" s="155"/>
      <c r="E183" s="155"/>
      <c r="F183" s="155"/>
      <c r="G183" s="155"/>
      <c r="H183" s="155"/>
      <c r="I183" s="155"/>
      <c r="J183" s="155"/>
    </row>
    <row r="184" spans="2:10" x14ac:dyDescent="0.2">
      <c r="B184" s="155"/>
      <c r="C184" s="155"/>
      <c r="D184" s="155"/>
      <c r="E184" s="155"/>
      <c r="F184" s="155"/>
      <c r="G184" s="155"/>
      <c r="H184" s="155"/>
      <c r="I184" s="155"/>
      <c r="J184" s="155"/>
    </row>
    <row r="185" spans="2:10" x14ac:dyDescent="0.2">
      <c r="B185" s="155"/>
      <c r="C185" s="155"/>
      <c r="D185" s="155"/>
      <c r="E185" s="155"/>
      <c r="F185" s="155"/>
      <c r="G185" s="155"/>
      <c r="H185" s="155"/>
      <c r="I185" s="155"/>
      <c r="J185" s="155"/>
    </row>
    <row r="186" spans="2:10" x14ac:dyDescent="0.2">
      <c r="B186" s="155"/>
      <c r="C186" s="155"/>
      <c r="D186" s="155"/>
      <c r="E186" s="155"/>
      <c r="F186" s="155"/>
      <c r="G186" s="155"/>
      <c r="H186" s="155"/>
      <c r="I186" s="155"/>
      <c r="J186" s="155"/>
    </row>
    <row r="187" spans="2:10" x14ac:dyDescent="0.2">
      <c r="B187" s="155"/>
      <c r="C187" s="155"/>
      <c r="D187" s="155"/>
      <c r="E187" s="155"/>
      <c r="F187" s="155"/>
      <c r="G187" s="155"/>
      <c r="H187" s="155"/>
      <c r="I187" s="155"/>
      <c r="J187" s="155"/>
    </row>
    <row r="188" spans="2:10" x14ac:dyDescent="0.2">
      <c r="B188" s="155"/>
      <c r="C188" s="155"/>
      <c r="D188" s="155"/>
      <c r="E188" s="155"/>
      <c r="F188" s="155"/>
      <c r="G188" s="155"/>
      <c r="H188" s="155"/>
      <c r="I188" s="155"/>
      <c r="J188" s="155"/>
    </row>
    <row r="189" spans="2:10" x14ac:dyDescent="0.2">
      <c r="B189" s="155"/>
      <c r="C189" s="155"/>
      <c r="D189" s="155"/>
      <c r="E189" s="155"/>
      <c r="F189" s="155"/>
      <c r="G189" s="155"/>
      <c r="H189" s="155"/>
      <c r="I189" s="155"/>
      <c r="J189" s="155"/>
    </row>
    <row r="190" spans="2:10" x14ac:dyDescent="0.2">
      <c r="B190" s="155"/>
      <c r="C190" s="155"/>
      <c r="D190" s="155"/>
      <c r="E190" s="155"/>
      <c r="F190" s="155"/>
      <c r="G190" s="155"/>
      <c r="H190" s="155"/>
      <c r="I190" s="155"/>
      <c r="J190" s="155"/>
    </row>
    <row r="191" spans="2:10" x14ac:dyDescent="0.2">
      <c r="B191" s="155"/>
      <c r="C191" s="155"/>
      <c r="D191" s="155"/>
      <c r="E191" s="155"/>
      <c r="F191" s="155"/>
      <c r="G191" s="155"/>
      <c r="H191" s="155"/>
      <c r="I191" s="155"/>
      <c r="J191" s="155"/>
    </row>
    <row r="192" spans="2:10" x14ac:dyDescent="0.2">
      <c r="B192" s="155"/>
      <c r="C192" s="155"/>
      <c r="D192" s="155"/>
      <c r="E192" s="155"/>
      <c r="F192" s="155"/>
      <c r="G192" s="155"/>
      <c r="H192" s="155"/>
      <c r="I192" s="155"/>
      <c r="J192" s="155"/>
    </row>
    <row r="193" spans="2:10" x14ac:dyDescent="0.2">
      <c r="B193" s="155"/>
      <c r="C193" s="155"/>
      <c r="D193" s="155"/>
      <c r="E193" s="155"/>
      <c r="F193" s="155"/>
      <c r="G193" s="155"/>
      <c r="H193" s="155"/>
      <c r="I193" s="155"/>
      <c r="J193" s="155"/>
    </row>
    <row r="194" spans="2:10" x14ac:dyDescent="0.2">
      <c r="B194" s="155"/>
      <c r="C194" s="155"/>
      <c r="D194" s="155"/>
      <c r="E194" s="155"/>
      <c r="F194" s="155"/>
      <c r="G194" s="155"/>
      <c r="H194" s="155"/>
      <c r="I194" s="155"/>
      <c r="J194" s="155"/>
    </row>
    <row r="195" spans="2:10" x14ac:dyDescent="0.2">
      <c r="B195" s="155"/>
      <c r="C195" s="155"/>
      <c r="D195" s="155"/>
      <c r="E195" s="155"/>
      <c r="F195" s="155"/>
      <c r="G195" s="155"/>
      <c r="H195" s="155"/>
      <c r="I195" s="155"/>
      <c r="J195" s="155"/>
    </row>
    <row r="196" spans="2:10" x14ac:dyDescent="0.2">
      <c r="B196" s="155"/>
      <c r="C196" s="155"/>
      <c r="D196" s="155"/>
      <c r="E196" s="155"/>
      <c r="F196" s="155"/>
      <c r="G196" s="155"/>
      <c r="H196" s="155"/>
      <c r="I196" s="155"/>
      <c r="J196" s="155"/>
    </row>
    <row r="197" spans="2:10" x14ac:dyDescent="0.2">
      <c r="B197" s="155"/>
      <c r="C197" s="155"/>
      <c r="D197" s="155"/>
      <c r="E197" s="155"/>
      <c r="F197" s="155"/>
      <c r="G197" s="155"/>
      <c r="H197" s="155"/>
      <c r="I197" s="155"/>
      <c r="J197" s="155"/>
    </row>
    <row r="198" spans="2:10" x14ac:dyDescent="0.2">
      <c r="B198" s="155"/>
      <c r="C198" s="155"/>
      <c r="D198" s="155"/>
      <c r="E198" s="155"/>
      <c r="F198" s="155"/>
      <c r="G198" s="155"/>
      <c r="H198" s="155"/>
      <c r="I198" s="155"/>
      <c r="J198" s="155"/>
    </row>
    <row r="199" spans="2:10" x14ac:dyDescent="0.2">
      <c r="B199" s="155"/>
      <c r="C199" s="155"/>
      <c r="D199" s="155"/>
      <c r="E199" s="155"/>
      <c r="F199" s="155"/>
      <c r="G199" s="155"/>
      <c r="H199" s="155"/>
      <c r="I199" s="155"/>
      <c r="J199" s="155"/>
    </row>
    <row r="200" spans="2:10" x14ac:dyDescent="0.2">
      <c r="B200" s="155"/>
      <c r="C200" s="155"/>
      <c r="D200" s="155"/>
      <c r="E200" s="155"/>
      <c r="F200" s="155"/>
      <c r="G200" s="155"/>
      <c r="H200" s="155"/>
      <c r="I200" s="155"/>
      <c r="J200" s="155"/>
    </row>
    <row r="201" spans="2:10" x14ac:dyDescent="0.2">
      <c r="B201" s="155"/>
      <c r="C201" s="155"/>
      <c r="D201" s="155"/>
      <c r="E201" s="155"/>
      <c r="F201" s="155"/>
      <c r="G201" s="155"/>
      <c r="H201" s="155"/>
      <c r="I201" s="155"/>
      <c r="J201" s="155"/>
    </row>
    <row r="202" spans="2:10" x14ac:dyDescent="0.2">
      <c r="B202" s="155"/>
      <c r="C202" s="155"/>
      <c r="D202" s="155"/>
      <c r="E202" s="155"/>
      <c r="F202" s="155"/>
      <c r="G202" s="155"/>
      <c r="H202" s="155"/>
      <c r="I202" s="155"/>
      <c r="J202" s="155"/>
    </row>
    <row r="203" spans="2:10" x14ac:dyDescent="0.2">
      <c r="B203" s="155"/>
      <c r="C203" s="155"/>
      <c r="D203" s="155"/>
      <c r="E203" s="155"/>
      <c r="F203" s="155"/>
      <c r="G203" s="155"/>
      <c r="H203" s="155"/>
      <c r="I203" s="155"/>
      <c r="J203" s="155"/>
    </row>
    <row r="204" spans="2:10" x14ac:dyDescent="0.2">
      <c r="B204" s="155"/>
      <c r="C204" s="155"/>
      <c r="D204" s="155"/>
      <c r="E204" s="155"/>
      <c r="F204" s="155"/>
      <c r="G204" s="155"/>
      <c r="H204" s="155"/>
      <c r="I204" s="155"/>
      <c r="J204" s="155"/>
    </row>
    <row r="205" spans="2:10" x14ac:dyDescent="0.2">
      <c r="B205" s="155"/>
      <c r="C205" s="155"/>
      <c r="D205" s="155"/>
      <c r="E205" s="155"/>
      <c r="F205" s="155"/>
      <c r="G205" s="155"/>
      <c r="H205" s="155"/>
      <c r="I205" s="155"/>
      <c r="J205" s="155"/>
    </row>
    <row r="206" spans="2:10" x14ac:dyDescent="0.2">
      <c r="B206" s="155"/>
      <c r="C206" s="155"/>
      <c r="D206" s="155"/>
      <c r="E206" s="155"/>
      <c r="F206" s="155"/>
      <c r="G206" s="155"/>
      <c r="H206" s="155"/>
      <c r="I206" s="155"/>
      <c r="J206" s="155"/>
    </row>
    <row r="207" spans="2:10" x14ac:dyDescent="0.2">
      <c r="B207" s="155"/>
      <c r="C207" s="155"/>
      <c r="D207" s="155"/>
      <c r="E207" s="155"/>
      <c r="F207" s="155"/>
      <c r="G207" s="155"/>
      <c r="H207" s="155"/>
      <c r="I207" s="155"/>
      <c r="J207" s="155"/>
    </row>
    <row r="208" spans="2:10" x14ac:dyDescent="0.2">
      <c r="B208" s="155"/>
      <c r="C208" s="155"/>
      <c r="D208" s="155"/>
      <c r="E208" s="155"/>
      <c r="F208" s="155"/>
      <c r="G208" s="155"/>
      <c r="H208" s="155"/>
      <c r="I208" s="155"/>
      <c r="J208" s="155"/>
    </row>
    <row r="209" spans="2:10" x14ac:dyDescent="0.2">
      <c r="B209" s="155"/>
      <c r="C209" s="155"/>
      <c r="D209" s="155"/>
      <c r="E209" s="155"/>
      <c r="F209" s="155"/>
      <c r="G209" s="155"/>
      <c r="H209" s="155"/>
      <c r="I209" s="155"/>
      <c r="J209" s="155"/>
    </row>
    <row r="210" spans="2:10" x14ac:dyDescent="0.2">
      <c r="B210" s="155"/>
      <c r="C210" s="155"/>
      <c r="D210" s="155"/>
      <c r="E210" s="155"/>
      <c r="F210" s="155"/>
      <c r="G210" s="155"/>
      <c r="H210" s="155"/>
      <c r="I210" s="155"/>
      <c r="J210" s="155"/>
    </row>
    <row r="211" spans="2:10" x14ac:dyDescent="0.2">
      <c r="B211" s="155"/>
      <c r="C211" s="155"/>
      <c r="D211" s="155"/>
      <c r="E211" s="155"/>
      <c r="F211" s="155"/>
      <c r="G211" s="155"/>
      <c r="H211" s="155"/>
      <c r="I211" s="155"/>
      <c r="J211" s="155"/>
    </row>
    <row r="212" spans="2:10" x14ac:dyDescent="0.2">
      <c r="B212" s="155"/>
      <c r="C212" s="155"/>
      <c r="D212" s="155"/>
      <c r="E212" s="155"/>
      <c r="F212" s="155"/>
      <c r="G212" s="155"/>
      <c r="H212" s="155"/>
      <c r="I212" s="155"/>
      <c r="J212" s="155"/>
    </row>
    <row r="213" spans="2:10" x14ac:dyDescent="0.2">
      <c r="B213" s="155"/>
      <c r="C213" s="155"/>
      <c r="D213" s="155"/>
      <c r="E213" s="155"/>
      <c r="F213" s="155"/>
      <c r="G213" s="155"/>
      <c r="H213" s="155"/>
      <c r="I213" s="155"/>
      <c r="J213" s="155"/>
    </row>
    <row r="214" spans="2:10" x14ac:dyDescent="0.2">
      <c r="B214" s="155"/>
      <c r="C214" s="155"/>
      <c r="D214" s="155"/>
      <c r="E214" s="155"/>
      <c r="F214" s="155"/>
      <c r="G214" s="155"/>
      <c r="H214" s="155"/>
      <c r="I214" s="155"/>
      <c r="J214" s="155"/>
    </row>
    <row r="215" spans="2:10" x14ac:dyDescent="0.2">
      <c r="B215" s="155"/>
      <c r="C215" s="155"/>
      <c r="D215" s="155"/>
      <c r="E215" s="155"/>
      <c r="F215" s="155"/>
      <c r="G215" s="155"/>
      <c r="H215" s="155"/>
      <c r="I215" s="155"/>
      <c r="J215" s="155"/>
    </row>
    <row r="216" spans="2:10" x14ac:dyDescent="0.2">
      <c r="B216" s="155"/>
      <c r="C216" s="155"/>
      <c r="D216" s="155"/>
      <c r="E216" s="155"/>
      <c r="F216" s="155"/>
      <c r="G216" s="155"/>
      <c r="H216" s="155"/>
      <c r="I216" s="155"/>
      <c r="J216" s="155"/>
    </row>
    <row r="217" spans="2:10" x14ac:dyDescent="0.2">
      <c r="B217" s="155"/>
      <c r="C217" s="155"/>
      <c r="D217" s="155"/>
      <c r="E217" s="155"/>
      <c r="F217" s="155"/>
      <c r="G217" s="155"/>
      <c r="H217" s="155"/>
      <c r="I217" s="155"/>
      <c r="J217" s="155"/>
    </row>
    <row r="218" spans="2:10" x14ac:dyDescent="0.2">
      <c r="B218" s="155"/>
      <c r="C218" s="155"/>
      <c r="D218" s="155"/>
      <c r="E218" s="155"/>
      <c r="F218" s="155"/>
      <c r="G218" s="155"/>
      <c r="H218" s="155"/>
      <c r="I218" s="155"/>
      <c r="J218" s="155"/>
    </row>
    <row r="219" spans="2:10" x14ac:dyDescent="0.2">
      <c r="B219" s="155"/>
      <c r="C219" s="155"/>
      <c r="D219" s="155"/>
      <c r="E219" s="155"/>
      <c r="F219" s="155"/>
      <c r="G219" s="155"/>
      <c r="H219" s="155"/>
      <c r="I219" s="155"/>
      <c r="J219" s="155"/>
    </row>
    <row r="220" spans="2:10" x14ac:dyDescent="0.2">
      <c r="B220" s="155"/>
      <c r="C220" s="155"/>
      <c r="D220" s="155"/>
      <c r="E220" s="155"/>
      <c r="F220" s="155"/>
      <c r="G220" s="155"/>
      <c r="H220" s="155"/>
      <c r="I220" s="155"/>
      <c r="J220" s="155"/>
    </row>
    <row r="221" spans="2:10" x14ac:dyDescent="0.2">
      <c r="B221" s="155"/>
      <c r="C221" s="155"/>
      <c r="D221" s="155"/>
      <c r="E221" s="155"/>
      <c r="F221" s="155"/>
      <c r="G221" s="155"/>
      <c r="H221" s="155"/>
      <c r="I221" s="155"/>
      <c r="J221" s="155"/>
    </row>
    <row r="222" spans="2:10" x14ac:dyDescent="0.2">
      <c r="B222" s="155"/>
      <c r="C222" s="155"/>
      <c r="D222" s="155"/>
      <c r="E222" s="155"/>
      <c r="F222" s="155"/>
      <c r="G222" s="155"/>
      <c r="H222" s="155"/>
      <c r="I222" s="155"/>
      <c r="J222" s="155"/>
    </row>
    <row r="223" spans="2:10" x14ac:dyDescent="0.2">
      <c r="B223" s="155"/>
      <c r="C223" s="155"/>
      <c r="D223" s="155"/>
      <c r="E223" s="155"/>
      <c r="F223" s="155"/>
      <c r="G223" s="155"/>
      <c r="H223" s="155"/>
      <c r="I223" s="155"/>
      <c r="J223" s="155"/>
    </row>
    <row r="224" spans="2:10" x14ac:dyDescent="0.2">
      <c r="B224" s="155"/>
      <c r="C224" s="155"/>
      <c r="D224" s="155"/>
      <c r="E224" s="155"/>
      <c r="F224" s="155"/>
      <c r="G224" s="155"/>
      <c r="H224" s="155"/>
      <c r="I224" s="155"/>
      <c r="J224" s="155"/>
    </row>
    <row r="225" spans="2:10" x14ac:dyDescent="0.2">
      <c r="B225" s="155"/>
      <c r="C225" s="155"/>
      <c r="D225" s="155"/>
      <c r="E225" s="155"/>
      <c r="F225" s="155"/>
      <c r="G225" s="155"/>
      <c r="H225" s="155"/>
      <c r="I225" s="155"/>
      <c r="J225" s="155"/>
    </row>
    <row r="226" spans="2:10" x14ac:dyDescent="0.2">
      <c r="B226" s="155"/>
      <c r="C226" s="155"/>
      <c r="D226" s="155"/>
      <c r="E226" s="155"/>
      <c r="F226" s="155"/>
      <c r="G226" s="155"/>
      <c r="H226" s="155"/>
      <c r="I226" s="155"/>
      <c r="J226" s="155"/>
    </row>
    <row r="227" spans="2:10" x14ac:dyDescent="0.2">
      <c r="B227" s="155"/>
      <c r="C227" s="155"/>
      <c r="D227" s="155"/>
      <c r="E227" s="155"/>
      <c r="F227" s="155"/>
      <c r="G227" s="155"/>
      <c r="H227" s="155"/>
      <c r="I227" s="155"/>
      <c r="J227" s="155"/>
    </row>
    <row r="228" spans="2:10" x14ac:dyDescent="0.2">
      <c r="B228" s="155"/>
      <c r="C228" s="155"/>
      <c r="D228" s="155"/>
      <c r="E228" s="155"/>
      <c r="F228" s="155"/>
      <c r="G228" s="155"/>
      <c r="H228" s="155"/>
      <c r="I228" s="155"/>
      <c r="J228" s="155"/>
    </row>
    <row r="229" spans="2:10" x14ac:dyDescent="0.2">
      <c r="B229" s="155"/>
      <c r="C229" s="155"/>
      <c r="D229" s="155"/>
      <c r="E229" s="155"/>
      <c r="F229" s="155"/>
      <c r="G229" s="155"/>
      <c r="H229" s="155"/>
      <c r="I229" s="155"/>
      <c r="J229" s="155"/>
    </row>
    <row r="230" spans="2:10" x14ac:dyDescent="0.2">
      <c r="B230" s="155"/>
      <c r="C230" s="155"/>
      <c r="D230" s="155"/>
      <c r="E230" s="155"/>
      <c r="F230" s="155"/>
      <c r="G230" s="155"/>
      <c r="H230" s="155"/>
      <c r="I230" s="155"/>
      <c r="J230" s="155"/>
    </row>
    <row r="231" spans="2:10" x14ac:dyDescent="0.2">
      <c r="B231" s="155"/>
      <c r="C231" s="155"/>
      <c r="D231" s="155"/>
      <c r="E231" s="155"/>
      <c r="F231" s="155"/>
      <c r="G231" s="155"/>
      <c r="H231" s="155"/>
      <c r="I231" s="155"/>
      <c r="J231" s="155"/>
    </row>
    <row r="232" spans="2:10" x14ac:dyDescent="0.2">
      <c r="B232" s="155"/>
      <c r="C232" s="155"/>
      <c r="D232" s="155"/>
      <c r="E232" s="155"/>
      <c r="F232" s="155"/>
      <c r="G232" s="155"/>
      <c r="H232" s="155"/>
      <c r="I232" s="155"/>
      <c r="J232" s="155"/>
    </row>
    <row r="233" spans="2:10" x14ac:dyDescent="0.2">
      <c r="B233" s="155"/>
      <c r="C233" s="155"/>
      <c r="D233" s="155"/>
      <c r="E233" s="155"/>
      <c r="F233" s="155"/>
      <c r="G233" s="155"/>
      <c r="H233" s="155"/>
      <c r="I233" s="155"/>
      <c r="J233" s="155"/>
    </row>
    <row r="234" spans="2:10" x14ac:dyDescent="0.2">
      <c r="B234" s="155"/>
      <c r="C234" s="155"/>
      <c r="D234" s="155"/>
      <c r="E234" s="155"/>
      <c r="F234" s="155"/>
      <c r="G234" s="155"/>
      <c r="H234" s="155"/>
      <c r="I234" s="155"/>
      <c r="J234" s="155"/>
    </row>
    <row r="235" spans="2:10" x14ac:dyDescent="0.2">
      <c r="B235" s="155"/>
      <c r="C235" s="155"/>
      <c r="D235" s="155"/>
      <c r="E235" s="155"/>
      <c r="F235" s="155"/>
      <c r="G235" s="155"/>
      <c r="H235" s="155"/>
      <c r="I235" s="155"/>
      <c r="J235" s="155"/>
    </row>
    <row r="236" spans="2:10" x14ac:dyDescent="0.2">
      <c r="B236" s="155"/>
      <c r="C236" s="155"/>
      <c r="D236" s="155"/>
      <c r="E236" s="155"/>
      <c r="F236" s="155"/>
      <c r="G236" s="155"/>
      <c r="H236" s="155"/>
      <c r="I236" s="155"/>
      <c r="J236" s="155"/>
    </row>
    <row r="237" spans="2:10" x14ac:dyDescent="0.2">
      <c r="B237" s="155"/>
      <c r="C237" s="155"/>
      <c r="D237" s="155"/>
      <c r="E237" s="155"/>
      <c r="F237" s="155"/>
      <c r="G237" s="155"/>
      <c r="H237" s="155"/>
      <c r="I237" s="155"/>
      <c r="J237" s="155"/>
    </row>
    <row r="238" spans="2:10" x14ac:dyDescent="0.2">
      <c r="B238" s="155"/>
      <c r="C238" s="155"/>
      <c r="D238" s="155"/>
      <c r="E238" s="155"/>
      <c r="F238" s="155"/>
      <c r="G238" s="155"/>
      <c r="H238" s="155"/>
      <c r="I238" s="155"/>
      <c r="J238" s="155"/>
    </row>
    <row r="239" spans="2:10" x14ac:dyDescent="0.2">
      <c r="B239" s="155"/>
      <c r="C239" s="155"/>
      <c r="D239" s="155"/>
      <c r="E239" s="155"/>
      <c r="F239" s="155"/>
      <c r="G239" s="155"/>
      <c r="H239" s="155"/>
      <c r="I239" s="155"/>
      <c r="J239" s="155"/>
    </row>
    <row r="240" spans="2:10" x14ac:dyDescent="0.2">
      <c r="B240" s="155"/>
      <c r="C240" s="155"/>
      <c r="D240" s="155"/>
      <c r="E240" s="155"/>
      <c r="F240" s="155"/>
      <c r="G240" s="155"/>
      <c r="H240" s="155"/>
      <c r="I240" s="155"/>
      <c r="J240" s="155"/>
    </row>
    <row r="241" spans="2:10" x14ac:dyDescent="0.2">
      <c r="B241" s="155"/>
      <c r="C241" s="155"/>
      <c r="D241" s="155"/>
      <c r="E241" s="155"/>
      <c r="F241" s="155"/>
      <c r="G241" s="155"/>
      <c r="H241" s="155"/>
      <c r="I241" s="155"/>
      <c r="J241" s="155"/>
    </row>
    <row r="242" spans="2:10" x14ac:dyDescent="0.2">
      <c r="B242" s="155"/>
      <c r="C242" s="155"/>
      <c r="D242" s="155"/>
      <c r="E242" s="155"/>
      <c r="F242" s="155"/>
      <c r="G242" s="155"/>
      <c r="H242" s="155"/>
      <c r="I242" s="155"/>
      <c r="J242" s="155"/>
    </row>
    <row r="243" spans="2:10" x14ac:dyDescent="0.2">
      <c r="B243" s="155"/>
      <c r="C243" s="155"/>
      <c r="D243" s="155"/>
      <c r="E243" s="155"/>
      <c r="F243" s="155"/>
      <c r="G243" s="155"/>
      <c r="H243" s="155"/>
      <c r="I243" s="155"/>
      <c r="J243" s="155"/>
    </row>
    <row r="244" spans="2:10" x14ac:dyDescent="0.2">
      <c r="B244" s="155"/>
      <c r="C244" s="155"/>
      <c r="D244" s="155"/>
      <c r="E244" s="155"/>
      <c r="F244" s="155"/>
      <c r="G244" s="155"/>
      <c r="H244" s="155"/>
      <c r="I244" s="155"/>
      <c r="J244" s="155"/>
    </row>
    <row r="245" spans="2:10" x14ac:dyDescent="0.2">
      <c r="B245" s="155"/>
      <c r="C245" s="155"/>
      <c r="D245" s="155"/>
      <c r="E245" s="155"/>
      <c r="F245" s="155"/>
      <c r="G245" s="155"/>
      <c r="H245" s="155"/>
      <c r="I245" s="155"/>
      <c r="J245" s="155"/>
    </row>
    <row r="246" spans="2:10" x14ac:dyDescent="0.2">
      <c r="B246" s="155"/>
      <c r="C246" s="155"/>
      <c r="D246" s="155"/>
      <c r="E246" s="155"/>
      <c r="F246" s="155"/>
      <c r="G246" s="155"/>
      <c r="H246" s="155"/>
      <c r="I246" s="155"/>
      <c r="J246" s="155"/>
    </row>
    <row r="247" spans="2:10" x14ac:dyDescent="0.2">
      <c r="B247" s="155"/>
      <c r="C247" s="155"/>
      <c r="D247" s="155"/>
      <c r="E247" s="155"/>
      <c r="F247" s="155"/>
      <c r="G247" s="155"/>
      <c r="H247" s="155"/>
      <c r="I247" s="155"/>
      <c r="J247" s="155"/>
    </row>
    <row r="248" spans="2:10" x14ac:dyDescent="0.2">
      <c r="B248" s="155"/>
      <c r="C248" s="155"/>
      <c r="D248" s="155"/>
      <c r="E248" s="155"/>
      <c r="F248" s="155"/>
      <c r="G248" s="155"/>
      <c r="H248" s="155"/>
      <c r="I248" s="155"/>
      <c r="J248" s="155"/>
    </row>
    <row r="249" spans="2:10" x14ac:dyDescent="0.2">
      <c r="B249" s="155"/>
      <c r="C249" s="155"/>
      <c r="D249" s="155"/>
      <c r="E249" s="155"/>
      <c r="F249" s="155"/>
      <c r="G249" s="155"/>
      <c r="H249" s="155"/>
      <c r="I249" s="155"/>
      <c r="J249" s="155"/>
    </row>
    <row r="250" spans="2:10" x14ac:dyDescent="0.2">
      <c r="B250" s="155"/>
      <c r="C250" s="155"/>
      <c r="D250" s="155"/>
      <c r="E250" s="155"/>
      <c r="F250" s="155"/>
      <c r="G250" s="155"/>
      <c r="H250" s="155"/>
      <c r="I250" s="155"/>
      <c r="J250" s="155"/>
    </row>
    <row r="251" spans="2:10" x14ac:dyDescent="0.2">
      <c r="B251" s="155"/>
      <c r="C251" s="155"/>
      <c r="D251" s="155"/>
      <c r="E251" s="155"/>
      <c r="F251" s="155"/>
      <c r="G251" s="155"/>
      <c r="H251" s="155"/>
      <c r="I251" s="155"/>
      <c r="J251" s="155"/>
    </row>
    <row r="252" spans="2:10" x14ac:dyDescent="0.2">
      <c r="B252" s="155"/>
      <c r="C252" s="155"/>
      <c r="D252" s="155"/>
      <c r="E252" s="155"/>
      <c r="F252" s="155"/>
      <c r="G252" s="155"/>
      <c r="H252" s="155"/>
      <c r="I252" s="155"/>
      <c r="J252" s="155"/>
    </row>
    <row r="253" spans="2:10" x14ac:dyDescent="0.2">
      <c r="B253" s="155"/>
      <c r="C253" s="155"/>
      <c r="D253" s="155"/>
      <c r="E253" s="155"/>
      <c r="F253" s="155"/>
      <c r="G253" s="155"/>
      <c r="H253" s="155"/>
      <c r="I253" s="155"/>
      <c r="J253" s="155"/>
    </row>
    <row r="254" spans="2:10" x14ac:dyDescent="0.2">
      <c r="B254" s="155"/>
      <c r="C254" s="155"/>
      <c r="D254" s="155"/>
      <c r="E254" s="155"/>
      <c r="F254" s="155"/>
      <c r="G254" s="155"/>
      <c r="H254" s="155"/>
      <c r="I254" s="155"/>
      <c r="J254" s="155"/>
    </row>
    <row r="255" spans="2:10" x14ac:dyDescent="0.2">
      <c r="B255" s="155"/>
      <c r="C255" s="155"/>
      <c r="D255" s="155"/>
      <c r="E255" s="155"/>
      <c r="F255" s="155"/>
      <c r="G255" s="155"/>
      <c r="H255" s="155"/>
      <c r="I255" s="155"/>
      <c r="J255" s="155"/>
    </row>
    <row r="256" spans="2:10" x14ac:dyDescent="0.2">
      <c r="B256" s="155"/>
      <c r="C256" s="155"/>
      <c r="D256" s="155"/>
      <c r="E256" s="155"/>
      <c r="F256" s="155"/>
      <c r="G256" s="155"/>
      <c r="H256" s="155"/>
      <c r="I256" s="155"/>
      <c r="J256" s="155"/>
    </row>
    <row r="257" spans="2:10" x14ac:dyDescent="0.2">
      <c r="B257" s="155"/>
      <c r="C257" s="155"/>
      <c r="D257" s="155"/>
      <c r="E257" s="155"/>
      <c r="F257" s="155"/>
      <c r="G257" s="155"/>
      <c r="H257" s="155"/>
      <c r="I257" s="155"/>
      <c r="J257" s="155"/>
    </row>
    <row r="258" spans="2:10" x14ac:dyDescent="0.2">
      <c r="B258" s="155"/>
      <c r="C258" s="155"/>
      <c r="D258" s="155"/>
      <c r="E258" s="155"/>
      <c r="F258" s="155"/>
      <c r="G258" s="155"/>
      <c r="H258" s="155"/>
      <c r="I258" s="155"/>
      <c r="J258" s="155"/>
    </row>
    <row r="259" spans="2:10" x14ac:dyDescent="0.2">
      <c r="B259" s="155"/>
      <c r="C259" s="155"/>
      <c r="D259" s="155"/>
      <c r="E259" s="155"/>
      <c r="F259" s="155"/>
      <c r="G259" s="155"/>
      <c r="H259" s="155"/>
      <c r="I259" s="155"/>
      <c r="J259" s="155"/>
    </row>
    <row r="260" spans="2:10" x14ac:dyDescent="0.2">
      <c r="B260" s="155"/>
      <c r="C260" s="155"/>
      <c r="D260" s="155"/>
      <c r="E260" s="155"/>
      <c r="F260" s="155"/>
      <c r="G260" s="155"/>
      <c r="H260" s="155"/>
      <c r="I260" s="155"/>
      <c r="J260" s="155"/>
    </row>
    <row r="261" spans="2:10" x14ac:dyDescent="0.2">
      <c r="B261" s="155"/>
      <c r="C261" s="155"/>
      <c r="D261" s="155"/>
      <c r="E261" s="155"/>
      <c r="F261" s="155"/>
      <c r="G261" s="155"/>
      <c r="H261" s="155"/>
      <c r="I261" s="155"/>
      <c r="J261" s="155"/>
    </row>
    <row r="262" spans="2:10" x14ac:dyDescent="0.2">
      <c r="B262" s="155"/>
      <c r="C262" s="155"/>
      <c r="D262" s="155"/>
      <c r="E262" s="155"/>
      <c r="F262" s="155"/>
      <c r="G262" s="155"/>
      <c r="H262" s="155"/>
      <c r="I262" s="155"/>
      <c r="J262" s="155"/>
    </row>
    <row r="263" spans="2:10" x14ac:dyDescent="0.2">
      <c r="B263" s="155"/>
      <c r="C263" s="155"/>
      <c r="D263" s="155"/>
      <c r="E263" s="155"/>
      <c r="F263" s="155"/>
      <c r="G263" s="155"/>
      <c r="H263" s="155"/>
      <c r="I263" s="155"/>
      <c r="J263" s="155"/>
    </row>
    <row r="264" spans="2:10" x14ac:dyDescent="0.2">
      <c r="B264" s="155"/>
      <c r="C264" s="155"/>
      <c r="D264" s="155"/>
      <c r="E264" s="155"/>
      <c r="F264" s="155"/>
      <c r="G264" s="155"/>
      <c r="H264" s="155"/>
      <c r="I264" s="155"/>
      <c r="J264" s="155"/>
    </row>
    <row r="265" spans="2:10" x14ac:dyDescent="0.2">
      <c r="B265" s="155"/>
      <c r="C265" s="155"/>
      <c r="D265" s="155"/>
      <c r="E265" s="155"/>
      <c r="F265" s="155"/>
      <c r="G265" s="155"/>
      <c r="H265" s="155"/>
      <c r="I265" s="155"/>
      <c r="J265" s="155"/>
    </row>
    <row r="266" spans="2:10" x14ac:dyDescent="0.2">
      <c r="B266" s="155"/>
      <c r="C266" s="155"/>
      <c r="D266" s="155"/>
      <c r="E266" s="155"/>
      <c r="F266" s="155"/>
      <c r="G266" s="155"/>
      <c r="H266" s="155"/>
      <c r="I266" s="155"/>
      <c r="J266" s="155"/>
    </row>
    <row r="267" spans="2:10" x14ac:dyDescent="0.2">
      <c r="B267" s="155"/>
      <c r="C267" s="155"/>
      <c r="D267" s="155"/>
      <c r="E267" s="155"/>
      <c r="F267" s="155"/>
      <c r="G267" s="155"/>
      <c r="H267" s="155"/>
      <c r="I267" s="155"/>
      <c r="J267" s="155"/>
    </row>
    <row r="268" spans="2:10" x14ac:dyDescent="0.2">
      <c r="B268" s="155"/>
      <c r="C268" s="155"/>
      <c r="D268" s="155"/>
      <c r="E268" s="155"/>
      <c r="F268" s="155"/>
      <c r="G268" s="155"/>
      <c r="H268" s="155"/>
      <c r="I268" s="155"/>
      <c r="J268" s="155"/>
    </row>
    <row r="269" spans="2:10" x14ac:dyDescent="0.2">
      <c r="B269" s="155"/>
      <c r="C269" s="155"/>
      <c r="D269" s="155"/>
      <c r="E269" s="155"/>
      <c r="F269" s="155"/>
      <c r="G269" s="155"/>
      <c r="H269" s="155"/>
      <c r="I269" s="155"/>
      <c r="J269" s="155"/>
    </row>
    <row r="270" spans="2:10" x14ac:dyDescent="0.2">
      <c r="B270" s="155"/>
      <c r="C270" s="155"/>
      <c r="D270" s="155"/>
      <c r="E270" s="155"/>
      <c r="F270" s="155"/>
      <c r="G270" s="155"/>
      <c r="H270" s="155"/>
      <c r="I270" s="155"/>
      <c r="J270" s="155"/>
    </row>
    <row r="271" spans="2:10" x14ac:dyDescent="0.2">
      <c r="B271" s="155"/>
      <c r="C271" s="155"/>
      <c r="D271" s="155"/>
      <c r="E271" s="155"/>
      <c r="F271" s="155"/>
      <c r="G271" s="155"/>
      <c r="H271" s="155"/>
      <c r="I271" s="155"/>
      <c r="J271" s="155"/>
    </row>
    <row r="272" spans="2:10" x14ac:dyDescent="0.2">
      <c r="B272" s="155"/>
      <c r="C272" s="155"/>
      <c r="D272" s="155"/>
      <c r="E272" s="155"/>
      <c r="F272" s="155"/>
      <c r="G272" s="155"/>
      <c r="H272" s="155"/>
      <c r="I272" s="155"/>
      <c r="J272" s="155"/>
    </row>
    <row r="273" spans="2:10" x14ac:dyDescent="0.2">
      <c r="B273" s="155"/>
      <c r="C273" s="155"/>
      <c r="D273" s="155"/>
      <c r="E273" s="155"/>
      <c r="F273" s="155"/>
      <c r="G273" s="155"/>
      <c r="H273" s="155"/>
      <c r="I273" s="155"/>
      <c r="J273" s="155"/>
    </row>
    <row r="274" spans="2:10" x14ac:dyDescent="0.2">
      <c r="B274" s="155"/>
      <c r="C274" s="155"/>
      <c r="D274" s="155"/>
      <c r="E274" s="155"/>
      <c r="F274" s="155"/>
      <c r="G274" s="155"/>
      <c r="H274" s="155"/>
      <c r="I274" s="155"/>
      <c r="J274" s="155"/>
    </row>
    <row r="275" spans="2:10" x14ac:dyDescent="0.2">
      <c r="B275" s="155"/>
      <c r="C275" s="155"/>
      <c r="D275" s="155"/>
      <c r="E275" s="155"/>
      <c r="F275" s="155"/>
      <c r="G275" s="155"/>
      <c r="H275" s="155"/>
      <c r="I275" s="155"/>
      <c r="J275" s="155"/>
    </row>
    <row r="276" spans="2:10" x14ac:dyDescent="0.2">
      <c r="B276" s="155"/>
      <c r="C276" s="155"/>
      <c r="D276" s="155"/>
      <c r="E276" s="155"/>
      <c r="F276" s="155"/>
      <c r="G276" s="155"/>
      <c r="H276" s="155"/>
      <c r="I276" s="155"/>
      <c r="J276" s="155"/>
    </row>
    <row r="277" spans="2:10" x14ac:dyDescent="0.2">
      <c r="B277" s="155"/>
      <c r="C277" s="155"/>
      <c r="D277" s="155"/>
      <c r="E277" s="155"/>
      <c r="F277" s="155"/>
      <c r="G277" s="155"/>
      <c r="H277" s="155"/>
      <c r="I277" s="155"/>
      <c r="J277" s="155"/>
    </row>
    <row r="278" spans="2:10" x14ac:dyDescent="0.2">
      <c r="B278" s="155"/>
      <c r="C278" s="155"/>
      <c r="D278" s="155"/>
      <c r="E278" s="155"/>
      <c r="F278" s="155"/>
      <c r="G278" s="155"/>
      <c r="H278" s="155"/>
      <c r="I278" s="155"/>
      <c r="J278" s="155"/>
    </row>
    <row r="279" spans="2:10" x14ac:dyDescent="0.2">
      <c r="B279" s="155"/>
      <c r="C279" s="155"/>
      <c r="D279" s="155"/>
      <c r="E279" s="155"/>
      <c r="F279" s="155"/>
      <c r="G279" s="155"/>
      <c r="H279" s="155"/>
      <c r="I279" s="155"/>
      <c r="J279" s="155"/>
    </row>
    <row r="280" spans="2:10" x14ac:dyDescent="0.2">
      <c r="B280" s="155"/>
      <c r="C280" s="155"/>
      <c r="D280" s="155"/>
      <c r="E280" s="155"/>
      <c r="F280" s="155"/>
      <c r="G280" s="155"/>
      <c r="H280" s="155"/>
      <c r="I280" s="155"/>
      <c r="J280" s="155"/>
    </row>
    <row r="281" spans="2:10" x14ac:dyDescent="0.2">
      <c r="B281" s="155"/>
      <c r="C281" s="155"/>
      <c r="D281" s="155"/>
      <c r="E281" s="155"/>
      <c r="F281" s="155"/>
      <c r="G281" s="155"/>
      <c r="H281" s="155"/>
      <c r="I281" s="155"/>
      <c r="J281" s="155"/>
    </row>
    <row r="282" spans="2:10" x14ac:dyDescent="0.2">
      <c r="B282" s="155"/>
      <c r="C282" s="155"/>
      <c r="D282" s="155"/>
      <c r="E282" s="155"/>
      <c r="F282" s="155"/>
      <c r="G282" s="155"/>
      <c r="H282" s="155"/>
      <c r="I282" s="155"/>
      <c r="J282" s="155"/>
    </row>
    <row r="283" spans="2:10" x14ac:dyDescent="0.2">
      <c r="B283" s="155"/>
      <c r="C283" s="155"/>
      <c r="D283" s="155"/>
      <c r="E283" s="155"/>
      <c r="F283" s="155"/>
      <c r="G283" s="155"/>
      <c r="H283" s="155"/>
      <c r="I283" s="155"/>
      <c r="J283" s="155"/>
    </row>
    <row r="284" spans="2:10" x14ac:dyDescent="0.2">
      <c r="B284" s="155"/>
      <c r="C284" s="155"/>
      <c r="D284" s="155"/>
      <c r="E284" s="155"/>
      <c r="F284" s="155"/>
      <c r="G284" s="155"/>
      <c r="H284" s="155"/>
      <c r="I284" s="155"/>
      <c r="J284" s="155"/>
    </row>
    <row r="285" spans="2:10" x14ac:dyDescent="0.2">
      <c r="B285" s="155"/>
      <c r="C285" s="155"/>
      <c r="D285" s="155"/>
      <c r="E285" s="155"/>
      <c r="F285" s="155"/>
      <c r="G285" s="155"/>
      <c r="H285" s="155"/>
      <c r="I285" s="155"/>
      <c r="J285" s="155"/>
    </row>
    <row r="286" spans="2:10" x14ac:dyDescent="0.2">
      <c r="B286" s="155"/>
      <c r="C286" s="155"/>
      <c r="D286" s="155"/>
      <c r="E286" s="155"/>
      <c r="F286" s="155"/>
      <c r="G286" s="155"/>
      <c r="H286" s="155"/>
      <c r="I286" s="155"/>
      <c r="J286" s="155"/>
    </row>
    <row r="287" spans="2:10" x14ac:dyDescent="0.2">
      <c r="B287" s="155"/>
      <c r="C287" s="155"/>
      <c r="D287" s="155"/>
      <c r="E287" s="155"/>
      <c r="F287" s="155"/>
      <c r="G287" s="155"/>
      <c r="H287" s="155"/>
      <c r="I287" s="155"/>
      <c r="J287" s="155"/>
    </row>
    <row r="288" spans="2:10" x14ac:dyDescent="0.2">
      <c r="B288" s="155"/>
      <c r="C288" s="155"/>
      <c r="D288" s="155"/>
      <c r="E288" s="155"/>
      <c r="F288" s="155"/>
      <c r="G288" s="155"/>
      <c r="H288" s="155"/>
      <c r="I288" s="155"/>
      <c r="J288" s="155"/>
    </row>
    <row r="289" spans="2:10" x14ac:dyDescent="0.2">
      <c r="B289" s="155"/>
      <c r="C289" s="155"/>
      <c r="D289" s="155"/>
      <c r="E289" s="155"/>
      <c r="F289" s="155"/>
      <c r="G289" s="155"/>
      <c r="H289" s="155"/>
      <c r="I289" s="155"/>
      <c r="J289" s="155"/>
    </row>
    <row r="290" spans="2:10" x14ac:dyDescent="0.2">
      <c r="B290" s="155"/>
      <c r="C290" s="155"/>
      <c r="D290" s="155"/>
      <c r="E290" s="155"/>
      <c r="F290" s="155"/>
      <c r="G290" s="155"/>
      <c r="H290" s="155"/>
      <c r="I290" s="155"/>
      <c r="J290" s="155"/>
    </row>
    <row r="291" spans="2:10" x14ac:dyDescent="0.2">
      <c r="B291" s="155"/>
      <c r="C291" s="155"/>
      <c r="D291" s="155"/>
      <c r="E291" s="155"/>
      <c r="F291" s="155"/>
      <c r="G291" s="155"/>
      <c r="H291" s="155"/>
      <c r="I291" s="155"/>
      <c r="J291" s="155"/>
    </row>
    <row r="292" spans="2:10" x14ac:dyDescent="0.2">
      <c r="B292" s="155"/>
      <c r="C292" s="155"/>
      <c r="D292" s="155"/>
      <c r="E292" s="155"/>
      <c r="F292" s="155"/>
      <c r="G292" s="155"/>
      <c r="H292" s="155"/>
      <c r="I292" s="155"/>
      <c r="J292" s="155"/>
    </row>
    <row r="293" spans="2:10" x14ac:dyDescent="0.2">
      <c r="B293" s="155"/>
      <c r="C293" s="155"/>
      <c r="D293" s="155"/>
      <c r="E293" s="155"/>
      <c r="F293" s="155"/>
      <c r="G293" s="155"/>
      <c r="H293" s="155"/>
      <c r="I293" s="155"/>
      <c r="J293" s="155"/>
    </row>
    <row r="294" spans="2:10" x14ac:dyDescent="0.2">
      <c r="B294" s="155"/>
      <c r="C294" s="155"/>
      <c r="D294" s="155"/>
      <c r="E294" s="155"/>
      <c r="F294" s="155"/>
      <c r="G294" s="155"/>
      <c r="H294" s="155"/>
      <c r="I294" s="155"/>
      <c r="J294" s="155"/>
    </row>
    <row r="295" spans="2:10" x14ac:dyDescent="0.2">
      <c r="B295" s="155"/>
      <c r="C295" s="155"/>
      <c r="D295" s="155"/>
      <c r="E295" s="155"/>
      <c r="F295" s="155"/>
      <c r="G295" s="155"/>
      <c r="H295" s="155"/>
      <c r="I295" s="155"/>
      <c r="J295" s="155"/>
    </row>
    <row r="296" spans="2:10" x14ac:dyDescent="0.2">
      <c r="B296" s="155"/>
      <c r="C296" s="155"/>
      <c r="D296" s="155"/>
      <c r="E296" s="155"/>
      <c r="F296" s="155"/>
      <c r="G296" s="155"/>
      <c r="H296" s="155"/>
      <c r="I296" s="155"/>
      <c r="J296" s="155"/>
    </row>
    <row r="297" spans="2:10" x14ac:dyDescent="0.2">
      <c r="B297" s="155"/>
      <c r="C297" s="155"/>
      <c r="D297" s="155"/>
      <c r="E297" s="155"/>
      <c r="F297" s="155"/>
      <c r="G297" s="155"/>
      <c r="H297" s="155"/>
      <c r="I297" s="155"/>
      <c r="J297" s="155"/>
    </row>
    <row r="298" spans="2:10" x14ac:dyDescent="0.2">
      <c r="B298" s="155"/>
      <c r="C298" s="155"/>
      <c r="D298" s="155"/>
      <c r="E298" s="155"/>
      <c r="F298" s="155"/>
      <c r="G298" s="155"/>
      <c r="H298" s="155"/>
      <c r="I298" s="155"/>
      <c r="J298" s="155"/>
    </row>
    <row r="299" spans="2:10" x14ac:dyDescent="0.2">
      <c r="B299" s="155"/>
      <c r="C299" s="155"/>
      <c r="D299" s="155"/>
      <c r="E299" s="155"/>
      <c r="F299" s="155"/>
      <c r="G299" s="155"/>
      <c r="H299" s="155"/>
      <c r="I299" s="155"/>
      <c r="J299" s="155"/>
    </row>
    <row r="300" spans="2:10" x14ac:dyDescent="0.2">
      <c r="B300" s="155"/>
      <c r="C300" s="155"/>
      <c r="D300" s="155"/>
      <c r="E300" s="155"/>
      <c r="F300" s="155"/>
      <c r="G300" s="155"/>
      <c r="H300" s="155"/>
      <c r="I300" s="155"/>
      <c r="J300" s="155"/>
    </row>
    <row r="301" spans="2:10" x14ac:dyDescent="0.2">
      <c r="B301" s="155"/>
      <c r="C301" s="155"/>
      <c r="D301" s="155"/>
      <c r="E301" s="155"/>
      <c r="F301" s="155"/>
      <c r="G301" s="155"/>
      <c r="H301" s="155"/>
      <c r="I301" s="155"/>
      <c r="J301" s="155"/>
    </row>
    <row r="302" spans="2:10" x14ac:dyDescent="0.2">
      <c r="B302" s="155"/>
      <c r="C302" s="155"/>
      <c r="D302" s="155"/>
      <c r="E302" s="155"/>
      <c r="F302" s="155"/>
      <c r="G302" s="155"/>
      <c r="H302" s="155"/>
      <c r="I302" s="155"/>
      <c r="J302" s="155"/>
    </row>
    <row r="303" spans="2:10" x14ac:dyDescent="0.2">
      <c r="B303" s="155"/>
      <c r="C303" s="155"/>
      <c r="D303" s="155"/>
      <c r="E303" s="155"/>
      <c r="F303" s="155"/>
      <c r="G303" s="155"/>
      <c r="H303" s="155"/>
      <c r="I303" s="155"/>
      <c r="J303" s="155"/>
    </row>
    <row r="304" spans="2:10" x14ac:dyDescent="0.2">
      <c r="B304" s="155"/>
      <c r="C304" s="155"/>
      <c r="D304" s="155"/>
      <c r="E304" s="155"/>
      <c r="F304" s="155"/>
      <c r="G304" s="155"/>
      <c r="H304" s="155"/>
      <c r="I304" s="155"/>
      <c r="J304" s="155"/>
    </row>
    <row r="305" spans="2:10" x14ac:dyDescent="0.2">
      <c r="B305" s="155"/>
      <c r="C305" s="155"/>
      <c r="D305" s="155"/>
      <c r="E305" s="155"/>
      <c r="F305" s="155"/>
      <c r="G305" s="155"/>
      <c r="H305" s="155"/>
      <c r="I305" s="155"/>
      <c r="J305" s="155"/>
    </row>
    <row r="306" spans="2:10" x14ac:dyDescent="0.2">
      <c r="B306" s="155"/>
      <c r="C306" s="155"/>
      <c r="D306" s="155"/>
      <c r="E306" s="155"/>
      <c r="F306" s="155"/>
      <c r="G306" s="155"/>
      <c r="H306" s="155"/>
      <c r="I306" s="155"/>
      <c r="J306" s="155"/>
    </row>
    <row r="307" spans="2:10" x14ac:dyDescent="0.2">
      <c r="B307" s="155"/>
      <c r="C307" s="155"/>
      <c r="D307" s="155"/>
      <c r="E307" s="155"/>
      <c r="F307" s="155"/>
      <c r="G307" s="155"/>
      <c r="H307" s="155"/>
      <c r="I307" s="155"/>
      <c r="J307" s="155"/>
    </row>
    <row r="308" spans="2:10" x14ac:dyDescent="0.2">
      <c r="B308" s="155"/>
      <c r="C308" s="155"/>
      <c r="D308" s="155"/>
      <c r="E308" s="155"/>
      <c r="F308" s="155"/>
      <c r="G308" s="155"/>
      <c r="H308" s="155"/>
      <c r="I308" s="155"/>
      <c r="J308" s="155"/>
    </row>
    <row r="309" spans="2:10" x14ac:dyDescent="0.2">
      <c r="B309" s="155"/>
      <c r="C309" s="155"/>
      <c r="D309" s="155"/>
      <c r="E309" s="155"/>
      <c r="F309" s="155"/>
      <c r="G309" s="155"/>
      <c r="H309" s="155"/>
      <c r="I309" s="155"/>
      <c r="J309" s="155"/>
    </row>
    <row r="310" spans="2:10" x14ac:dyDescent="0.2">
      <c r="B310" s="155"/>
      <c r="C310" s="155"/>
      <c r="D310" s="155"/>
      <c r="E310" s="155"/>
      <c r="F310" s="155"/>
      <c r="G310" s="155"/>
      <c r="H310" s="155"/>
      <c r="I310" s="155"/>
      <c r="J310" s="155"/>
    </row>
    <row r="311" spans="2:10" x14ac:dyDescent="0.2">
      <c r="B311" s="155"/>
      <c r="C311" s="155"/>
      <c r="D311" s="155"/>
      <c r="E311" s="155"/>
      <c r="F311" s="155"/>
      <c r="G311" s="155"/>
      <c r="H311" s="155"/>
      <c r="I311" s="155"/>
      <c r="J311" s="155"/>
    </row>
    <row r="312" spans="2:10" x14ac:dyDescent="0.2">
      <c r="B312" s="155"/>
      <c r="C312" s="155"/>
      <c r="D312" s="155"/>
      <c r="E312" s="155"/>
      <c r="F312" s="155"/>
      <c r="G312" s="155"/>
      <c r="H312" s="155"/>
      <c r="I312" s="155"/>
      <c r="J312" s="155"/>
    </row>
    <row r="313" spans="2:10" x14ac:dyDescent="0.2">
      <c r="B313" s="155"/>
      <c r="C313" s="155"/>
      <c r="D313" s="155"/>
      <c r="E313" s="155"/>
      <c r="F313" s="155"/>
      <c r="G313" s="155"/>
      <c r="H313" s="155"/>
      <c r="I313" s="155"/>
      <c r="J313" s="155"/>
    </row>
    <row r="314" spans="2:10" x14ac:dyDescent="0.2">
      <c r="B314" s="155"/>
      <c r="C314" s="155"/>
      <c r="D314" s="155"/>
      <c r="E314" s="155"/>
      <c r="F314" s="155"/>
      <c r="G314" s="155"/>
      <c r="H314" s="155"/>
      <c r="I314" s="155"/>
      <c r="J314" s="155"/>
    </row>
    <row r="315" spans="2:10" x14ac:dyDescent="0.2">
      <c r="B315" s="155"/>
      <c r="C315" s="155"/>
      <c r="D315" s="155"/>
      <c r="E315" s="155"/>
      <c r="F315" s="155"/>
      <c r="G315" s="155"/>
      <c r="H315" s="155"/>
      <c r="I315" s="155"/>
      <c r="J315" s="155"/>
    </row>
    <row r="316" spans="2:10" x14ac:dyDescent="0.2">
      <c r="B316" s="155"/>
      <c r="C316" s="155"/>
      <c r="D316" s="155"/>
      <c r="E316" s="155"/>
      <c r="F316" s="155"/>
      <c r="G316" s="155"/>
      <c r="H316" s="155"/>
      <c r="I316" s="155"/>
      <c r="J316" s="155"/>
    </row>
    <row r="317" spans="2:10" x14ac:dyDescent="0.2">
      <c r="B317" s="155"/>
      <c r="C317" s="155"/>
      <c r="D317" s="155"/>
      <c r="E317" s="155"/>
      <c r="F317" s="155"/>
      <c r="G317" s="155"/>
      <c r="H317" s="155"/>
      <c r="I317" s="155"/>
      <c r="J317" s="155"/>
    </row>
    <row r="318" spans="2:10" x14ac:dyDescent="0.2">
      <c r="B318" s="155"/>
      <c r="C318" s="155"/>
      <c r="D318" s="155"/>
      <c r="E318" s="155"/>
      <c r="F318" s="155"/>
      <c r="G318" s="155"/>
      <c r="H318" s="155"/>
      <c r="I318" s="155"/>
      <c r="J318" s="155"/>
    </row>
    <row r="319" spans="2:10" x14ac:dyDescent="0.2">
      <c r="B319" s="155"/>
      <c r="C319" s="155"/>
      <c r="D319" s="155"/>
      <c r="E319" s="155"/>
      <c r="F319" s="155"/>
      <c r="G319" s="155"/>
      <c r="H319" s="155"/>
      <c r="I319" s="155"/>
      <c r="J319" s="155"/>
    </row>
    <row r="320" spans="2:10" x14ac:dyDescent="0.2">
      <c r="B320" s="155"/>
      <c r="C320" s="155"/>
      <c r="D320" s="155"/>
      <c r="E320" s="155"/>
      <c r="F320" s="155"/>
      <c r="G320" s="155"/>
      <c r="H320" s="155"/>
      <c r="I320" s="155"/>
      <c r="J320" s="155"/>
    </row>
    <row r="321" spans="2:10" x14ac:dyDescent="0.2">
      <c r="B321" s="155"/>
      <c r="C321" s="155"/>
      <c r="D321" s="155"/>
      <c r="E321" s="155"/>
      <c r="F321" s="155"/>
      <c r="G321" s="155"/>
      <c r="H321" s="155"/>
      <c r="I321" s="155"/>
      <c r="J321" s="155"/>
    </row>
    <row r="322" spans="2:10" x14ac:dyDescent="0.2">
      <c r="B322" s="155"/>
      <c r="C322" s="155"/>
      <c r="D322" s="155"/>
      <c r="E322" s="155"/>
      <c r="F322" s="155"/>
      <c r="G322" s="155"/>
      <c r="H322" s="155"/>
      <c r="I322" s="155"/>
      <c r="J322" s="155"/>
    </row>
    <row r="323" spans="2:10" x14ac:dyDescent="0.2">
      <c r="B323" s="155"/>
      <c r="C323" s="155"/>
      <c r="D323" s="155"/>
      <c r="E323" s="155"/>
      <c r="F323" s="155"/>
      <c r="G323" s="155"/>
      <c r="H323" s="155"/>
      <c r="I323" s="155"/>
      <c r="J323" s="155"/>
    </row>
    <row r="324" spans="2:10" x14ac:dyDescent="0.2">
      <c r="B324" s="155"/>
      <c r="C324" s="155"/>
      <c r="D324" s="155"/>
      <c r="E324" s="155"/>
      <c r="F324" s="155"/>
      <c r="G324" s="155"/>
      <c r="H324" s="155"/>
      <c r="I324" s="155"/>
      <c r="J324" s="155"/>
    </row>
    <row r="325" spans="2:10" x14ac:dyDescent="0.2">
      <c r="B325" s="155"/>
      <c r="C325" s="155"/>
      <c r="D325" s="155"/>
      <c r="E325" s="155"/>
      <c r="F325" s="155"/>
      <c r="G325" s="155"/>
      <c r="H325" s="155"/>
      <c r="I325" s="155"/>
      <c r="J325" s="155"/>
    </row>
    <row r="326" spans="2:10" x14ac:dyDescent="0.2">
      <c r="B326" s="155"/>
      <c r="C326" s="155"/>
      <c r="D326" s="155"/>
      <c r="E326" s="155"/>
      <c r="F326" s="155"/>
      <c r="G326" s="155"/>
      <c r="H326" s="155"/>
      <c r="I326" s="155"/>
      <c r="J326" s="155"/>
    </row>
    <row r="327" spans="2:10" x14ac:dyDescent="0.2">
      <c r="B327" s="155"/>
      <c r="C327" s="155"/>
      <c r="D327" s="155"/>
      <c r="E327" s="155"/>
      <c r="F327" s="155"/>
      <c r="G327" s="155"/>
      <c r="H327" s="155"/>
      <c r="I327" s="155"/>
      <c r="J327" s="155"/>
    </row>
    <row r="328" spans="2:10" x14ac:dyDescent="0.2">
      <c r="B328" s="155"/>
      <c r="C328" s="155"/>
      <c r="D328" s="155"/>
      <c r="E328" s="155"/>
      <c r="F328" s="155"/>
      <c r="G328" s="155"/>
      <c r="H328" s="155"/>
      <c r="I328" s="155"/>
      <c r="J328" s="155"/>
    </row>
    <row r="329" spans="2:10" x14ac:dyDescent="0.2">
      <c r="B329" s="155"/>
      <c r="C329" s="155"/>
      <c r="D329" s="155"/>
      <c r="E329" s="155"/>
      <c r="F329" s="155"/>
      <c r="G329" s="155"/>
      <c r="H329" s="155"/>
      <c r="I329" s="155"/>
      <c r="J329" s="155"/>
    </row>
    <row r="330" spans="2:10" x14ac:dyDescent="0.2">
      <c r="B330" s="155"/>
      <c r="C330" s="155"/>
      <c r="D330" s="155"/>
      <c r="E330" s="155"/>
      <c r="F330" s="155"/>
      <c r="G330" s="155"/>
      <c r="H330" s="155"/>
      <c r="I330" s="155"/>
      <c r="J330" s="155"/>
    </row>
    <row r="331" spans="2:10" x14ac:dyDescent="0.2">
      <c r="B331" s="155"/>
      <c r="C331" s="155"/>
      <c r="D331" s="155"/>
      <c r="E331" s="155"/>
      <c r="F331" s="155"/>
      <c r="G331" s="155"/>
      <c r="H331" s="155"/>
      <c r="I331" s="155"/>
      <c r="J331" s="155"/>
    </row>
    <row r="332" spans="2:10" x14ac:dyDescent="0.2">
      <c r="B332" s="155"/>
      <c r="C332" s="155"/>
      <c r="D332" s="155"/>
      <c r="E332" s="155"/>
      <c r="F332" s="155"/>
      <c r="G332" s="155"/>
      <c r="H332" s="155"/>
      <c r="I332" s="155"/>
      <c r="J332" s="155"/>
    </row>
    <row r="333" spans="2:10" x14ac:dyDescent="0.2">
      <c r="B333" s="155"/>
      <c r="C333" s="155"/>
      <c r="D333" s="155"/>
      <c r="E333" s="155"/>
      <c r="F333" s="155"/>
      <c r="G333" s="155"/>
      <c r="H333" s="155"/>
      <c r="I333" s="155"/>
      <c r="J333" s="155"/>
    </row>
    <row r="334" spans="2:10" x14ac:dyDescent="0.2">
      <c r="B334" s="155"/>
      <c r="C334" s="155"/>
      <c r="D334" s="155"/>
      <c r="E334" s="155"/>
      <c r="F334" s="155"/>
      <c r="G334" s="155"/>
      <c r="H334" s="155"/>
      <c r="I334" s="155"/>
      <c r="J334" s="155"/>
    </row>
    <row r="335" spans="2:10" x14ac:dyDescent="0.2">
      <c r="B335" s="155"/>
      <c r="C335" s="155"/>
      <c r="D335" s="155"/>
      <c r="E335" s="155"/>
      <c r="F335" s="155"/>
      <c r="G335" s="155"/>
      <c r="H335" s="155"/>
      <c r="I335" s="155"/>
      <c r="J335" s="155"/>
    </row>
    <row r="336" spans="2:10" x14ac:dyDescent="0.2">
      <c r="B336" s="155"/>
      <c r="C336" s="155"/>
      <c r="D336" s="155"/>
      <c r="E336" s="155"/>
      <c r="F336" s="155"/>
      <c r="G336" s="155"/>
      <c r="H336" s="155"/>
      <c r="I336" s="155"/>
      <c r="J336" s="155"/>
    </row>
    <row r="337" spans="2:10" x14ac:dyDescent="0.2">
      <c r="B337" s="155"/>
      <c r="C337" s="155"/>
      <c r="D337" s="155"/>
      <c r="E337" s="155"/>
      <c r="F337" s="155"/>
      <c r="G337" s="155"/>
      <c r="H337" s="155"/>
      <c r="I337" s="155"/>
      <c r="J337" s="155"/>
    </row>
    <row r="338" spans="2:10" x14ac:dyDescent="0.2">
      <c r="B338" s="155"/>
      <c r="C338" s="155"/>
      <c r="D338" s="155"/>
      <c r="E338" s="155"/>
      <c r="F338" s="155"/>
      <c r="G338" s="155"/>
      <c r="H338" s="155"/>
      <c r="I338" s="155"/>
      <c r="J338" s="155"/>
    </row>
    <row r="339" spans="2:10" x14ac:dyDescent="0.2">
      <c r="B339" s="155"/>
      <c r="C339" s="155"/>
      <c r="D339" s="155"/>
      <c r="E339" s="155"/>
      <c r="F339" s="155"/>
      <c r="G339" s="155"/>
      <c r="H339" s="155"/>
      <c r="I339" s="155"/>
      <c r="J339" s="155"/>
    </row>
    <row r="340" spans="2:10" x14ac:dyDescent="0.2">
      <c r="B340" s="155"/>
      <c r="C340" s="155"/>
      <c r="D340" s="155"/>
      <c r="E340" s="155"/>
      <c r="F340" s="155"/>
      <c r="G340" s="155"/>
      <c r="H340" s="155"/>
      <c r="I340" s="155"/>
      <c r="J340" s="155"/>
    </row>
    <row r="341" spans="2:10" x14ac:dyDescent="0.2">
      <c r="B341" s="155"/>
      <c r="C341" s="155"/>
      <c r="D341" s="155"/>
      <c r="E341" s="155"/>
      <c r="F341" s="155"/>
      <c r="G341" s="155"/>
      <c r="H341" s="155"/>
      <c r="I341" s="155"/>
      <c r="J341" s="155"/>
    </row>
    <row r="342" spans="2:10" x14ac:dyDescent="0.2">
      <c r="B342" s="155"/>
      <c r="C342" s="155"/>
      <c r="D342" s="155"/>
      <c r="E342" s="155"/>
      <c r="F342" s="155"/>
      <c r="G342" s="155"/>
      <c r="H342" s="155"/>
      <c r="I342" s="155"/>
      <c r="J342" s="155"/>
    </row>
    <row r="343" spans="2:10" x14ac:dyDescent="0.2">
      <c r="B343" s="155"/>
      <c r="C343" s="155"/>
      <c r="D343" s="155"/>
      <c r="E343" s="155"/>
      <c r="F343" s="155"/>
      <c r="G343" s="155"/>
      <c r="H343" s="155"/>
      <c r="I343" s="155"/>
      <c r="J343" s="155"/>
    </row>
    <row r="344" spans="2:10" x14ac:dyDescent="0.2">
      <c r="B344" s="155"/>
      <c r="C344" s="155"/>
      <c r="D344" s="155"/>
      <c r="E344" s="155"/>
      <c r="F344" s="155"/>
      <c r="G344" s="155"/>
      <c r="H344" s="155"/>
      <c r="I344" s="155"/>
      <c r="J344" s="155"/>
    </row>
    <row r="345" spans="2:10" x14ac:dyDescent="0.2">
      <c r="B345" s="155"/>
      <c r="C345" s="155"/>
      <c r="D345" s="155"/>
      <c r="E345" s="155"/>
      <c r="F345" s="155"/>
      <c r="G345" s="155"/>
      <c r="H345" s="155"/>
      <c r="I345" s="155"/>
      <c r="J345" s="155"/>
    </row>
    <row r="346" spans="2:10" x14ac:dyDescent="0.2">
      <c r="B346" s="155"/>
      <c r="C346" s="155"/>
      <c r="D346" s="155"/>
      <c r="E346" s="155"/>
      <c r="F346" s="155"/>
      <c r="G346" s="155"/>
      <c r="H346" s="155"/>
      <c r="I346" s="155"/>
      <c r="J346" s="155"/>
    </row>
    <row r="347" spans="2:10" x14ac:dyDescent="0.2">
      <c r="B347" s="155"/>
      <c r="C347" s="155"/>
      <c r="D347" s="155"/>
      <c r="E347" s="155"/>
      <c r="F347" s="155"/>
      <c r="G347" s="155"/>
      <c r="H347" s="155"/>
      <c r="I347" s="155"/>
      <c r="J347" s="155"/>
    </row>
    <row r="348" spans="2:10" x14ac:dyDescent="0.2">
      <c r="B348" s="155"/>
      <c r="C348" s="155"/>
      <c r="D348" s="155"/>
      <c r="E348" s="155"/>
      <c r="F348" s="155"/>
      <c r="G348" s="155"/>
      <c r="H348" s="155"/>
      <c r="I348" s="155"/>
      <c r="J348" s="155"/>
    </row>
    <row r="349" spans="2:10" x14ac:dyDescent="0.2">
      <c r="B349" s="155"/>
      <c r="C349" s="155"/>
      <c r="D349" s="155"/>
      <c r="E349" s="155"/>
      <c r="F349" s="155"/>
      <c r="G349" s="155"/>
      <c r="H349" s="155"/>
      <c r="I349" s="155"/>
      <c r="J349" s="155"/>
    </row>
    <row r="350" spans="2:10" x14ac:dyDescent="0.2">
      <c r="B350" s="155"/>
      <c r="C350" s="155"/>
      <c r="D350" s="155"/>
      <c r="E350" s="155"/>
      <c r="F350" s="155"/>
      <c r="G350" s="155"/>
      <c r="H350" s="155"/>
      <c r="I350" s="155"/>
      <c r="J350" s="155"/>
    </row>
    <row r="351" spans="2:10" x14ac:dyDescent="0.2">
      <c r="B351" s="155"/>
      <c r="C351" s="155"/>
      <c r="D351" s="155"/>
      <c r="E351" s="155"/>
      <c r="F351" s="155"/>
      <c r="G351" s="155"/>
      <c r="H351" s="155"/>
      <c r="I351" s="155"/>
      <c r="J351" s="155"/>
    </row>
    <row r="352" spans="2:10" x14ac:dyDescent="0.2">
      <c r="B352" s="155"/>
      <c r="C352" s="155"/>
      <c r="D352" s="155"/>
      <c r="E352" s="155"/>
      <c r="F352" s="155"/>
      <c r="G352" s="155"/>
      <c r="H352" s="155"/>
      <c r="I352" s="155"/>
      <c r="J352" s="155"/>
    </row>
    <row r="353" spans="2:10" x14ac:dyDescent="0.2">
      <c r="B353" s="155"/>
      <c r="C353" s="155"/>
      <c r="D353" s="155"/>
      <c r="E353" s="155"/>
      <c r="F353" s="155"/>
      <c r="G353" s="155"/>
      <c r="H353" s="155"/>
      <c r="I353" s="155"/>
      <c r="J353" s="155"/>
    </row>
    <row r="354" spans="2:10" x14ac:dyDescent="0.2">
      <c r="B354" s="155"/>
      <c r="C354" s="155"/>
      <c r="D354" s="155"/>
      <c r="E354" s="155"/>
      <c r="F354" s="155"/>
      <c r="G354" s="155"/>
      <c r="H354" s="155"/>
      <c r="I354" s="155"/>
      <c r="J354" s="155"/>
    </row>
    <row r="355" spans="2:10" x14ac:dyDescent="0.2">
      <c r="B355" s="155"/>
      <c r="C355" s="155"/>
      <c r="D355" s="155"/>
      <c r="E355" s="155"/>
      <c r="F355" s="155"/>
      <c r="G355" s="155"/>
      <c r="H355" s="155"/>
      <c r="I355" s="155"/>
      <c r="J355" s="155"/>
    </row>
    <row r="356" spans="2:10" x14ac:dyDescent="0.2">
      <c r="B356" s="155"/>
      <c r="C356" s="155"/>
      <c r="D356" s="155"/>
      <c r="E356" s="155"/>
      <c r="F356" s="155"/>
      <c r="G356" s="155"/>
      <c r="H356" s="155"/>
      <c r="I356" s="155"/>
      <c r="J356" s="155"/>
    </row>
    <row r="357" spans="2:10" x14ac:dyDescent="0.2">
      <c r="B357" s="155"/>
      <c r="C357" s="155"/>
      <c r="D357" s="155"/>
      <c r="E357" s="155"/>
      <c r="F357" s="155"/>
      <c r="G357" s="155"/>
      <c r="H357" s="155"/>
      <c r="I357" s="155"/>
      <c r="J357" s="155"/>
    </row>
    <row r="358" spans="2:10" x14ac:dyDescent="0.2">
      <c r="B358" s="155"/>
      <c r="C358" s="155"/>
      <c r="D358" s="155"/>
      <c r="E358" s="155"/>
      <c r="F358" s="155"/>
      <c r="G358" s="155"/>
      <c r="H358" s="155"/>
      <c r="I358" s="155"/>
      <c r="J358" s="155"/>
    </row>
    <row r="359" spans="2:10" x14ac:dyDescent="0.2">
      <c r="B359" s="155"/>
      <c r="C359" s="155"/>
      <c r="D359" s="155"/>
      <c r="E359" s="155"/>
      <c r="F359" s="155"/>
      <c r="G359" s="155"/>
      <c r="H359" s="155"/>
      <c r="I359" s="155"/>
      <c r="J359" s="155"/>
    </row>
    <row r="360" spans="2:10" x14ac:dyDescent="0.2">
      <c r="B360" s="155"/>
      <c r="C360" s="155"/>
      <c r="D360" s="155"/>
      <c r="E360" s="155"/>
      <c r="F360" s="155"/>
      <c r="G360" s="155"/>
      <c r="H360" s="155"/>
      <c r="I360" s="155"/>
      <c r="J360" s="155"/>
    </row>
    <row r="361" spans="2:10" x14ac:dyDescent="0.2">
      <c r="B361" s="155"/>
      <c r="C361" s="155"/>
      <c r="D361" s="155"/>
      <c r="E361" s="155"/>
      <c r="F361" s="155"/>
      <c r="G361" s="155"/>
      <c r="H361" s="155"/>
      <c r="I361" s="155"/>
      <c r="J361" s="155"/>
    </row>
    <row r="362" spans="2:10" x14ac:dyDescent="0.2">
      <c r="B362" s="155"/>
      <c r="C362" s="155"/>
      <c r="D362" s="155"/>
      <c r="E362" s="155"/>
      <c r="F362" s="155"/>
      <c r="G362" s="155"/>
      <c r="H362" s="155"/>
      <c r="I362" s="155"/>
      <c r="J362" s="155"/>
    </row>
    <row r="363" spans="2:10" x14ac:dyDescent="0.2">
      <c r="B363" s="155"/>
      <c r="C363" s="155"/>
      <c r="D363" s="155"/>
      <c r="E363" s="155"/>
      <c r="F363" s="155"/>
      <c r="G363" s="155"/>
      <c r="H363" s="155"/>
      <c r="I363" s="155"/>
      <c r="J363" s="155"/>
    </row>
    <row r="364" spans="2:10" x14ac:dyDescent="0.2">
      <c r="B364" s="155"/>
      <c r="C364" s="155"/>
      <c r="D364" s="155"/>
      <c r="E364" s="155"/>
      <c r="F364" s="155"/>
      <c r="G364" s="155"/>
      <c r="H364" s="155"/>
      <c r="I364" s="155"/>
      <c r="J364" s="155"/>
    </row>
    <row r="365" spans="2:10" x14ac:dyDescent="0.2">
      <c r="B365" s="155"/>
      <c r="C365" s="155"/>
      <c r="D365" s="155"/>
      <c r="E365" s="155"/>
      <c r="F365" s="155"/>
      <c r="G365" s="155"/>
      <c r="H365" s="155"/>
      <c r="I365" s="155"/>
      <c r="J365" s="155"/>
    </row>
    <row r="366" spans="2:10" x14ac:dyDescent="0.2">
      <c r="B366" s="155"/>
      <c r="C366" s="155"/>
      <c r="D366" s="155"/>
      <c r="E366" s="155"/>
      <c r="F366" s="155"/>
      <c r="G366" s="155"/>
      <c r="H366" s="155"/>
      <c r="I366" s="155"/>
      <c r="J366" s="155"/>
    </row>
    <row r="367" spans="2:10" x14ac:dyDescent="0.2">
      <c r="B367" s="155"/>
      <c r="C367" s="155"/>
      <c r="D367" s="155"/>
      <c r="E367" s="155"/>
      <c r="F367" s="155"/>
      <c r="G367" s="155"/>
      <c r="H367" s="155"/>
      <c r="I367" s="155"/>
      <c r="J367" s="155"/>
    </row>
    <row r="368" spans="2:10" x14ac:dyDescent="0.2">
      <c r="B368" s="155"/>
      <c r="C368" s="155"/>
      <c r="D368" s="155"/>
      <c r="E368" s="155"/>
      <c r="F368" s="155"/>
      <c r="G368" s="155"/>
      <c r="H368" s="155"/>
      <c r="I368" s="155"/>
      <c r="J368" s="155"/>
    </row>
    <row r="369" spans="2:10" x14ac:dyDescent="0.2">
      <c r="B369" s="155"/>
      <c r="C369" s="155"/>
      <c r="D369" s="155"/>
      <c r="E369" s="155"/>
      <c r="F369" s="155"/>
      <c r="G369" s="155"/>
      <c r="H369" s="155"/>
      <c r="I369" s="155"/>
      <c r="J369" s="155"/>
    </row>
    <row r="370" spans="2:10" x14ac:dyDescent="0.2">
      <c r="B370" s="155"/>
      <c r="C370" s="155"/>
      <c r="D370" s="155"/>
      <c r="E370" s="155"/>
      <c r="F370" s="155"/>
      <c r="G370" s="155"/>
      <c r="H370" s="155"/>
      <c r="I370" s="155"/>
      <c r="J370" s="155"/>
    </row>
    <row r="371" spans="2:10" x14ac:dyDescent="0.2">
      <c r="B371" s="155"/>
      <c r="C371" s="155"/>
      <c r="D371" s="155"/>
      <c r="E371" s="155"/>
      <c r="F371" s="155"/>
      <c r="G371" s="155"/>
      <c r="H371" s="155"/>
      <c r="I371" s="155"/>
      <c r="J371" s="155"/>
    </row>
    <row r="372" spans="2:10" x14ac:dyDescent="0.2">
      <c r="B372" s="155"/>
      <c r="C372" s="155"/>
      <c r="D372" s="155"/>
      <c r="E372" s="155"/>
      <c r="F372" s="155"/>
      <c r="G372" s="155"/>
      <c r="H372" s="155"/>
      <c r="I372" s="155"/>
      <c r="J372" s="155"/>
    </row>
    <row r="373" spans="2:10" x14ac:dyDescent="0.2">
      <c r="B373" s="155"/>
      <c r="C373" s="155"/>
      <c r="D373" s="155"/>
      <c r="E373" s="155"/>
      <c r="F373" s="155"/>
      <c r="G373" s="155"/>
      <c r="H373" s="155"/>
      <c r="I373" s="155"/>
      <c r="J373" s="155"/>
    </row>
    <row r="374" spans="2:10" x14ac:dyDescent="0.2">
      <c r="B374" s="155"/>
      <c r="C374" s="155"/>
      <c r="D374" s="155"/>
      <c r="E374" s="155"/>
      <c r="F374" s="155"/>
      <c r="G374" s="155"/>
      <c r="H374" s="155"/>
      <c r="I374" s="155"/>
      <c r="J374" s="155"/>
    </row>
    <row r="375" spans="2:10" x14ac:dyDescent="0.2">
      <c r="B375" s="155"/>
      <c r="C375" s="155"/>
      <c r="D375" s="155"/>
      <c r="E375" s="155"/>
      <c r="F375" s="155"/>
      <c r="G375" s="155"/>
      <c r="H375" s="155"/>
      <c r="I375" s="155"/>
      <c r="J375" s="155"/>
    </row>
    <row r="376" spans="2:10" x14ac:dyDescent="0.2">
      <c r="B376" s="155"/>
      <c r="C376" s="155"/>
      <c r="D376" s="155"/>
      <c r="E376" s="155"/>
      <c r="F376" s="155"/>
      <c r="G376" s="155"/>
      <c r="H376" s="155"/>
      <c r="I376" s="155"/>
      <c r="J376" s="155"/>
    </row>
    <row r="377" spans="2:10" x14ac:dyDescent="0.2">
      <c r="B377" s="155"/>
      <c r="C377" s="155"/>
      <c r="D377" s="155"/>
      <c r="E377" s="155"/>
      <c r="F377" s="155"/>
      <c r="G377" s="155"/>
      <c r="H377" s="155"/>
      <c r="I377" s="155"/>
      <c r="J377" s="155"/>
    </row>
    <row r="378" spans="2:10" x14ac:dyDescent="0.2">
      <c r="B378" s="155"/>
      <c r="C378" s="155"/>
      <c r="D378" s="155"/>
      <c r="E378" s="155"/>
      <c r="F378" s="155"/>
      <c r="G378" s="155"/>
      <c r="H378" s="155"/>
      <c r="I378" s="155"/>
      <c r="J378" s="155"/>
    </row>
    <row r="379" spans="2:10" x14ac:dyDescent="0.2">
      <c r="B379" s="155"/>
      <c r="C379" s="155"/>
      <c r="D379" s="155"/>
      <c r="E379" s="155"/>
      <c r="F379" s="155"/>
      <c r="G379" s="155"/>
      <c r="H379" s="155"/>
      <c r="I379" s="155"/>
      <c r="J379" s="155"/>
    </row>
    <row r="380" spans="2:10" x14ac:dyDescent="0.2">
      <c r="B380" s="155"/>
      <c r="C380" s="155"/>
      <c r="D380" s="155"/>
      <c r="E380" s="155"/>
      <c r="F380" s="155"/>
      <c r="G380" s="155"/>
      <c r="H380" s="155"/>
      <c r="I380" s="155"/>
      <c r="J380" s="155"/>
    </row>
    <row r="381" spans="2:10" x14ac:dyDescent="0.2">
      <c r="B381" s="155"/>
      <c r="C381" s="155"/>
      <c r="D381" s="155"/>
      <c r="E381" s="155"/>
      <c r="F381" s="155"/>
      <c r="G381" s="155"/>
      <c r="H381" s="155"/>
      <c r="I381" s="155"/>
      <c r="J381" s="155"/>
    </row>
    <row r="382" spans="2:10" x14ac:dyDescent="0.2">
      <c r="B382" s="155"/>
      <c r="C382" s="155"/>
      <c r="D382" s="155"/>
      <c r="E382" s="155"/>
      <c r="F382" s="155"/>
      <c r="G382" s="155"/>
      <c r="H382" s="155"/>
      <c r="I382" s="155"/>
      <c r="J382" s="155"/>
    </row>
    <row r="383" spans="2:10" x14ac:dyDescent="0.2">
      <c r="B383" s="155"/>
      <c r="C383" s="155"/>
      <c r="D383" s="155"/>
      <c r="E383" s="155"/>
      <c r="F383" s="155"/>
      <c r="G383" s="155"/>
      <c r="H383" s="155"/>
      <c r="I383" s="155"/>
      <c r="J383" s="155"/>
    </row>
    <row r="384" spans="2:10" x14ac:dyDescent="0.2">
      <c r="B384" s="155"/>
      <c r="C384" s="155"/>
      <c r="D384" s="155"/>
      <c r="E384" s="155"/>
      <c r="F384" s="155"/>
      <c r="G384" s="155"/>
      <c r="H384" s="155"/>
      <c r="I384" s="155"/>
      <c r="J384" s="155"/>
    </row>
    <row r="385" spans="2:10" x14ac:dyDescent="0.2">
      <c r="B385" s="155"/>
      <c r="C385" s="155"/>
      <c r="D385" s="155"/>
      <c r="E385" s="155"/>
      <c r="F385" s="155"/>
      <c r="G385" s="155"/>
      <c r="H385" s="155"/>
      <c r="I385" s="155"/>
      <c r="J385" s="155"/>
    </row>
    <row r="386" spans="2:10" x14ac:dyDescent="0.2">
      <c r="B386" s="155"/>
      <c r="C386" s="155"/>
      <c r="D386" s="155"/>
      <c r="E386" s="155"/>
      <c r="F386" s="155"/>
      <c r="G386" s="155"/>
      <c r="H386" s="155"/>
      <c r="I386" s="155"/>
      <c r="J386" s="155"/>
    </row>
    <row r="387" spans="2:10" x14ac:dyDescent="0.2">
      <c r="B387" s="155"/>
      <c r="C387" s="155"/>
      <c r="D387" s="155"/>
      <c r="E387" s="155"/>
      <c r="F387" s="155"/>
      <c r="G387" s="155"/>
      <c r="H387" s="155"/>
      <c r="I387" s="155"/>
      <c r="J387" s="155"/>
    </row>
    <row r="388" spans="2:10" x14ac:dyDescent="0.2">
      <c r="B388" s="155"/>
      <c r="C388" s="155"/>
      <c r="D388" s="155"/>
      <c r="E388" s="155"/>
      <c r="F388" s="155"/>
      <c r="G388" s="155"/>
      <c r="H388" s="155"/>
      <c r="I388" s="155"/>
      <c r="J388" s="155"/>
    </row>
    <row r="389" spans="2:10" x14ac:dyDescent="0.2">
      <c r="B389" s="155"/>
      <c r="C389" s="155"/>
      <c r="D389" s="155"/>
      <c r="E389" s="155"/>
      <c r="F389" s="155"/>
      <c r="G389" s="155"/>
      <c r="H389" s="155"/>
      <c r="I389" s="155"/>
      <c r="J389" s="155"/>
    </row>
    <row r="390" spans="2:10" x14ac:dyDescent="0.2">
      <c r="B390" s="155"/>
      <c r="C390" s="155"/>
      <c r="D390" s="155"/>
      <c r="E390" s="155"/>
      <c r="F390" s="155"/>
      <c r="G390" s="155"/>
      <c r="H390" s="155"/>
      <c r="I390" s="155"/>
      <c r="J390" s="155"/>
    </row>
    <row r="391" spans="2:10" x14ac:dyDescent="0.2">
      <c r="B391" s="155"/>
      <c r="C391" s="155"/>
      <c r="D391" s="155"/>
      <c r="E391" s="155"/>
      <c r="F391" s="155"/>
      <c r="G391" s="155"/>
      <c r="H391" s="155"/>
      <c r="I391" s="155"/>
      <c r="J391" s="155"/>
    </row>
    <row r="392" spans="2:10" x14ac:dyDescent="0.2">
      <c r="B392" s="155"/>
      <c r="C392" s="155"/>
      <c r="D392" s="155"/>
      <c r="E392" s="155"/>
      <c r="F392" s="155"/>
      <c r="G392" s="155"/>
      <c r="H392" s="155"/>
      <c r="I392" s="155"/>
      <c r="J392" s="155"/>
    </row>
    <row r="393" spans="2:10" x14ac:dyDescent="0.2">
      <c r="B393" s="155"/>
      <c r="C393" s="155"/>
      <c r="D393" s="155"/>
      <c r="E393" s="155"/>
      <c r="F393" s="155"/>
      <c r="G393" s="155"/>
      <c r="H393" s="155"/>
      <c r="I393" s="155"/>
      <c r="J393" s="155"/>
    </row>
    <row r="394" spans="2:10" x14ac:dyDescent="0.2">
      <c r="B394" s="155"/>
      <c r="C394" s="155"/>
      <c r="D394" s="155"/>
      <c r="E394" s="155"/>
      <c r="F394" s="155"/>
      <c r="G394" s="155"/>
      <c r="H394" s="155"/>
      <c r="I394" s="155"/>
      <c r="J394" s="155"/>
    </row>
    <row r="395" spans="2:10" x14ac:dyDescent="0.2">
      <c r="B395" s="155"/>
      <c r="C395" s="155"/>
      <c r="D395" s="155"/>
      <c r="E395" s="155"/>
      <c r="F395" s="155"/>
      <c r="G395" s="155"/>
      <c r="H395" s="155"/>
      <c r="I395" s="155"/>
      <c r="J395" s="155"/>
    </row>
    <row r="396" spans="2:10" x14ac:dyDescent="0.2">
      <c r="B396" s="155"/>
      <c r="C396" s="155"/>
      <c r="D396" s="155"/>
      <c r="E396" s="155"/>
      <c r="F396" s="155"/>
      <c r="G396" s="155"/>
      <c r="H396" s="155"/>
      <c r="I396" s="155"/>
      <c r="J396" s="155"/>
    </row>
    <row r="397" spans="2:10" x14ac:dyDescent="0.2">
      <c r="B397" s="155"/>
      <c r="C397" s="155"/>
      <c r="D397" s="155"/>
      <c r="E397" s="155"/>
      <c r="F397" s="155"/>
      <c r="G397" s="155"/>
      <c r="H397" s="155"/>
      <c r="I397" s="155"/>
      <c r="J397" s="155"/>
    </row>
    <row r="398" spans="2:10" x14ac:dyDescent="0.2">
      <c r="B398" s="155"/>
      <c r="C398" s="155"/>
      <c r="D398" s="155"/>
      <c r="E398" s="155"/>
      <c r="F398" s="155"/>
      <c r="G398" s="155"/>
      <c r="H398" s="155"/>
      <c r="I398" s="155"/>
      <c r="J398" s="155"/>
    </row>
    <row r="399" spans="2:10" x14ac:dyDescent="0.2">
      <c r="B399" s="155"/>
      <c r="C399" s="155"/>
      <c r="D399" s="155"/>
      <c r="E399" s="155"/>
      <c r="F399" s="155"/>
      <c r="G399" s="155"/>
      <c r="H399" s="155"/>
      <c r="I399" s="155"/>
      <c r="J399" s="155"/>
    </row>
    <row r="400" spans="2:10" x14ac:dyDescent="0.2">
      <c r="B400" s="155"/>
      <c r="C400" s="155"/>
      <c r="D400" s="155"/>
      <c r="E400" s="155"/>
      <c r="F400" s="155"/>
      <c r="G400" s="155"/>
      <c r="H400" s="155"/>
      <c r="I400" s="155"/>
      <c r="J400" s="155"/>
    </row>
    <row r="401" spans="2:10" x14ac:dyDescent="0.2">
      <c r="B401" s="155"/>
      <c r="C401" s="155"/>
      <c r="D401" s="155"/>
      <c r="E401" s="155"/>
      <c r="F401" s="155"/>
      <c r="G401" s="155"/>
      <c r="H401" s="155"/>
      <c r="I401" s="155"/>
      <c r="J401" s="155"/>
    </row>
    <row r="402" spans="2:10" x14ac:dyDescent="0.2">
      <c r="B402" s="155"/>
      <c r="C402" s="155"/>
      <c r="D402" s="155"/>
      <c r="E402" s="155"/>
      <c r="F402" s="155"/>
      <c r="G402" s="155"/>
      <c r="H402" s="155"/>
      <c r="I402" s="155"/>
      <c r="J402" s="155"/>
    </row>
    <row r="403" spans="2:10" x14ac:dyDescent="0.2">
      <c r="B403" s="155"/>
      <c r="C403" s="155"/>
      <c r="D403" s="155"/>
      <c r="E403" s="155"/>
      <c r="F403" s="155"/>
      <c r="G403" s="155"/>
      <c r="H403" s="155"/>
      <c r="I403" s="155"/>
      <c r="J403" s="155"/>
    </row>
    <row r="404" spans="2:10" x14ac:dyDescent="0.2">
      <c r="B404" s="155"/>
      <c r="C404" s="155"/>
      <c r="D404" s="155"/>
      <c r="E404" s="155"/>
      <c r="F404" s="155"/>
      <c r="G404" s="155"/>
      <c r="H404" s="155"/>
      <c r="I404" s="155"/>
      <c r="J404" s="155"/>
    </row>
    <row r="405" spans="2:10" x14ac:dyDescent="0.2">
      <c r="B405" s="155"/>
      <c r="C405" s="155"/>
      <c r="D405" s="155"/>
      <c r="E405" s="155"/>
      <c r="F405" s="155"/>
      <c r="G405" s="155"/>
      <c r="H405" s="155"/>
      <c r="I405" s="155"/>
      <c r="J405" s="155"/>
    </row>
    <row r="406" spans="2:10" x14ac:dyDescent="0.2">
      <c r="B406" s="155"/>
      <c r="C406" s="155"/>
      <c r="D406" s="155"/>
      <c r="E406" s="155"/>
      <c r="F406" s="155"/>
      <c r="G406" s="155"/>
      <c r="H406" s="155"/>
      <c r="I406" s="155"/>
      <c r="J406" s="155"/>
    </row>
    <row r="407" spans="2:10" x14ac:dyDescent="0.2">
      <c r="B407" s="155"/>
      <c r="C407" s="155"/>
      <c r="D407" s="155"/>
      <c r="E407" s="155"/>
      <c r="F407" s="155"/>
      <c r="G407" s="155"/>
      <c r="H407" s="155"/>
      <c r="I407" s="155"/>
      <c r="J407" s="155"/>
    </row>
    <row r="408" spans="2:10" x14ac:dyDescent="0.2">
      <c r="B408" s="155"/>
      <c r="C408" s="155"/>
      <c r="D408" s="155"/>
      <c r="E408" s="155"/>
      <c r="F408" s="155"/>
      <c r="G408" s="155"/>
      <c r="H408" s="155"/>
      <c r="I408" s="155"/>
      <c r="J408" s="155"/>
    </row>
    <row r="409" spans="2:10" x14ac:dyDescent="0.2">
      <c r="B409" s="155"/>
      <c r="C409" s="155"/>
      <c r="D409" s="155"/>
      <c r="E409" s="155"/>
      <c r="F409" s="155"/>
      <c r="G409" s="155"/>
      <c r="H409" s="155"/>
      <c r="I409" s="155"/>
      <c r="J409" s="155"/>
    </row>
    <row r="410" spans="2:10" x14ac:dyDescent="0.2">
      <c r="B410" s="155"/>
      <c r="C410" s="155"/>
      <c r="D410" s="155"/>
      <c r="E410" s="155"/>
      <c r="F410" s="155"/>
      <c r="G410" s="155"/>
      <c r="H410" s="155"/>
      <c r="I410" s="155"/>
      <c r="J410" s="155"/>
    </row>
    <row r="411" spans="2:10" x14ac:dyDescent="0.2">
      <c r="B411" s="155"/>
      <c r="C411" s="155"/>
      <c r="D411" s="155"/>
      <c r="E411" s="155"/>
      <c r="F411" s="155"/>
      <c r="G411" s="155"/>
      <c r="H411" s="155"/>
      <c r="I411" s="155"/>
      <c r="J411" s="155"/>
    </row>
    <row r="412" spans="2:10" x14ac:dyDescent="0.2">
      <c r="B412" s="155"/>
      <c r="C412" s="155"/>
      <c r="D412" s="155"/>
      <c r="E412" s="155"/>
      <c r="F412" s="155"/>
      <c r="G412" s="155"/>
      <c r="H412" s="155"/>
      <c r="I412" s="155"/>
      <c r="J412" s="155"/>
    </row>
    <row r="413" spans="2:10" x14ac:dyDescent="0.2">
      <c r="B413" s="155"/>
      <c r="C413" s="155"/>
      <c r="D413" s="155"/>
      <c r="E413" s="155"/>
      <c r="F413" s="155"/>
      <c r="G413" s="155"/>
      <c r="H413" s="155"/>
      <c r="I413" s="155"/>
      <c r="J413" s="155"/>
    </row>
    <row r="414" spans="2:10" x14ac:dyDescent="0.2">
      <c r="B414" s="155"/>
      <c r="C414" s="155"/>
      <c r="D414" s="155"/>
      <c r="E414" s="155"/>
      <c r="F414" s="155"/>
      <c r="G414" s="155"/>
      <c r="H414" s="155"/>
      <c r="I414" s="155"/>
      <c r="J414" s="155"/>
    </row>
    <row r="415" spans="2:10" x14ac:dyDescent="0.2">
      <c r="B415" s="155"/>
      <c r="C415" s="155"/>
      <c r="D415" s="155"/>
      <c r="E415" s="155"/>
      <c r="F415" s="155"/>
      <c r="G415" s="155"/>
      <c r="H415" s="155"/>
      <c r="I415" s="155"/>
      <c r="J415" s="155"/>
    </row>
    <row r="416" spans="2:10" x14ac:dyDescent="0.2">
      <c r="B416" s="155"/>
      <c r="C416" s="155"/>
      <c r="D416" s="155"/>
      <c r="E416" s="155"/>
      <c r="F416" s="155"/>
      <c r="G416" s="155"/>
      <c r="H416" s="155"/>
      <c r="I416" s="155"/>
      <c r="J416" s="155"/>
    </row>
    <row r="417" spans="2:10" x14ac:dyDescent="0.2">
      <c r="B417" s="155"/>
      <c r="C417" s="155"/>
      <c r="D417" s="155"/>
      <c r="E417" s="155"/>
      <c r="F417" s="155"/>
      <c r="G417" s="155"/>
      <c r="H417" s="155"/>
      <c r="I417" s="155"/>
      <c r="J417" s="155"/>
    </row>
    <row r="418" spans="2:10" x14ac:dyDescent="0.2">
      <c r="B418" s="155"/>
      <c r="C418" s="155"/>
      <c r="D418" s="155"/>
      <c r="E418" s="155"/>
      <c r="F418" s="155"/>
      <c r="G418" s="155"/>
      <c r="H418" s="155"/>
      <c r="I418" s="155"/>
      <c r="J418" s="155"/>
    </row>
    <row r="419" spans="2:10" x14ac:dyDescent="0.2">
      <c r="B419" s="155"/>
      <c r="C419" s="155"/>
      <c r="D419" s="155"/>
      <c r="E419" s="155"/>
      <c r="F419" s="155"/>
      <c r="G419" s="155"/>
      <c r="H419" s="155"/>
      <c r="I419" s="155"/>
      <c r="J419" s="155"/>
    </row>
    <row r="420" spans="2:10" x14ac:dyDescent="0.2">
      <c r="B420" s="155"/>
      <c r="C420" s="155"/>
      <c r="D420" s="155"/>
      <c r="E420" s="155"/>
      <c r="F420" s="155"/>
      <c r="G420" s="155"/>
      <c r="H420" s="155"/>
      <c r="I420" s="155"/>
      <c r="J420" s="155"/>
    </row>
    <row r="421" spans="2:10" x14ac:dyDescent="0.2">
      <c r="B421" s="155"/>
      <c r="C421" s="155"/>
      <c r="D421" s="155"/>
      <c r="E421" s="155"/>
      <c r="F421" s="155"/>
      <c r="G421" s="155"/>
      <c r="H421" s="155"/>
      <c r="I421" s="155"/>
      <c r="J421" s="155"/>
    </row>
    <row r="422" spans="2:10" x14ac:dyDescent="0.2">
      <c r="B422" s="155"/>
      <c r="C422" s="155"/>
      <c r="D422" s="155"/>
      <c r="E422" s="155"/>
      <c r="F422" s="155"/>
      <c r="G422" s="155"/>
      <c r="H422" s="155"/>
      <c r="I422" s="155"/>
      <c r="J422" s="155"/>
    </row>
    <row r="423" spans="2:10" x14ac:dyDescent="0.2">
      <c r="B423" s="155"/>
      <c r="C423" s="155"/>
      <c r="D423" s="155"/>
      <c r="E423" s="155"/>
      <c r="F423" s="155"/>
      <c r="G423" s="155"/>
      <c r="H423" s="155"/>
      <c r="I423" s="155"/>
      <c r="J423" s="155"/>
    </row>
    <row r="424" spans="2:10" x14ac:dyDescent="0.2">
      <c r="B424" s="155"/>
      <c r="C424" s="155"/>
      <c r="D424" s="155"/>
      <c r="E424" s="155"/>
      <c r="F424" s="155"/>
      <c r="G424" s="155"/>
      <c r="H424" s="155"/>
      <c r="I424" s="155"/>
      <c r="J424" s="155"/>
    </row>
    <row r="425" spans="2:10" x14ac:dyDescent="0.2">
      <c r="B425" s="155"/>
      <c r="C425" s="155"/>
      <c r="D425" s="155"/>
      <c r="E425" s="155"/>
      <c r="F425" s="155"/>
      <c r="G425" s="155"/>
      <c r="H425" s="155"/>
      <c r="I425" s="155"/>
      <c r="J425" s="155"/>
    </row>
    <row r="426" spans="2:10" x14ac:dyDescent="0.2">
      <c r="B426" s="155"/>
      <c r="C426" s="155"/>
      <c r="D426" s="155"/>
      <c r="E426" s="155"/>
      <c r="F426" s="155"/>
      <c r="G426" s="155"/>
      <c r="H426" s="155"/>
      <c r="I426" s="155"/>
      <c r="J426" s="155"/>
    </row>
    <row r="427" spans="2:10" x14ac:dyDescent="0.2">
      <c r="B427" s="155"/>
      <c r="C427" s="155"/>
      <c r="D427" s="155"/>
      <c r="E427" s="155"/>
      <c r="F427" s="155"/>
      <c r="G427" s="155"/>
      <c r="H427" s="155"/>
      <c r="I427" s="155"/>
      <c r="J427" s="155"/>
    </row>
    <row r="428" spans="2:10" x14ac:dyDescent="0.2">
      <c r="B428" s="155"/>
      <c r="C428" s="155"/>
      <c r="D428" s="155"/>
      <c r="E428" s="155"/>
      <c r="F428" s="155"/>
      <c r="G428" s="155"/>
      <c r="H428" s="155"/>
      <c r="I428" s="155"/>
      <c r="J428" s="155"/>
    </row>
    <row r="429" spans="2:10" x14ac:dyDescent="0.2">
      <c r="B429" s="155"/>
      <c r="C429" s="155"/>
      <c r="D429" s="155"/>
      <c r="E429" s="155"/>
      <c r="F429" s="155"/>
      <c r="G429" s="155"/>
      <c r="H429" s="155"/>
      <c r="I429" s="155"/>
      <c r="J429" s="155"/>
    </row>
    <row r="430" spans="2:10" x14ac:dyDescent="0.2">
      <c r="B430" s="155"/>
      <c r="C430" s="155"/>
      <c r="D430" s="155"/>
      <c r="E430" s="155"/>
      <c r="F430" s="155"/>
      <c r="G430" s="155"/>
      <c r="H430" s="155"/>
      <c r="I430" s="155"/>
      <c r="J430" s="155"/>
    </row>
    <row r="431" spans="2:10" x14ac:dyDescent="0.2">
      <c r="B431" s="155"/>
      <c r="C431" s="155"/>
      <c r="D431" s="155"/>
      <c r="E431" s="155"/>
      <c r="F431" s="155"/>
      <c r="G431" s="155"/>
      <c r="H431" s="155"/>
      <c r="I431" s="155"/>
      <c r="J431" s="155"/>
    </row>
    <row r="432" spans="2:10" x14ac:dyDescent="0.2">
      <c r="B432" s="155"/>
      <c r="C432" s="155"/>
      <c r="D432" s="155"/>
      <c r="E432" s="155"/>
      <c r="F432" s="155"/>
      <c r="G432" s="155"/>
      <c r="H432" s="155"/>
      <c r="I432" s="155"/>
      <c r="J432" s="155"/>
    </row>
    <row r="433" spans="2:10" x14ac:dyDescent="0.2">
      <c r="B433" s="155"/>
      <c r="C433" s="155"/>
      <c r="D433" s="155"/>
      <c r="E433" s="155"/>
      <c r="F433" s="155"/>
      <c r="G433" s="155"/>
      <c r="H433" s="155"/>
      <c r="I433" s="155"/>
      <c r="J433" s="155"/>
    </row>
    <row r="434" spans="2:10" x14ac:dyDescent="0.2">
      <c r="B434" s="155"/>
      <c r="C434" s="155"/>
      <c r="D434" s="155"/>
      <c r="E434" s="155"/>
      <c r="F434" s="155"/>
      <c r="G434" s="155"/>
      <c r="H434" s="155"/>
      <c r="I434" s="155"/>
      <c r="J434" s="155"/>
    </row>
    <row r="435" spans="2:10" x14ac:dyDescent="0.2">
      <c r="B435" s="155"/>
      <c r="C435" s="155"/>
      <c r="D435" s="155"/>
      <c r="E435" s="155"/>
      <c r="F435" s="155"/>
      <c r="G435" s="155"/>
      <c r="H435" s="155"/>
      <c r="I435" s="155"/>
      <c r="J435" s="155"/>
    </row>
    <row r="436" spans="2:10" x14ac:dyDescent="0.2">
      <c r="B436" s="155"/>
      <c r="C436" s="155"/>
      <c r="D436" s="155"/>
      <c r="E436" s="155"/>
      <c r="F436" s="155"/>
      <c r="G436" s="155"/>
      <c r="H436" s="155"/>
      <c r="I436" s="155"/>
      <c r="J436" s="155"/>
    </row>
    <row r="437" spans="2:10" x14ac:dyDescent="0.2">
      <c r="B437" s="155"/>
      <c r="C437" s="155"/>
      <c r="D437" s="155"/>
      <c r="E437" s="155"/>
      <c r="F437" s="155"/>
      <c r="G437" s="155"/>
      <c r="H437" s="155"/>
      <c r="I437" s="155"/>
      <c r="J437" s="155"/>
    </row>
    <row r="438" spans="2:10" x14ac:dyDescent="0.2">
      <c r="B438" s="155"/>
      <c r="C438" s="155"/>
      <c r="D438" s="155"/>
      <c r="E438" s="155"/>
      <c r="F438" s="155"/>
      <c r="G438" s="155"/>
      <c r="H438" s="155"/>
      <c r="I438" s="155"/>
      <c r="J438" s="155"/>
    </row>
    <row r="439" spans="2:10" x14ac:dyDescent="0.2">
      <c r="B439" s="155"/>
      <c r="C439" s="155"/>
      <c r="D439" s="155"/>
      <c r="E439" s="155"/>
      <c r="F439" s="155"/>
      <c r="G439" s="155"/>
      <c r="H439" s="155"/>
      <c r="I439" s="155"/>
      <c r="J439" s="155"/>
    </row>
    <row r="440" spans="2:10" x14ac:dyDescent="0.2">
      <c r="B440" s="155"/>
      <c r="C440" s="155"/>
      <c r="D440" s="155"/>
      <c r="E440" s="155"/>
      <c r="F440" s="155"/>
      <c r="G440" s="155"/>
      <c r="H440" s="155"/>
      <c r="I440" s="155"/>
      <c r="J440" s="155"/>
    </row>
    <row r="441" spans="2:10" x14ac:dyDescent="0.2">
      <c r="B441" s="155"/>
      <c r="C441" s="155"/>
      <c r="D441" s="155"/>
      <c r="E441" s="155"/>
      <c r="F441" s="155"/>
      <c r="G441" s="155"/>
      <c r="H441" s="155"/>
      <c r="I441" s="155"/>
      <c r="J441" s="155"/>
    </row>
    <row r="442" spans="2:10" x14ac:dyDescent="0.2">
      <c r="B442" s="155"/>
      <c r="C442" s="155"/>
      <c r="D442" s="155"/>
      <c r="E442" s="155"/>
      <c r="F442" s="155"/>
      <c r="G442" s="155"/>
      <c r="H442" s="155"/>
      <c r="I442" s="155"/>
      <c r="J442" s="155"/>
    </row>
    <row r="443" spans="2:10" x14ac:dyDescent="0.2">
      <c r="B443" s="155"/>
      <c r="C443" s="155"/>
      <c r="D443" s="155"/>
      <c r="E443" s="155"/>
      <c r="F443" s="155"/>
      <c r="G443" s="155"/>
      <c r="H443" s="155"/>
      <c r="I443" s="155"/>
      <c r="J443" s="155"/>
    </row>
    <row r="444" spans="2:10" x14ac:dyDescent="0.2">
      <c r="B444" s="155"/>
      <c r="C444" s="155"/>
      <c r="D444" s="155"/>
      <c r="E444" s="155"/>
      <c r="F444" s="155"/>
      <c r="G444" s="155"/>
      <c r="H444" s="155"/>
      <c r="I444" s="155"/>
      <c r="J444" s="155"/>
    </row>
    <row r="445" spans="2:10" x14ac:dyDescent="0.2">
      <c r="B445" s="155"/>
      <c r="C445" s="155"/>
      <c r="D445" s="155"/>
      <c r="E445" s="155"/>
      <c r="F445" s="155"/>
      <c r="G445" s="155"/>
      <c r="H445" s="155"/>
      <c r="I445" s="155"/>
      <c r="J445" s="155"/>
    </row>
    <row r="446" spans="2:10" x14ac:dyDescent="0.2">
      <c r="B446" s="155"/>
      <c r="C446" s="155"/>
      <c r="D446" s="155"/>
      <c r="E446" s="155"/>
      <c r="F446" s="155"/>
      <c r="G446" s="155"/>
      <c r="H446" s="155"/>
      <c r="I446" s="155"/>
      <c r="J446" s="155"/>
    </row>
    <row r="447" spans="2:10" x14ac:dyDescent="0.2">
      <c r="B447" s="155"/>
      <c r="C447" s="155"/>
      <c r="D447" s="155"/>
      <c r="E447" s="155"/>
      <c r="F447" s="155"/>
      <c r="G447" s="155"/>
      <c r="H447" s="155"/>
      <c r="I447" s="155"/>
      <c r="J447" s="155"/>
    </row>
    <row r="448" spans="2:10" x14ac:dyDescent="0.2">
      <c r="B448" s="155"/>
      <c r="C448" s="155"/>
      <c r="D448" s="155"/>
      <c r="E448" s="155"/>
      <c r="F448" s="155"/>
      <c r="G448" s="155"/>
      <c r="H448" s="155"/>
      <c r="I448" s="155"/>
      <c r="J448" s="155"/>
    </row>
    <row r="449" spans="2:10" x14ac:dyDescent="0.2">
      <c r="B449" s="155"/>
      <c r="C449" s="155"/>
      <c r="D449" s="155"/>
      <c r="E449" s="155"/>
      <c r="F449" s="155"/>
      <c r="G449" s="155"/>
      <c r="H449" s="155"/>
      <c r="I449" s="155"/>
      <c r="J449" s="155"/>
    </row>
    <row r="450" spans="2:10" x14ac:dyDescent="0.2">
      <c r="B450" s="155"/>
      <c r="C450" s="155"/>
      <c r="D450" s="155"/>
      <c r="E450" s="155"/>
      <c r="F450" s="155"/>
      <c r="G450" s="155"/>
      <c r="H450" s="155"/>
      <c r="I450" s="155"/>
      <c r="J450" s="155"/>
    </row>
    <row r="451" spans="2:10" x14ac:dyDescent="0.2">
      <c r="B451" s="155"/>
      <c r="C451" s="155"/>
      <c r="D451" s="155"/>
      <c r="E451" s="155"/>
      <c r="F451" s="155"/>
      <c r="G451" s="155"/>
      <c r="H451" s="155"/>
      <c r="I451" s="155"/>
      <c r="J451" s="155"/>
    </row>
    <row r="452" spans="2:10" x14ac:dyDescent="0.2">
      <c r="B452" s="155"/>
      <c r="C452" s="155"/>
      <c r="D452" s="155"/>
      <c r="E452" s="155"/>
      <c r="F452" s="155"/>
      <c r="G452" s="155"/>
      <c r="H452" s="155"/>
      <c r="I452" s="155"/>
      <c r="J452" s="155"/>
    </row>
    <row r="453" spans="2:10" x14ac:dyDescent="0.2">
      <c r="B453" s="155"/>
      <c r="C453" s="155"/>
      <c r="D453" s="155"/>
      <c r="E453" s="155"/>
      <c r="F453" s="155"/>
      <c r="G453" s="155"/>
      <c r="H453" s="155"/>
      <c r="I453" s="155"/>
      <c r="J453" s="155"/>
    </row>
    <row r="454" spans="2:10" x14ac:dyDescent="0.2">
      <c r="B454" s="155"/>
      <c r="C454" s="155"/>
      <c r="D454" s="155"/>
      <c r="E454" s="155"/>
      <c r="F454" s="155"/>
      <c r="G454" s="155"/>
      <c r="H454" s="155"/>
      <c r="I454" s="155"/>
      <c r="J454" s="155"/>
    </row>
    <row r="455" spans="2:10" x14ac:dyDescent="0.2">
      <c r="B455" s="155"/>
      <c r="C455" s="155"/>
      <c r="D455" s="155"/>
      <c r="E455" s="155"/>
      <c r="F455" s="155"/>
      <c r="G455" s="155"/>
      <c r="H455" s="155"/>
      <c r="I455" s="155"/>
      <c r="J455" s="155"/>
    </row>
    <row r="456" spans="2:10" x14ac:dyDescent="0.2">
      <c r="B456" s="155"/>
      <c r="C456" s="155"/>
      <c r="D456" s="155"/>
      <c r="E456" s="155"/>
      <c r="F456" s="155"/>
      <c r="G456" s="155"/>
      <c r="H456" s="155"/>
      <c r="I456" s="155"/>
      <c r="J456" s="155"/>
    </row>
    <row r="457" spans="2:10" x14ac:dyDescent="0.2">
      <c r="B457" s="155"/>
      <c r="C457" s="155"/>
      <c r="D457" s="155"/>
      <c r="E457" s="155"/>
      <c r="F457" s="155"/>
      <c r="G457" s="155"/>
      <c r="H457" s="155"/>
      <c r="I457" s="155"/>
      <c r="J457" s="155"/>
    </row>
    <row r="458" spans="2:10" x14ac:dyDescent="0.2">
      <c r="B458" s="155"/>
      <c r="C458" s="155"/>
      <c r="D458" s="155"/>
      <c r="E458" s="155"/>
      <c r="F458" s="155"/>
      <c r="G458" s="155"/>
      <c r="H458" s="155"/>
      <c r="I458" s="155"/>
      <c r="J458" s="155"/>
    </row>
    <row r="459" spans="2:10" x14ac:dyDescent="0.2">
      <c r="B459" s="155"/>
      <c r="C459" s="155"/>
      <c r="D459" s="155"/>
      <c r="E459" s="155"/>
      <c r="F459" s="155"/>
      <c r="G459" s="155"/>
      <c r="H459" s="155"/>
      <c r="I459" s="155"/>
      <c r="J459" s="155"/>
    </row>
    <row r="460" spans="2:10" x14ac:dyDescent="0.2">
      <c r="B460" s="155"/>
      <c r="C460" s="155"/>
      <c r="D460" s="155"/>
      <c r="E460" s="155"/>
      <c r="F460" s="155"/>
      <c r="G460" s="155"/>
      <c r="H460" s="155"/>
      <c r="I460" s="155"/>
      <c r="J460" s="155"/>
    </row>
    <row r="461" spans="2:10" x14ac:dyDescent="0.2">
      <c r="B461" s="155"/>
      <c r="C461" s="155"/>
      <c r="D461" s="155"/>
      <c r="E461" s="155"/>
      <c r="F461" s="155"/>
      <c r="G461" s="155"/>
      <c r="H461" s="155"/>
      <c r="I461" s="155"/>
      <c r="J461" s="155"/>
    </row>
    <row r="462" spans="2:10" x14ac:dyDescent="0.2">
      <c r="B462" s="155"/>
      <c r="C462" s="155"/>
      <c r="D462" s="155"/>
      <c r="E462" s="155"/>
      <c r="F462" s="155"/>
      <c r="G462" s="155"/>
      <c r="H462" s="155"/>
      <c r="I462" s="155"/>
      <c r="J462" s="155"/>
    </row>
    <row r="463" spans="2:10" x14ac:dyDescent="0.2">
      <c r="B463" s="155"/>
      <c r="C463" s="155"/>
      <c r="D463" s="155"/>
      <c r="E463" s="155"/>
      <c r="F463" s="155"/>
      <c r="G463" s="155"/>
      <c r="H463" s="155"/>
      <c r="I463" s="155"/>
      <c r="J463" s="155"/>
    </row>
    <row r="464" spans="2:10" x14ac:dyDescent="0.2">
      <c r="B464" s="155"/>
      <c r="C464" s="155"/>
      <c r="D464" s="155"/>
      <c r="E464" s="155"/>
      <c r="F464" s="155"/>
      <c r="G464" s="155"/>
      <c r="H464" s="155"/>
      <c r="I464" s="155"/>
      <c r="J464" s="155"/>
    </row>
    <row r="465" spans="2:10" x14ac:dyDescent="0.2">
      <c r="B465" s="155"/>
      <c r="C465" s="155"/>
      <c r="D465" s="155"/>
      <c r="E465" s="155"/>
      <c r="F465" s="155"/>
      <c r="G465" s="155"/>
      <c r="H465" s="155"/>
      <c r="I465" s="155"/>
      <c r="J465" s="155"/>
    </row>
    <row r="466" spans="2:10" x14ac:dyDescent="0.2">
      <c r="B466" s="155"/>
      <c r="C466" s="155"/>
      <c r="D466" s="155"/>
      <c r="E466" s="155"/>
      <c r="F466" s="155"/>
      <c r="G466" s="155"/>
      <c r="H466" s="155"/>
      <c r="I466" s="155"/>
      <c r="J466" s="155"/>
    </row>
    <row r="467" spans="2:10" x14ac:dyDescent="0.2">
      <c r="B467" s="155"/>
      <c r="C467" s="155"/>
      <c r="D467" s="155"/>
      <c r="E467" s="155"/>
      <c r="F467" s="155"/>
      <c r="G467" s="155"/>
      <c r="H467" s="155"/>
      <c r="I467" s="155"/>
      <c r="J467" s="155"/>
    </row>
    <row r="468" spans="2:10" x14ac:dyDescent="0.2">
      <c r="B468" s="155"/>
      <c r="C468" s="155"/>
      <c r="D468" s="155"/>
      <c r="E468" s="155"/>
      <c r="F468" s="155"/>
      <c r="G468" s="155"/>
      <c r="H468" s="155"/>
      <c r="I468" s="155"/>
      <c r="J468" s="155"/>
    </row>
    <row r="469" spans="2:10" x14ac:dyDescent="0.2">
      <c r="B469" s="155"/>
      <c r="C469" s="155"/>
      <c r="D469" s="155"/>
      <c r="E469" s="155"/>
      <c r="F469" s="155"/>
      <c r="G469" s="155"/>
      <c r="H469" s="155"/>
      <c r="I469" s="155"/>
      <c r="J469" s="155"/>
    </row>
    <row r="470" spans="2:10" x14ac:dyDescent="0.2">
      <c r="B470" s="155"/>
      <c r="C470" s="155"/>
      <c r="D470" s="155"/>
      <c r="E470" s="155"/>
      <c r="F470" s="155"/>
      <c r="G470" s="155"/>
      <c r="H470" s="155"/>
      <c r="I470" s="155"/>
      <c r="J470" s="155"/>
    </row>
    <row r="471" spans="2:10" x14ac:dyDescent="0.2">
      <c r="B471" s="155"/>
      <c r="C471" s="155"/>
      <c r="D471" s="155"/>
      <c r="E471" s="155"/>
      <c r="F471" s="155"/>
      <c r="G471" s="155"/>
      <c r="H471" s="155"/>
      <c r="I471" s="155"/>
      <c r="J471" s="155"/>
    </row>
    <row r="472" spans="2:10" x14ac:dyDescent="0.2">
      <c r="B472" s="155"/>
      <c r="C472" s="155"/>
      <c r="D472" s="155"/>
      <c r="E472" s="155"/>
      <c r="F472" s="155"/>
      <c r="G472" s="155"/>
      <c r="H472" s="155"/>
      <c r="I472" s="155"/>
      <c r="J472" s="155"/>
    </row>
    <row r="473" spans="2:10" x14ac:dyDescent="0.2">
      <c r="B473" s="155"/>
      <c r="C473" s="155"/>
      <c r="D473" s="155"/>
      <c r="E473" s="155"/>
      <c r="F473" s="155"/>
      <c r="G473" s="155"/>
      <c r="H473" s="155"/>
      <c r="I473" s="155"/>
      <c r="J473" s="155"/>
    </row>
    <row r="474" spans="2:10" x14ac:dyDescent="0.2">
      <c r="B474" s="155"/>
      <c r="C474" s="155"/>
      <c r="D474" s="155"/>
      <c r="E474" s="155"/>
      <c r="F474" s="155"/>
      <c r="G474" s="155"/>
      <c r="H474" s="155"/>
      <c r="I474" s="155"/>
      <c r="J474" s="155"/>
    </row>
    <row r="475" spans="2:10" x14ac:dyDescent="0.2">
      <c r="B475" s="155"/>
      <c r="C475" s="155"/>
      <c r="D475" s="155"/>
      <c r="E475" s="155"/>
      <c r="F475" s="155"/>
      <c r="G475" s="155"/>
      <c r="H475" s="155"/>
      <c r="I475" s="155"/>
      <c r="J475" s="155"/>
    </row>
    <row r="476" spans="2:10" x14ac:dyDescent="0.2">
      <c r="B476" s="155"/>
      <c r="C476" s="155"/>
      <c r="D476" s="155"/>
      <c r="E476" s="155"/>
      <c r="F476" s="155"/>
      <c r="G476" s="155"/>
      <c r="H476" s="155"/>
      <c r="I476" s="155"/>
      <c r="J476" s="155"/>
    </row>
    <row r="477" spans="2:10" x14ac:dyDescent="0.2">
      <c r="B477" s="155"/>
      <c r="C477" s="155"/>
      <c r="D477" s="155"/>
      <c r="E477" s="155"/>
      <c r="F477" s="155"/>
      <c r="G477" s="155"/>
      <c r="H477" s="155"/>
      <c r="I477" s="155"/>
      <c r="J477" s="155"/>
    </row>
    <row r="478" spans="2:10" x14ac:dyDescent="0.2">
      <c r="B478" s="155"/>
      <c r="C478" s="155"/>
      <c r="D478" s="155"/>
      <c r="E478" s="155"/>
      <c r="F478" s="155"/>
      <c r="G478" s="155"/>
      <c r="H478" s="155"/>
      <c r="I478" s="155"/>
      <c r="J478" s="155"/>
    </row>
    <row r="479" spans="2:10" x14ac:dyDescent="0.2">
      <c r="B479" s="155"/>
      <c r="C479" s="155"/>
      <c r="D479" s="155"/>
      <c r="E479" s="155"/>
      <c r="F479" s="155"/>
      <c r="G479" s="155"/>
      <c r="H479" s="155"/>
      <c r="I479" s="155"/>
      <c r="J479" s="155"/>
    </row>
    <row r="480" spans="2:10" x14ac:dyDescent="0.2">
      <c r="B480" s="155"/>
      <c r="C480" s="155"/>
      <c r="D480" s="155"/>
      <c r="E480" s="155"/>
      <c r="F480" s="155"/>
      <c r="G480" s="155"/>
      <c r="H480" s="155"/>
      <c r="I480" s="155"/>
      <c r="J480" s="155"/>
    </row>
    <row r="481" spans="2:10" x14ac:dyDescent="0.2">
      <c r="B481" s="155"/>
      <c r="C481" s="155"/>
      <c r="D481" s="155"/>
      <c r="E481" s="155"/>
      <c r="F481" s="155"/>
      <c r="G481" s="155"/>
      <c r="H481" s="155"/>
      <c r="I481" s="155"/>
      <c r="J481" s="155"/>
    </row>
    <row r="482" spans="2:10" x14ac:dyDescent="0.2">
      <c r="B482" s="155"/>
      <c r="C482" s="155"/>
      <c r="D482" s="155"/>
      <c r="E482" s="155"/>
      <c r="F482" s="155"/>
      <c r="G482" s="155"/>
      <c r="H482" s="155"/>
      <c r="I482" s="155"/>
      <c r="J482" s="155"/>
    </row>
    <row r="483" spans="2:10" x14ac:dyDescent="0.2">
      <c r="B483" s="155"/>
      <c r="C483" s="155"/>
      <c r="D483" s="155"/>
      <c r="E483" s="155"/>
      <c r="F483" s="155"/>
      <c r="G483" s="155"/>
      <c r="H483" s="155"/>
      <c r="I483" s="155"/>
      <c r="J483" s="155"/>
    </row>
    <row r="484" spans="2:10" x14ac:dyDescent="0.2">
      <c r="B484" s="155"/>
      <c r="C484" s="155"/>
      <c r="D484" s="155"/>
      <c r="E484" s="155"/>
      <c r="F484" s="155"/>
      <c r="G484" s="155"/>
      <c r="H484" s="155"/>
      <c r="I484" s="155"/>
      <c r="J484" s="155"/>
    </row>
    <row r="485" spans="2:10" x14ac:dyDescent="0.2">
      <c r="B485" s="155"/>
      <c r="C485" s="155"/>
      <c r="D485" s="155"/>
      <c r="E485" s="155"/>
      <c r="F485" s="155"/>
      <c r="G485" s="155"/>
      <c r="H485" s="155"/>
      <c r="I485" s="155"/>
      <c r="J485" s="155"/>
    </row>
    <row r="486" spans="2:10" x14ac:dyDescent="0.2">
      <c r="B486" s="155"/>
      <c r="C486" s="155"/>
      <c r="D486" s="155"/>
      <c r="E486" s="155"/>
      <c r="F486" s="155"/>
      <c r="G486" s="155"/>
      <c r="H486" s="155"/>
      <c r="I486" s="155"/>
      <c r="J486" s="155"/>
    </row>
    <row r="487" spans="2:10" x14ac:dyDescent="0.2">
      <c r="B487" s="155"/>
      <c r="C487" s="155"/>
      <c r="D487" s="155"/>
      <c r="E487" s="155"/>
      <c r="F487" s="155"/>
      <c r="G487" s="155"/>
      <c r="H487" s="155"/>
      <c r="I487" s="155"/>
      <c r="J487" s="155"/>
    </row>
    <row r="488" spans="2:10" x14ac:dyDescent="0.2">
      <c r="B488" s="155"/>
      <c r="C488" s="155"/>
      <c r="D488" s="155"/>
      <c r="E488" s="155"/>
      <c r="F488" s="155"/>
      <c r="G488" s="155"/>
      <c r="H488" s="155"/>
      <c r="I488" s="155"/>
      <c r="J488" s="155"/>
    </row>
    <row r="489" spans="2:10" x14ac:dyDescent="0.2">
      <c r="B489" s="155"/>
      <c r="C489" s="155"/>
      <c r="D489" s="155"/>
      <c r="E489" s="155"/>
      <c r="F489" s="155"/>
      <c r="G489" s="155"/>
      <c r="H489" s="155"/>
      <c r="I489" s="155"/>
      <c r="J489" s="155"/>
    </row>
    <row r="490" spans="2:10" x14ac:dyDescent="0.2">
      <c r="B490" s="155"/>
      <c r="C490" s="155"/>
      <c r="D490" s="155"/>
      <c r="E490" s="155"/>
      <c r="F490" s="155"/>
      <c r="G490" s="155"/>
      <c r="H490" s="155"/>
      <c r="I490" s="155"/>
      <c r="J490" s="155"/>
    </row>
    <row r="491" spans="2:10" x14ac:dyDescent="0.2">
      <c r="B491" s="155"/>
      <c r="C491" s="155"/>
      <c r="D491" s="155"/>
      <c r="E491" s="155"/>
      <c r="F491" s="155"/>
      <c r="G491" s="155"/>
      <c r="H491" s="155"/>
      <c r="I491" s="155"/>
      <c r="J491" s="155"/>
    </row>
    <row r="492" spans="2:10" x14ac:dyDescent="0.2">
      <c r="B492" s="155"/>
      <c r="C492" s="155"/>
      <c r="D492" s="155"/>
      <c r="E492" s="155"/>
      <c r="F492" s="155"/>
      <c r="G492" s="155"/>
      <c r="H492" s="155"/>
      <c r="I492" s="155"/>
      <c r="J492" s="155"/>
    </row>
    <row r="493" spans="2:10" x14ac:dyDescent="0.2">
      <c r="B493" s="155"/>
      <c r="C493" s="155"/>
      <c r="D493" s="155"/>
      <c r="E493" s="155"/>
      <c r="F493" s="155"/>
      <c r="G493" s="155"/>
      <c r="H493" s="155"/>
      <c r="I493" s="155"/>
      <c r="J493" s="155"/>
    </row>
    <row r="494" spans="2:10" x14ac:dyDescent="0.2">
      <c r="B494" s="155"/>
      <c r="C494" s="155"/>
      <c r="D494" s="155"/>
      <c r="E494" s="155"/>
      <c r="F494" s="155"/>
      <c r="G494" s="155"/>
      <c r="H494" s="155"/>
      <c r="I494" s="155"/>
      <c r="J494" s="155"/>
    </row>
    <row r="495" spans="2:10" x14ac:dyDescent="0.2">
      <c r="B495" s="155"/>
      <c r="C495" s="155"/>
      <c r="D495" s="155"/>
      <c r="E495" s="155"/>
      <c r="F495" s="155"/>
      <c r="G495" s="155"/>
      <c r="H495" s="155"/>
      <c r="I495" s="155"/>
      <c r="J495" s="155"/>
    </row>
    <row r="496" spans="2:10" x14ac:dyDescent="0.2">
      <c r="B496" s="155"/>
      <c r="C496" s="155"/>
      <c r="D496" s="155"/>
      <c r="E496" s="155"/>
      <c r="F496" s="155"/>
      <c r="G496" s="155"/>
      <c r="H496" s="155"/>
      <c r="I496" s="155"/>
      <c r="J496" s="155"/>
    </row>
    <row r="497" spans="2:10" x14ac:dyDescent="0.2">
      <c r="B497" s="155"/>
      <c r="C497" s="155"/>
      <c r="D497" s="155"/>
      <c r="E497" s="155"/>
      <c r="F497" s="155"/>
      <c r="G497" s="155"/>
      <c r="H497" s="155"/>
      <c r="I497" s="155"/>
      <c r="J497" s="155"/>
    </row>
    <row r="498" spans="2:10" x14ac:dyDescent="0.2">
      <c r="B498" s="155"/>
      <c r="C498" s="155"/>
      <c r="D498" s="155"/>
      <c r="E498" s="155"/>
      <c r="F498" s="155"/>
      <c r="G498" s="155"/>
      <c r="H498" s="155"/>
      <c r="I498" s="155"/>
      <c r="J498" s="155"/>
    </row>
    <row r="499" spans="2:10" x14ac:dyDescent="0.2">
      <c r="B499" s="155"/>
      <c r="C499" s="155"/>
      <c r="D499" s="155"/>
      <c r="E499" s="155"/>
      <c r="F499" s="155"/>
      <c r="G499" s="155"/>
      <c r="H499" s="155"/>
      <c r="I499" s="155"/>
      <c r="J499" s="155"/>
    </row>
    <row r="500" spans="2:10" x14ac:dyDescent="0.2">
      <c r="B500" s="155"/>
      <c r="C500" s="155"/>
      <c r="D500" s="155"/>
      <c r="E500" s="155"/>
      <c r="F500" s="155"/>
      <c r="G500" s="155"/>
      <c r="H500" s="155"/>
      <c r="I500" s="155"/>
      <c r="J500" s="155"/>
    </row>
    <row r="501" spans="2:10" x14ac:dyDescent="0.2">
      <c r="B501" s="155"/>
      <c r="C501" s="155"/>
      <c r="D501" s="155"/>
      <c r="E501" s="155"/>
      <c r="F501" s="155"/>
      <c r="G501" s="155"/>
      <c r="H501" s="155"/>
      <c r="I501" s="155"/>
      <c r="J501" s="155"/>
    </row>
    <row r="502" spans="2:10" x14ac:dyDescent="0.2">
      <c r="B502" s="155"/>
      <c r="C502" s="155"/>
      <c r="D502" s="155"/>
      <c r="E502" s="155"/>
      <c r="F502" s="155"/>
      <c r="G502" s="155"/>
      <c r="H502" s="155"/>
      <c r="I502" s="155"/>
      <c r="J502" s="155"/>
    </row>
    <row r="503" spans="2:10" x14ac:dyDescent="0.2">
      <c r="B503" s="155"/>
      <c r="C503" s="155"/>
      <c r="D503" s="155"/>
      <c r="E503" s="155"/>
      <c r="F503" s="155"/>
      <c r="G503" s="155"/>
      <c r="H503" s="155"/>
      <c r="I503" s="155"/>
      <c r="J503" s="155"/>
    </row>
    <row r="504" spans="2:10" x14ac:dyDescent="0.2">
      <c r="B504" s="155"/>
      <c r="C504" s="155"/>
      <c r="D504" s="155"/>
      <c r="E504" s="155"/>
      <c r="F504" s="155"/>
      <c r="G504" s="155"/>
      <c r="H504" s="155"/>
      <c r="I504" s="155"/>
      <c r="J504" s="155"/>
    </row>
    <row r="505" spans="2:10" x14ac:dyDescent="0.2">
      <c r="B505" s="155"/>
      <c r="C505" s="155"/>
      <c r="D505" s="155"/>
      <c r="E505" s="155"/>
      <c r="F505" s="155"/>
      <c r="G505" s="155"/>
      <c r="H505" s="155"/>
      <c r="I505" s="155"/>
      <c r="J505" s="155"/>
    </row>
    <row r="506" spans="2:10" x14ac:dyDescent="0.2">
      <c r="B506" s="155"/>
      <c r="C506" s="155"/>
      <c r="D506" s="155"/>
      <c r="E506" s="155"/>
      <c r="F506" s="155"/>
      <c r="G506" s="155"/>
      <c r="H506" s="155"/>
      <c r="I506" s="155"/>
      <c r="J506" s="155"/>
    </row>
    <row r="507" spans="2:10" x14ac:dyDescent="0.2">
      <c r="B507" s="155"/>
      <c r="C507" s="155"/>
      <c r="D507" s="155"/>
      <c r="E507" s="155"/>
      <c r="F507" s="155"/>
      <c r="G507" s="155"/>
      <c r="H507" s="155"/>
      <c r="I507" s="155"/>
      <c r="J507" s="155"/>
    </row>
    <row r="508" spans="2:10" x14ac:dyDescent="0.2">
      <c r="B508" s="155"/>
      <c r="C508" s="155"/>
      <c r="D508" s="155"/>
      <c r="E508" s="155"/>
      <c r="F508" s="155"/>
      <c r="G508" s="155"/>
      <c r="H508" s="155"/>
      <c r="I508" s="155"/>
      <c r="J508" s="155"/>
    </row>
    <row r="509" spans="2:10" x14ac:dyDescent="0.2">
      <c r="B509" s="155"/>
      <c r="C509" s="155"/>
      <c r="D509" s="155"/>
      <c r="E509" s="155"/>
      <c r="F509" s="155"/>
      <c r="G509" s="155"/>
      <c r="H509" s="155"/>
      <c r="I509" s="155"/>
      <c r="J509" s="155"/>
    </row>
    <row r="510" spans="2:10" x14ac:dyDescent="0.2">
      <c r="B510" s="155"/>
      <c r="C510" s="155"/>
      <c r="D510" s="155"/>
      <c r="E510" s="155"/>
      <c r="F510" s="155"/>
      <c r="G510" s="155"/>
      <c r="H510" s="155"/>
      <c r="I510" s="155"/>
      <c r="J510" s="155"/>
    </row>
    <row r="511" spans="2:10" x14ac:dyDescent="0.2">
      <c r="B511" s="155"/>
      <c r="C511" s="155"/>
      <c r="D511" s="155"/>
      <c r="E511" s="155"/>
      <c r="F511" s="155"/>
      <c r="G511" s="155"/>
      <c r="H511" s="155"/>
      <c r="I511" s="155"/>
      <c r="J511" s="155"/>
    </row>
    <row r="512" spans="2:10" x14ac:dyDescent="0.2">
      <c r="B512" s="155"/>
      <c r="C512" s="155"/>
      <c r="D512" s="155"/>
      <c r="E512" s="155"/>
      <c r="F512" s="155"/>
      <c r="G512" s="155"/>
      <c r="H512" s="155"/>
      <c r="I512" s="155"/>
      <c r="J512" s="155"/>
    </row>
    <row r="513" spans="2:10" x14ac:dyDescent="0.2">
      <c r="B513" s="155"/>
      <c r="C513" s="155"/>
      <c r="D513" s="155"/>
      <c r="E513" s="155"/>
      <c r="F513" s="155"/>
      <c r="G513" s="155"/>
      <c r="H513" s="155"/>
      <c r="I513" s="155"/>
      <c r="J513" s="155"/>
    </row>
    <row r="514" spans="2:10" x14ac:dyDescent="0.2">
      <c r="B514" s="155"/>
      <c r="C514" s="155"/>
      <c r="D514" s="155"/>
      <c r="E514" s="155"/>
      <c r="F514" s="155"/>
      <c r="G514" s="155"/>
      <c r="H514" s="155"/>
      <c r="I514" s="155"/>
      <c r="J514" s="155"/>
    </row>
    <row r="515" spans="2:10" x14ac:dyDescent="0.2">
      <c r="B515" s="155"/>
      <c r="C515" s="155"/>
      <c r="D515" s="155"/>
      <c r="E515" s="155"/>
      <c r="F515" s="155"/>
      <c r="G515" s="155"/>
      <c r="H515" s="155"/>
      <c r="I515" s="155"/>
      <c r="J515" s="155"/>
    </row>
    <row r="516" spans="2:10" x14ac:dyDescent="0.2">
      <c r="B516" s="155"/>
      <c r="C516" s="155"/>
      <c r="D516" s="155"/>
      <c r="E516" s="155"/>
      <c r="F516" s="155"/>
      <c r="G516" s="155"/>
      <c r="H516" s="155"/>
      <c r="I516" s="155"/>
      <c r="J516" s="155"/>
    </row>
    <row r="517" spans="2:10" x14ac:dyDescent="0.2">
      <c r="B517" s="155"/>
      <c r="C517" s="155"/>
      <c r="D517" s="155"/>
      <c r="E517" s="155"/>
      <c r="F517" s="155"/>
      <c r="G517" s="155"/>
      <c r="H517" s="155"/>
      <c r="I517" s="155"/>
      <c r="J517" s="155"/>
    </row>
    <row r="518" spans="2:10" x14ac:dyDescent="0.2">
      <c r="B518" s="155"/>
      <c r="C518" s="155"/>
      <c r="D518" s="155"/>
      <c r="E518" s="155"/>
      <c r="F518" s="155"/>
      <c r="G518" s="155"/>
      <c r="H518" s="155"/>
      <c r="I518" s="155"/>
      <c r="J518" s="155"/>
    </row>
    <row r="519" spans="2:10" x14ac:dyDescent="0.2">
      <c r="B519" s="155"/>
      <c r="C519" s="155"/>
      <c r="D519" s="155"/>
      <c r="E519" s="155"/>
      <c r="F519" s="155"/>
      <c r="G519" s="155"/>
      <c r="H519" s="155"/>
      <c r="I519" s="155"/>
      <c r="J519" s="155"/>
    </row>
    <row r="520" spans="2:10" x14ac:dyDescent="0.2">
      <c r="B520" s="155"/>
      <c r="C520" s="155"/>
      <c r="D520" s="155"/>
      <c r="E520" s="155"/>
      <c r="F520" s="155"/>
      <c r="G520" s="155"/>
      <c r="H520" s="155"/>
      <c r="I520" s="155"/>
      <c r="J520" s="155"/>
    </row>
    <row r="521" spans="2:10" x14ac:dyDescent="0.2">
      <c r="B521" s="155"/>
      <c r="C521" s="155"/>
      <c r="D521" s="155"/>
      <c r="E521" s="155"/>
      <c r="F521" s="155"/>
      <c r="G521" s="155"/>
      <c r="H521" s="155"/>
      <c r="I521" s="155"/>
      <c r="J521" s="155"/>
    </row>
    <row r="522" spans="2:10" x14ac:dyDescent="0.2">
      <c r="B522" s="155"/>
      <c r="C522" s="155"/>
      <c r="D522" s="155"/>
      <c r="E522" s="155"/>
      <c r="F522" s="155"/>
      <c r="G522" s="155"/>
      <c r="H522" s="155"/>
      <c r="I522" s="155"/>
      <c r="J522" s="155"/>
    </row>
    <row r="523" spans="2:10" x14ac:dyDescent="0.2">
      <c r="B523" s="155"/>
      <c r="C523" s="155"/>
      <c r="D523" s="155"/>
      <c r="E523" s="155"/>
      <c r="F523" s="155"/>
      <c r="G523" s="155"/>
      <c r="H523" s="155"/>
      <c r="I523" s="155"/>
      <c r="J523" s="155"/>
    </row>
    <row r="524" spans="2:10" x14ac:dyDescent="0.2">
      <c r="B524" s="155"/>
      <c r="C524" s="155"/>
      <c r="D524" s="155"/>
      <c r="E524" s="155"/>
      <c r="F524" s="155"/>
      <c r="G524" s="155"/>
      <c r="H524" s="155"/>
      <c r="I524" s="155"/>
      <c r="J524" s="155"/>
    </row>
    <row r="525" spans="2:10" x14ac:dyDescent="0.2">
      <c r="B525" s="155"/>
      <c r="C525" s="155"/>
      <c r="D525" s="155"/>
      <c r="E525" s="155"/>
      <c r="F525" s="155"/>
      <c r="G525" s="155"/>
      <c r="H525" s="155"/>
      <c r="I525" s="155"/>
      <c r="J525" s="155"/>
    </row>
    <row r="526" spans="2:10" x14ac:dyDescent="0.2">
      <c r="B526" s="155"/>
      <c r="C526" s="155"/>
      <c r="D526" s="155"/>
      <c r="E526" s="155"/>
      <c r="F526" s="155"/>
      <c r="G526" s="155"/>
      <c r="H526" s="155"/>
      <c r="I526" s="155"/>
      <c r="J526" s="155"/>
    </row>
    <row r="527" spans="2:10" x14ac:dyDescent="0.2">
      <c r="B527" s="155"/>
      <c r="C527" s="155"/>
      <c r="D527" s="155"/>
      <c r="E527" s="155"/>
      <c r="F527" s="155"/>
      <c r="G527" s="155"/>
      <c r="H527" s="155"/>
      <c r="I527" s="155"/>
      <c r="J527" s="155"/>
    </row>
    <row r="528" spans="2:10" x14ac:dyDescent="0.2">
      <c r="B528" s="155"/>
      <c r="C528" s="155"/>
      <c r="D528" s="155"/>
      <c r="E528" s="155"/>
      <c r="F528" s="155"/>
      <c r="G528" s="155"/>
      <c r="H528" s="155"/>
      <c r="I528" s="155"/>
      <c r="J528" s="155"/>
    </row>
    <row r="529" spans="2:10" x14ac:dyDescent="0.2">
      <c r="B529" s="155"/>
      <c r="C529" s="155"/>
      <c r="D529" s="155"/>
      <c r="E529" s="155"/>
      <c r="F529" s="155"/>
      <c r="G529" s="155"/>
      <c r="H529" s="155"/>
      <c r="I529" s="155"/>
      <c r="J529" s="155"/>
    </row>
    <row r="530" spans="2:10" x14ac:dyDescent="0.2">
      <c r="B530" s="155"/>
      <c r="C530" s="155"/>
      <c r="D530" s="155"/>
      <c r="E530" s="155"/>
      <c r="F530" s="155"/>
      <c r="G530" s="155"/>
      <c r="H530" s="155"/>
      <c r="I530" s="155"/>
      <c r="J530" s="155"/>
    </row>
    <row r="531" spans="2:10" x14ac:dyDescent="0.2">
      <c r="B531" s="155"/>
      <c r="C531" s="155"/>
      <c r="D531" s="155"/>
      <c r="E531" s="155"/>
      <c r="F531" s="155"/>
      <c r="G531" s="155"/>
      <c r="H531" s="155"/>
      <c r="I531" s="155"/>
      <c r="J531" s="155"/>
    </row>
    <row r="532" spans="2:10" x14ac:dyDescent="0.2">
      <c r="B532" s="155"/>
      <c r="C532" s="155"/>
      <c r="D532" s="155"/>
      <c r="E532" s="155"/>
      <c r="F532" s="155"/>
      <c r="G532" s="155"/>
      <c r="H532" s="155"/>
      <c r="I532" s="155"/>
      <c r="J532" s="155"/>
    </row>
    <row r="533" spans="2:10" x14ac:dyDescent="0.2">
      <c r="B533" s="155"/>
      <c r="C533" s="155"/>
      <c r="D533" s="155"/>
      <c r="E533" s="155"/>
      <c r="F533" s="155"/>
      <c r="G533" s="155"/>
      <c r="H533" s="155"/>
      <c r="I533" s="155"/>
      <c r="J533" s="155"/>
    </row>
    <row r="534" spans="2:10" x14ac:dyDescent="0.2">
      <c r="B534" s="155"/>
      <c r="C534" s="155"/>
      <c r="D534" s="155"/>
      <c r="E534" s="155"/>
      <c r="F534" s="155"/>
      <c r="G534" s="155"/>
      <c r="H534" s="155"/>
      <c r="I534" s="155"/>
      <c r="J534" s="155"/>
    </row>
    <row r="535" spans="2:10" x14ac:dyDescent="0.2">
      <c r="B535" s="155"/>
      <c r="C535" s="155"/>
      <c r="D535" s="155"/>
      <c r="E535" s="155"/>
      <c r="F535" s="155"/>
      <c r="G535" s="155"/>
      <c r="H535" s="155"/>
      <c r="I535" s="155"/>
      <c r="J535" s="155"/>
    </row>
    <row r="536" spans="2:10" x14ac:dyDescent="0.2">
      <c r="B536" s="155"/>
      <c r="C536" s="155"/>
      <c r="D536" s="155"/>
      <c r="E536" s="155"/>
      <c r="F536" s="155"/>
      <c r="G536" s="155"/>
      <c r="H536" s="155"/>
      <c r="I536" s="155"/>
      <c r="J536" s="155"/>
    </row>
    <row r="537" spans="2:10" x14ac:dyDescent="0.2">
      <c r="B537" s="155"/>
      <c r="C537" s="155"/>
      <c r="D537" s="155"/>
      <c r="E537" s="155"/>
      <c r="F537" s="155"/>
      <c r="G537" s="155"/>
      <c r="H537" s="155"/>
      <c r="I537" s="155"/>
      <c r="J537" s="155"/>
    </row>
    <row r="538" spans="2:10" x14ac:dyDescent="0.2">
      <c r="B538" s="155"/>
      <c r="C538" s="155"/>
      <c r="D538" s="155"/>
      <c r="E538" s="155"/>
      <c r="F538" s="155"/>
      <c r="G538" s="155"/>
      <c r="H538" s="155"/>
      <c r="I538" s="155"/>
      <c r="J538" s="155"/>
    </row>
    <row r="539" spans="2:10" x14ac:dyDescent="0.2">
      <c r="B539" s="155"/>
      <c r="C539" s="155"/>
      <c r="D539" s="155"/>
      <c r="E539" s="155"/>
      <c r="F539" s="155"/>
      <c r="G539" s="155"/>
      <c r="H539" s="155"/>
      <c r="I539" s="155"/>
      <c r="J539" s="155"/>
    </row>
    <row r="540" spans="2:10" x14ac:dyDescent="0.2">
      <c r="B540" s="155"/>
      <c r="C540" s="155"/>
      <c r="D540" s="155"/>
      <c r="E540" s="155"/>
      <c r="F540" s="155"/>
      <c r="G540" s="155"/>
      <c r="H540" s="155"/>
      <c r="I540" s="155"/>
      <c r="J540" s="155"/>
    </row>
    <row r="541" spans="2:10" x14ac:dyDescent="0.2">
      <c r="B541" s="155"/>
      <c r="C541" s="155"/>
      <c r="D541" s="155"/>
      <c r="E541" s="155"/>
      <c r="F541" s="155"/>
      <c r="G541" s="155"/>
      <c r="H541" s="155"/>
      <c r="I541" s="155"/>
      <c r="J541" s="155"/>
    </row>
    <row r="542" spans="2:10" x14ac:dyDescent="0.2">
      <c r="B542" s="155"/>
      <c r="C542" s="155"/>
      <c r="D542" s="155"/>
      <c r="E542" s="155"/>
      <c r="F542" s="155"/>
      <c r="G542" s="155"/>
      <c r="H542" s="155"/>
      <c r="I542" s="155"/>
      <c r="J542" s="155"/>
    </row>
    <row r="543" spans="2:10" x14ac:dyDescent="0.2">
      <c r="B543" s="155"/>
      <c r="C543" s="155"/>
      <c r="D543" s="155"/>
      <c r="E543" s="155"/>
      <c r="F543" s="155"/>
      <c r="G543" s="155"/>
      <c r="H543" s="155"/>
      <c r="I543" s="155"/>
      <c r="J543" s="155"/>
    </row>
    <row r="544" spans="2:10" x14ac:dyDescent="0.2">
      <c r="B544" s="155"/>
      <c r="C544" s="155"/>
      <c r="D544" s="155"/>
      <c r="E544" s="155"/>
      <c r="F544" s="155"/>
      <c r="G544" s="155"/>
      <c r="H544" s="155"/>
      <c r="I544" s="155"/>
      <c r="J544" s="155"/>
    </row>
    <row r="545" spans="2:10" x14ac:dyDescent="0.2">
      <c r="B545" s="155"/>
      <c r="C545" s="155"/>
      <c r="D545" s="155"/>
      <c r="E545" s="155"/>
      <c r="F545" s="155"/>
      <c r="G545" s="155"/>
      <c r="H545" s="155"/>
      <c r="I545" s="155"/>
      <c r="J545" s="155"/>
    </row>
    <row r="546" spans="2:10" x14ac:dyDescent="0.2">
      <c r="B546" s="155"/>
      <c r="C546" s="155"/>
      <c r="D546" s="155"/>
      <c r="E546" s="155"/>
      <c r="F546" s="155"/>
      <c r="G546" s="155"/>
      <c r="H546" s="155"/>
      <c r="I546" s="155"/>
      <c r="J546" s="155"/>
    </row>
    <row r="547" spans="2:10" x14ac:dyDescent="0.2">
      <c r="B547" s="155"/>
      <c r="C547" s="155"/>
      <c r="D547" s="155"/>
      <c r="E547" s="155"/>
      <c r="F547" s="155"/>
      <c r="G547" s="155"/>
      <c r="H547" s="155"/>
      <c r="I547" s="155"/>
      <c r="J547" s="155"/>
    </row>
    <row r="548" spans="2:10" x14ac:dyDescent="0.2">
      <c r="B548" s="155"/>
      <c r="C548" s="155"/>
      <c r="D548" s="155"/>
      <c r="E548" s="155"/>
      <c r="F548" s="155"/>
      <c r="G548" s="155"/>
      <c r="H548" s="155"/>
      <c r="I548" s="155"/>
      <c r="J548" s="155"/>
    </row>
    <row r="549" spans="2:10" x14ac:dyDescent="0.2">
      <c r="B549" s="155"/>
      <c r="C549" s="155"/>
      <c r="D549" s="155"/>
      <c r="E549" s="155"/>
      <c r="F549" s="155"/>
      <c r="G549" s="155"/>
      <c r="H549" s="155"/>
      <c r="I549" s="155"/>
      <c r="J549" s="155"/>
    </row>
    <row r="550" spans="2:10" x14ac:dyDescent="0.2">
      <c r="B550" s="155"/>
      <c r="C550" s="155"/>
      <c r="D550" s="155"/>
      <c r="E550" s="155"/>
      <c r="F550" s="155"/>
      <c r="G550" s="155"/>
      <c r="H550" s="155"/>
      <c r="I550" s="155"/>
      <c r="J550" s="155"/>
    </row>
    <row r="551" spans="2:10" x14ac:dyDescent="0.2">
      <c r="B551" s="155"/>
      <c r="C551" s="155"/>
      <c r="D551" s="155"/>
      <c r="E551" s="155"/>
      <c r="F551" s="155"/>
      <c r="G551" s="155"/>
      <c r="H551" s="155"/>
      <c r="I551" s="155"/>
      <c r="J551" s="155"/>
    </row>
    <row r="552" spans="2:10" x14ac:dyDescent="0.2">
      <c r="B552" s="155"/>
      <c r="C552" s="155"/>
      <c r="D552" s="155"/>
      <c r="E552" s="155"/>
      <c r="F552" s="155"/>
      <c r="G552" s="155"/>
      <c r="H552" s="155"/>
      <c r="I552" s="155"/>
      <c r="J552" s="155"/>
    </row>
    <row r="553" spans="2:10" x14ac:dyDescent="0.2">
      <c r="B553" s="155"/>
      <c r="C553" s="155"/>
      <c r="D553" s="155"/>
      <c r="E553" s="155"/>
      <c r="F553" s="155"/>
      <c r="G553" s="155"/>
      <c r="H553" s="155"/>
      <c r="I553" s="155"/>
      <c r="J553" s="155"/>
    </row>
    <row r="554" spans="2:10" x14ac:dyDescent="0.2">
      <c r="B554" s="155"/>
      <c r="C554" s="155"/>
      <c r="D554" s="155"/>
      <c r="E554" s="155"/>
      <c r="F554" s="155"/>
      <c r="G554" s="155"/>
      <c r="H554" s="155"/>
      <c r="I554" s="155"/>
      <c r="J554" s="155"/>
    </row>
    <row r="555" spans="2:10" x14ac:dyDescent="0.2">
      <c r="B555" s="155"/>
      <c r="C555" s="155"/>
      <c r="D555" s="155"/>
      <c r="E555" s="155"/>
      <c r="F555" s="155"/>
      <c r="G555" s="155"/>
      <c r="H555" s="155"/>
      <c r="I555" s="155"/>
      <c r="J555" s="155"/>
    </row>
    <row r="556" spans="2:10" x14ac:dyDescent="0.2">
      <c r="B556" s="155"/>
      <c r="C556" s="155"/>
      <c r="D556" s="155"/>
      <c r="E556" s="155"/>
      <c r="F556" s="155"/>
      <c r="G556" s="155"/>
      <c r="H556" s="155"/>
      <c r="I556" s="155"/>
      <c r="J556" s="155"/>
    </row>
    <row r="557" spans="2:10" x14ac:dyDescent="0.2">
      <c r="B557" s="155"/>
      <c r="C557" s="155"/>
      <c r="D557" s="155"/>
      <c r="E557" s="155"/>
      <c r="F557" s="155"/>
      <c r="G557" s="155"/>
      <c r="H557" s="155"/>
      <c r="I557" s="155"/>
      <c r="J557" s="155"/>
    </row>
    <row r="558" spans="2:10" x14ac:dyDescent="0.2">
      <c r="B558" s="155"/>
      <c r="C558" s="155"/>
      <c r="D558" s="155"/>
      <c r="E558" s="155"/>
      <c r="F558" s="155"/>
      <c r="G558" s="155"/>
      <c r="H558" s="155"/>
      <c r="I558" s="155"/>
      <c r="J558" s="155"/>
    </row>
    <row r="559" spans="2:10" x14ac:dyDescent="0.2">
      <c r="B559" s="155"/>
      <c r="C559" s="155"/>
      <c r="D559" s="155"/>
      <c r="E559" s="155"/>
      <c r="F559" s="155"/>
      <c r="G559" s="155"/>
      <c r="H559" s="155"/>
      <c r="I559" s="155"/>
      <c r="J559" s="155"/>
    </row>
    <row r="560" spans="2:10" x14ac:dyDescent="0.2">
      <c r="B560" s="155"/>
      <c r="C560" s="155"/>
      <c r="D560" s="155"/>
      <c r="E560" s="155"/>
      <c r="F560" s="155"/>
      <c r="G560" s="155"/>
      <c r="H560" s="155"/>
      <c r="I560" s="155"/>
      <c r="J560" s="155"/>
    </row>
    <row r="561" spans="2:10" x14ac:dyDescent="0.2">
      <c r="B561" s="155"/>
      <c r="C561" s="155"/>
      <c r="D561" s="155"/>
      <c r="E561" s="155"/>
      <c r="F561" s="155"/>
      <c r="G561" s="155"/>
      <c r="H561" s="155"/>
      <c r="I561" s="155"/>
      <c r="J561" s="155"/>
    </row>
    <row r="562" spans="2:10" x14ac:dyDescent="0.2">
      <c r="B562" s="155"/>
      <c r="C562" s="155"/>
      <c r="D562" s="155"/>
      <c r="E562" s="155"/>
      <c r="F562" s="155"/>
      <c r="G562" s="155"/>
      <c r="H562" s="155"/>
      <c r="I562" s="155"/>
      <c r="J562" s="155"/>
    </row>
    <row r="563" spans="2:10" x14ac:dyDescent="0.2">
      <c r="B563" s="155"/>
      <c r="C563" s="155"/>
      <c r="D563" s="155"/>
      <c r="E563" s="155"/>
      <c r="F563" s="155"/>
      <c r="G563" s="155"/>
      <c r="H563" s="155"/>
      <c r="I563" s="155"/>
      <c r="J563" s="155"/>
    </row>
    <row r="564" spans="2:10" x14ac:dyDescent="0.2">
      <c r="B564" s="155"/>
      <c r="C564" s="155"/>
      <c r="D564" s="155"/>
      <c r="E564" s="155"/>
      <c r="F564" s="155"/>
      <c r="G564" s="155"/>
      <c r="H564" s="155"/>
      <c r="I564" s="155"/>
      <c r="J564" s="155"/>
    </row>
    <row r="565" spans="2:10" x14ac:dyDescent="0.2">
      <c r="B565" s="155"/>
      <c r="C565" s="155"/>
      <c r="D565" s="155"/>
      <c r="E565" s="155"/>
      <c r="F565" s="155"/>
      <c r="G565" s="155"/>
      <c r="H565" s="155"/>
      <c r="I565" s="155"/>
      <c r="J565" s="155"/>
    </row>
    <row r="566" spans="2:10" x14ac:dyDescent="0.2">
      <c r="B566" s="155"/>
      <c r="C566" s="155"/>
      <c r="D566" s="155"/>
      <c r="E566" s="155"/>
      <c r="F566" s="155"/>
      <c r="G566" s="155"/>
      <c r="H566" s="155"/>
      <c r="I566" s="155"/>
      <c r="J566" s="155"/>
    </row>
    <row r="567" spans="2:10" x14ac:dyDescent="0.2">
      <c r="B567" s="155"/>
      <c r="C567" s="155"/>
      <c r="D567" s="155"/>
      <c r="E567" s="155"/>
      <c r="F567" s="155"/>
      <c r="G567" s="155"/>
      <c r="H567" s="155"/>
      <c r="I567" s="155"/>
      <c r="J567" s="155"/>
    </row>
    <row r="568" spans="2:10" x14ac:dyDescent="0.2">
      <c r="B568" s="155"/>
      <c r="C568" s="155"/>
      <c r="D568" s="155"/>
      <c r="E568" s="155"/>
      <c r="F568" s="155"/>
      <c r="G568" s="155"/>
      <c r="H568" s="155"/>
      <c r="I568" s="155"/>
      <c r="J568" s="155"/>
    </row>
    <row r="569" spans="2:10" x14ac:dyDescent="0.2">
      <c r="B569" s="155"/>
      <c r="C569" s="155"/>
      <c r="D569" s="155"/>
      <c r="E569" s="155"/>
      <c r="F569" s="155"/>
      <c r="G569" s="155"/>
      <c r="H569" s="155"/>
      <c r="I569" s="155"/>
      <c r="J569" s="155"/>
    </row>
    <row r="570" spans="2:10" x14ac:dyDescent="0.2">
      <c r="B570" s="155"/>
      <c r="C570" s="155"/>
      <c r="D570" s="155"/>
      <c r="E570" s="155"/>
      <c r="F570" s="155"/>
      <c r="G570" s="155"/>
      <c r="H570" s="155"/>
      <c r="I570" s="155"/>
      <c r="J570" s="155"/>
    </row>
    <row r="571" spans="2:10" x14ac:dyDescent="0.2">
      <c r="B571" s="155"/>
      <c r="C571" s="155"/>
      <c r="D571" s="155"/>
      <c r="E571" s="155"/>
      <c r="F571" s="155"/>
      <c r="G571" s="155"/>
      <c r="H571" s="155"/>
      <c r="I571" s="155"/>
      <c r="J571" s="155"/>
    </row>
    <row r="572" spans="2:10" x14ac:dyDescent="0.2">
      <c r="B572" s="155"/>
      <c r="C572" s="155"/>
      <c r="D572" s="155"/>
      <c r="E572" s="155"/>
      <c r="F572" s="155"/>
      <c r="G572" s="155"/>
      <c r="H572" s="155"/>
      <c r="I572" s="155"/>
      <c r="J572" s="155"/>
    </row>
    <row r="573" spans="2:10" x14ac:dyDescent="0.2">
      <c r="B573" s="155"/>
      <c r="C573" s="155"/>
      <c r="D573" s="155"/>
      <c r="E573" s="155"/>
      <c r="F573" s="155"/>
      <c r="G573" s="155"/>
      <c r="H573" s="155"/>
      <c r="I573" s="155"/>
      <c r="J573" s="155"/>
    </row>
    <row r="574" spans="2:10" x14ac:dyDescent="0.2">
      <c r="B574" s="155"/>
      <c r="C574" s="155"/>
      <c r="D574" s="155"/>
      <c r="E574" s="155"/>
      <c r="F574" s="155"/>
      <c r="G574" s="155"/>
      <c r="H574" s="155"/>
      <c r="I574" s="155"/>
      <c r="J574" s="155"/>
    </row>
    <row r="575" spans="2:10" x14ac:dyDescent="0.2">
      <c r="B575" s="155"/>
      <c r="C575" s="155"/>
      <c r="D575" s="155"/>
      <c r="E575" s="155"/>
      <c r="F575" s="155"/>
      <c r="G575" s="155"/>
      <c r="H575" s="155"/>
      <c r="I575" s="155"/>
      <c r="J575" s="155"/>
    </row>
    <row r="576" spans="2:10" x14ac:dyDescent="0.2">
      <c r="B576" s="155"/>
      <c r="C576" s="155"/>
      <c r="D576" s="155"/>
      <c r="E576" s="155"/>
      <c r="F576" s="155"/>
      <c r="G576" s="155"/>
      <c r="H576" s="155"/>
      <c r="I576" s="155"/>
      <c r="J576" s="155"/>
    </row>
    <row r="577" spans="2:10" x14ac:dyDescent="0.2">
      <c r="B577" s="155"/>
      <c r="C577" s="155"/>
      <c r="D577" s="155"/>
      <c r="E577" s="155"/>
      <c r="F577" s="155"/>
      <c r="G577" s="155"/>
      <c r="H577" s="155"/>
      <c r="I577" s="155"/>
      <c r="J577" s="155"/>
    </row>
    <row r="578" spans="2:10" x14ac:dyDescent="0.2">
      <c r="B578" s="155"/>
      <c r="C578" s="155"/>
      <c r="D578" s="155"/>
      <c r="E578" s="155"/>
      <c r="F578" s="155"/>
      <c r="G578" s="155"/>
      <c r="H578" s="155"/>
      <c r="I578" s="155"/>
      <c r="J578" s="155"/>
    </row>
    <row r="579" spans="2:10" x14ac:dyDescent="0.2">
      <c r="B579" s="155"/>
      <c r="C579" s="155"/>
      <c r="D579" s="155"/>
      <c r="E579" s="155"/>
      <c r="F579" s="155"/>
      <c r="G579" s="155"/>
      <c r="H579" s="155"/>
      <c r="I579" s="155"/>
      <c r="J579" s="155"/>
    </row>
    <row r="580" spans="2:10" x14ac:dyDescent="0.2">
      <c r="B580" s="155"/>
      <c r="C580" s="155"/>
      <c r="D580" s="155"/>
      <c r="E580" s="155"/>
      <c r="F580" s="155"/>
      <c r="G580" s="155"/>
      <c r="H580" s="155"/>
      <c r="I580" s="155"/>
      <c r="J580" s="155"/>
    </row>
    <row r="581" spans="2:10" x14ac:dyDescent="0.2">
      <c r="B581" s="155"/>
      <c r="C581" s="155"/>
      <c r="D581" s="155"/>
      <c r="E581" s="155"/>
      <c r="F581" s="155"/>
      <c r="G581" s="155"/>
      <c r="H581" s="155"/>
      <c r="I581" s="155"/>
      <c r="J581" s="155"/>
    </row>
    <row r="582" spans="2:10" x14ac:dyDescent="0.2">
      <c r="B582" s="155"/>
      <c r="C582" s="155"/>
      <c r="D582" s="155"/>
      <c r="E582" s="155"/>
      <c r="F582" s="155"/>
      <c r="G582" s="155"/>
      <c r="H582" s="155"/>
      <c r="I582" s="155"/>
      <c r="J582" s="155"/>
    </row>
    <row r="583" spans="2:10" x14ac:dyDescent="0.2">
      <c r="B583" s="155"/>
      <c r="C583" s="155"/>
      <c r="D583" s="155"/>
      <c r="E583" s="155"/>
      <c r="F583" s="155"/>
      <c r="G583" s="155"/>
      <c r="H583" s="155"/>
      <c r="I583" s="155"/>
      <c r="J583" s="155"/>
    </row>
  </sheetData>
  <mergeCells count="14">
    <mergeCell ref="H9:H11"/>
    <mergeCell ref="I9:I11"/>
    <mergeCell ref="J9:J11"/>
    <mergeCell ref="B8:E8"/>
    <mergeCell ref="D9:D11"/>
    <mergeCell ref="E9:E11"/>
    <mergeCell ref="F9:F11"/>
    <mergeCell ref="G9:G11"/>
    <mergeCell ref="A5:J5"/>
    <mergeCell ref="A6:J6"/>
    <mergeCell ref="F8:J8"/>
    <mergeCell ref="A8:A11"/>
    <mergeCell ref="B9:B11"/>
    <mergeCell ref="C9:C11"/>
  </mergeCells>
  <phoneticPr fontId="2" type="noConversion"/>
  <hyperlinks>
    <hyperlink ref="A1" location="ICINDEKILER!A1" display="İçindekiler"/>
    <hyperlink ref="A2" location="CONTENTS!A1" display="Contents"/>
  </hyperlinks>
  <printOptions horizontalCentered="1" verticalCentered="1"/>
  <pageMargins left="0.31" right="0.17" top="0.2" bottom="0.57999999999999996" header="0.14000000000000001" footer="0.42"/>
  <pageSetup paperSize="9"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C59"/>
  <sheetViews>
    <sheetView showGridLines="0" workbookViewId="0"/>
  </sheetViews>
  <sheetFormatPr defaultColWidth="8" defaultRowHeight="15" customHeight="1" x14ac:dyDescent="0.2"/>
  <cols>
    <col min="1" max="1" width="58.5703125" style="271" customWidth="1"/>
    <col min="2" max="2" width="16.140625" style="269" customWidth="1"/>
    <col min="3" max="3" width="16.28515625" style="269" customWidth="1"/>
    <col min="4" max="4" width="11.7109375" style="271" bestFit="1" customWidth="1"/>
    <col min="5" max="16384" width="8" style="271"/>
  </cols>
  <sheetData>
    <row r="1" spans="1:3" ht="15" customHeight="1" x14ac:dyDescent="0.2">
      <c r="A1" s="334" t="s">
        <v>1595</v>
      </c>
    </row>
    <row r="2" spans="1:3" ht="15" customHeight="1" x14ac:dyDescent="0.2">
      <c r="A2" s="334" t="s">
        <v>300</v>
      </c>
    </row>
    <row r="3" spans="1:3" ht="15" customHeight="1" x14ac:dyDescent="0.2">
      <c r="A3" s="268" t="s">
        <v>1942</v>
      </c>
      <c r="C3" s="270" t="s">
        <v>1943</v>
      </c>
    </row>
    <row r="4" spans="1:3" ht="15" customHeight="1" x14ac:dyDescent="0.2">
      <c r="C4" s="271"/>
    </row>
    <row r="5" spans="1:3" ht="20.25" customHeight="1" x14ac:dyDescent="0.2">
      <c r="A5" s="863" t="s">
        <v>1336</v>
      </c>
      <c r="B5" s="863"/>
      <c r="C5" s="863"/>
    </row>
    <row r="6" spans="1:3" ht="17.25" customHeight="1" x14ac:dyDescent="0.2">
      <c r="A6" s="864" t="s">
        <v>1337</v>
      </c>
      <c r="B6" s="864"/>
      <c r="C6" s="864"/>
    </row>
    <row r="7" spans="1:3" ht="18.75" customHeight="1" thickBot="1" x14ac:dyDescent="0.25">
      <c r="A7" s="272"/>
      <c r="B7" s="272"/>
      <c r="C7" s="273" t="s">
        <v>73</v>
      </c>
    </row>
    <row r="8" spans="1:3" ht="27.75" customHeight="1" thickBot="1" x14ac:dyDescent="0.25">
      <c r="A8" s="282"/>
      <c r="B8" s="274" t="s">
        <v>2966</v>
      </c>
      <c r="C8" s="275" t="s">
        <v>2967</v>
      </c>
    </row>
    <row r="9" spans="1:3" ht="15" customHeight="1" x14ac:dyDescent="0.2">
      <c r="A9" s="280" t="s">
        <v>1489</v>
      </c>
      <c r="B9" s="277">
        <v>572246873.03999996</v>
      </c>
      <c r="C9" s="277">
        <v>403383422.05000001</v>
      </c>
    </row>
    <row r="10" spans="1:3" ht="15" customHeight="1" x14ac:dyDescent="0.2">
      <c r="A10" s="279" t="s">
        <v>1490</v>
      </c>
      <c r="B10" s="276">
        <v>0</v>
      </c>
      <c r="C10" s="276">
        <v>0</v>
      </c>
    </row>
    <row r="11" spans="1:3" ht="15" customHeight="1" x14ac:dyDescent="0.2">
      <c r="A11" s="281" t="s">
        <v>1491</v>
      </c>
      <c r="B11" s="276">
        <v>572246873.03999996</v>
      </c>
      <c r="C11" s="276">
        <v>403383422.05000001</v>
      </c>
    </row>
    <row r="12" spans="1:3" ht="15" customHeight="1" x14ac:dyDescent="0.2">
      <c r="A12" s="281"/>
      <c r="B12" s="276"/>
      <c r="C12" s="276"/>
    </row>
    <row r="13" spans="1:3" ht="15" customHeight="1" x14ac:dyDescent="0.2">
      <c r="A13" s="470" t="s">
        <v>1492</v>
      </c>
      <c r="B13" s="277">
        <v>99327060.489999995</v>
      </c>
      <c r="C13" s="277">
        <v>83285050.260000005</v>
      </c>
    </row>
    <row r="14" spans="1:3" ht="15" customHeight="1" x14ac:dyDescent="0.2">
      <c r="A14" s="281" t="s">
        <v>1493</v>
      </c>
      <c r="B14" s="276">
        <v>99320064.530000001</v>
      </c>
      <c r="C14" s="276">
        <v>83285050.260000005</v>
      </c>
    </row>
    <row r="15" spans="1:3" ht="15" customHeight="1" x14ac:dyDescent="0.2">
      <c r="A15" s="281" t="s">
        <v>1494</v>
      </c>
      <c r="B15" s="276">
        <v>6995.96</v>
      </c>
      <c r="C15" s="276">
        <v>0</v>
      </c>
    </row>
    <row r="16" spans="1:3" ht="15" customHeight="1" x14ac:dyDescent="0.2">
      <c r="A16" s="281"/>
      <c r="B16" s="276"/>
      <c r="C16" s="276"/>
    </row>
    <row r="17" spans="1:3" ht="15" customHeight="1" x14ac:dyDescent="0.2">
      <c r="A17" s="281" t="s">
        <v>1495</v>
      </c>
      <c r="B17" s="276">
        <v>18941388.079999998</v>
      </c>
      <c r="C17" s="276">
        <v>15522847.789999999</v>
      </c>
    </row>
    <row r="18" spans="1:3" ht="15" customHeight="1" x14ac:dyDescent="0.2">
      <c r="A18" s="279" t="s">
        <v>1496</v>
      </c>
      <c r="B18" s="276">
        <v>18941388.079999998</v>
      </c>
      <c r="C18" s="276">
        <v>15522847.789999999</v>
      </c>
    </row>
    <row r="19" spans="1:3" ht="15" customHeight="1" x14ac:dyDescent="0.2">
      <c r="A19" s="279" t="s">
        <v>1497</v>
      </c>
      <c r="B19" s="276"/>
      <c r="C19" s="276" t="s">
        <v>2328</v>
      </c>
    </row>
    <row r="20" spans="1:3" ht="15" customHeight="1" x14ac:dyDescent="0.2">
      <c r="A20" s="281"/>
      <c r="B20" s="276"/>
      <c r="C20" s="276"/>
    </row>
    <row r="21" spans="1:3" ht="15" customHeight="1" x14ac:dyDescent="0.2">
      <c r="A21" s="470" t="s">
        <v>1498</v>
      </c>
      <c r="B21" s="277">
        <v>61003411.079999998</v>
      </c>
      <c r="C21" s="277">
        <v>66103254.93</v>
      </c>
    </row>
    <row r="22" spans="1:3" ht="15" customHeight="1" x14ac:dyDescent="0.2">
      <c r="A22" s="281" t="s">
        <v>1499</v>
      </c>
      <c r="B22" s="276">
        <v>9697929.8599999994</v>
      </c>
      <c r="C22" s="276">
        <v>12640396.890000001</v>
      </c>
    </row>
    <row r="23" spans="1:3" ht="15" customHeight="1" x14ac:dyDescent="0.2">
      <c r="A23" s="281" t="s">
        <v>1500</v>
      </c>
      <c r="B23" s="276">
        <v>51305481.219999999</v>
      </c>
      <c r="C23" s="276">
        <v>53462858.039999999</v>
      </c>
    </row>
    <row r="24" spans="1:3" ht="15" customHeight="1" x14ac:dyDescent="0.2">
      <c r="A24" s="281"/>
      <c r="B24" s="276"/>
      <c r="C24" s="276"/>
    </row>
    <row r="25" spans="1:3" ht="15" customHeight="1" x14ac:dyDescent="0.2">
      <c r="A25" s="470" t="s">
        <v>1501</v>
      </c>
      <c r="B25" s="277">
        <v>902616.59</v>
      </c>
      <c r="C25" s="277">
        <v>680487.45</v>
      </c>
    </row>
    <row r="26" spans="1:3" ht="15" customHeight="1" x14ac:dyDescent="0.2">
      <c r="A26" s="281" t="s">
        <v>1502</v>
      </c>
      <c r="B26" s="276">
        <v>7017084.4199999999</v>
      </c>
      <c r="C26" s="276">
        <v>6506131.4400000004</v>
      </c>
    </row>
    <row r="27" spans="1:3" ht="15" customHeight="1" x14ac:dyDescent="0.2">
      <c r="A27" s="281" t="s">
        <v>1503</v>
      </c>
      <c r="B27" s="276">
        <v>-6114467.8300000001</v>
      </c>
      <c r="C27" s="276">
        <v>-5825643.9900000002</v>
      </c>
    </row>
    <row r="28" spans="1:3" ht="15" customHeight="1" x14ac:dyDescent="0.2">
      <c r="A28" s="281"/>
      <c r="B28" s="276"/>
      <c r="C28" s="276"/>
    </row>
    <row r="29" spans="1:3" ht="15" customHeight="1" thickBot="1" x14ac:dyDescent="0.25">
      <c r="A29" s="463" t="s">
        <v>1504</v>
      </c>
      <c r="B29" s="464">
        <f>B9+B13+B17+B21+B25</f>
        <v>752421349.28000009</v>
      </c>
      <c r="C29" s="464">
        <f>C9+C13+C17+C21+C25</f>
        <v>568975062.48000002</v>
      </c>
    </row>
    <row r="30" spans="1:3" ht="15" customHeight="1" thickTop="1" x14ac:dyDescent="0.2">
      <c r="A30" s="280"/>
      <c r="B30" s="277"/>
      <c r="C30" s="277"/>
    </row>
    <row r="31" spans="1:3" ht="15" customHeight="1" x14ac:dyDescent="0.2">
      <c r="A31" s="280" t="s">
        <v>1505</v>
      </c>
      <c r="B31" s="277">
        <v>67514845.239999995</v>
      </c>
      <c r="C31" s="277">
        <v>90256451.480000004</v>
      </c>
    </row>
    <row r="32" spans="1:3" ht="15" customHeight="1" x14ac:dyDescent="0.2">
      <c r="A32" s="279" t="s">
        <v>1506</v>
      </c>
      <c r="B32" s="276">
        <v>67514845.239999995</v>
      </c>
      <c r="C32" s="276">
        <v>90256451.480000004</v>
      </c>
    </row>
    <row r="33" spans="1:3" ht="15" customHeight="1" x14ac:dyDescent="0.2">
      <c r="A33" s="280"/>
      <c r="B33" s="277"/>
      <c r="C33" s="277"/>
    </row>
    <row r="34" spans="1:3" ht="15" customHeight="1" x14ac:dyDescent="0.2">
      <c r="A34" s="470" t="s">
        <v>1507</v>
      </c>
      <c r="B34" s="277">
        <v>96581232.340000004</v>
      </c>
      <c r="C34" s="277">
        <v>84335354.459999993</v>
      </c>
    </row>
    <row r="35" spans="1:3" ht="15" customHeight="1" x14ac:dyDescent="0.2">
      <c r="A35" s="281" t="s">
        <v>1508</v>
      </c>
      <c r="B35" s="276">
        <v>473936.25</v>
      </c>
      <c r="C35" s="276">
        <v>291511.21999999997</v>
      </c>
    </row>
    <row r="36" spans="1:3" ht="15" customHeight="1" x14ac:dyDescent="0.2">
      <c r="A36" s="281" t="s">
        <v>1509</v>
      </c>
      <c r="B36" s="276">
        <v>96107296.090000004</v>
      </c>
      <c r="C36" s="276">
        <v>84043843.239999995</v>
      </c>
    </row>
    <row r="37" spans="1:3" ht="15" customHeight="1" x14ac:dyDescent="0.2">
      <c r="A37" s="281"/>
      <c r="B37" s="276"/>
      <c r="C37" s="276"/>
    </row>
    <row r="38" spans="1:3" ht="15" customHeight="1" x14ac:dyDescent="0.2">
      <c r="A38" s="470" t="s">
        <v>337</v>
      </c>
      <c r="B38" s="277">
        <v>46602583.149999999</v>
      </c>
      <c r="C38" s="277">
        <v>61483925.449999996</v>
      </c>
    </row>
    <row r="39" spans="1:3" ht="15" customHeight="1" x14ac:dyDescent="0.2">
      <c r="A39" s="281" t="s">
        <v>338</v>
      </c>
      <c r="B39" s="276"/>
      <c r="C39" s="276">
        <v>503.67</v>
      </c>
    </row>
    <row r="40" spans="1:3" s="268" customFormat="1" ht="15" customHeight="1" x14ac:dyDescent="0.2">
      <c r="A40" s="279" t="s">
        <v>339</v>
      </c>
      <c r="B40" s="276">
        <v>43597333.079999998</v>
      </c>
      <c r="C40" s="276">
        <v>59171853.549999997</v>
      </c>
    </row>
    <row r="41" spans="1:3" s="268" customFormat="1" ht="15" customHeight="1" x14ac:dyDescent="0.2">
      <c r="A41" s="279" t="s">
        <v>340</v>
      </c>
      <c r="B41" s="276">
        <v>288779.82</v>
      </c>
      <c r="C41" s="276">
        <v>252894.16</v>
      </c>
    </row>
    <row r="42" spans="1:3" ht="15" customHeight="1" x14ac:dyDescent="0.2">
      <c r="A42" s="281" t="s">
        <v>341</v>
      </c>
      <c r="B42" s="276"/>
      <c r="C42" s="276">
        <v>70280</v>
      </c>
    </row>
    <row r="43" spans="1:3" ht="15" customHeight="1" x14ac:dyDescent="0.2">
      <c r="A43" s="281" t="s">
        <v>342</v>
      </c>
      <c r="B43" s="276">
        <v>2716470.25</v>
      </c>
      <c r="C43" s="276">
        <v>1988394.07</v>
      </c>
    </row>
    <row r="44" spans="1:3" ht="15" customHeight="1" x14ac:dyDescent="0.2">
      <c r="A44" s="281"/>
      <c r="B44" s="276"/>
      <c r="C44" s="276"/>
    </row>
    <row r="45" spans="1:3" ht="15" customHeight="1" x14ac:dyDescent="0.2">
      <c r="A45" s="470" t="s">
        <v>343</v>
      </c>
      <c r="B45" s="466">
        <v>0</v>
      </c>
      <c r="C45" s="466">
        <v>0</v>
      </c>
    </row>
    <row r="46" spans="1:3" ht="15" customHeight="1" x14ac:dyDescent="0.2">
      <c r="A46" s="281"/>
      <c r="B46" s="278"/>
      <c r="C46" s="278"/>
    </row>
    <row r="47" spans="1:3" ht="15" customHeight="1" x14ac:dyDescent="0.2">
      <c r="A47" s="470" t="s">
        <v>344</v>
      </c>
      <c r="B47" s="466">
        <v>6167.02</v>
      </c>
      <c r="C47" s="466">
        <v>14522.47</v>
      </c>
    </row>
    <row r="48" spans="1:3" ht="15" customHeight="1" x14ac:dyDescent="0.2">
      <c r="A48" s="281" t="s">
        <v>345</v>
      </c>
      <c r="B48" s="278">
        <v>6167.02</v>
      </c>
      <c r="C48" s="278">
        <v>14522.47</v>
      </c>
    </row>
    <row r="49" spans="1:3" ht="15" customHeight="1" x14ac:dyDescent="0.2">
      <c r="A49" s="276"/>
      <c r="B49" s="278"/>
      <c r="C49" s="278"/>
    </row>
    <row r="50" spans="1:3" ht="15" customHeight="1" x14ac:dyDescent="0.2">
      <c r="A50" s="465" t="s">
        <v>346</v>
      </c>
      <c r="B50" s="466">
        <v>0</v>
      </c>
      <c r="C50" s="466">
        <v>0</v>
      </c>
    </row>
    <row r="51" spans="1:3" ht="15" customHeight="1" x14ac:dyDescent="0.2">
      <c r="A51" s="276"/>
      <c r="B51" s="278"/>
      <c r="C51" s="278"/>
    </row>
    <row r="52" spans="1:3" ht="15" customHeight="1" x14ac:dyDescent="0.2">
      <c r="A52" s="277" t="s">
        <v>347</v>
      </c>
      <c r="B52" s="467">
        <v>541716521.53000009</v>
      </c>
      <c r="C52" s="466">
        <v>332884808.62</v>
      </c>
    </row>
    <row r="53" spans="1:3" ht="15" customHeight="1" x14ac:dyDescent="0.2">
      <c r="A53" s="276" t="s">
        <v>1933</v>
      </c>
      <c r="B53" s="278">
        <v>331638569.80000001</v>
      </c>
      <c r="C53" s="278">
        <v>204137438.97999999</v>
      </c>
    </row>
    <row r="54" spans="1:3" ht="15" customHeight="1" x14ac:dyDescent="0.2">
      <c r="A54" s="276" t="s">
        <v>1934</v>
      </c>
      <c r="B54" s="278">
        <v>208831712.91</v>
      </c>
      <c r="C54" s="278">
        <v>128115681.14000002</v>
      </c>
    </row>
    <row r="55" spans="1:3" ht="15" customHeight="1" x14ac:dyDescent="0.2">
      <c r="A55" s="276" t="s">
        <v>1935</v>
      </c>
      <c r="B55" s="278">
        <v>1246238.82</v>
      </c>
      <c r="C55" s="278">
        <v>1246238.82</v>
      </c>
    </row>
    <row r="56" spans="1:3" ht="15" customHeight="1" x14ac:dyDescent="0.2">
      <c r="A56" s="276" t="s">
        <v>1936</v>
      </c>
      <c r="B56" s="278"/>
      <c r="C56" s="278">
        <v>-614550.31999999995</v>
      </c>
    </row>
    <row r="57" spans="1:3" ht="15" customHeight="1" x14ac:dyDescent="0.2">
      <c r="A57" s="468"/>
      <c r="B57" s="469"/>
      <c r="C57" s="469"/>
    </row>
    <row r="58" spans="1:3" ht="15" customHeight="1" thickBot="1" x14ac:dyDescent="0.25">
      <c r="A58" s="463" t="s">
        <v>1937</v>
      </c>
      <c r="B58" s="464">
        <v>752421349.28000009</v>
      </c>
      <c r="C58" s="464">
        <v>568975062.48000002</v>
      </c>
    </row>
    <row r="59" spans="1:3" ht="15" customHeight="1" thickTop="1" x14ac:dyDescent="0.2"/>
  </sheetData>
  <mergeCells count="2">
    <mergeCell ref="A5:C5"/>
    <mergeCell ref="A6:C6"/>
  </mergeCells>
  <phoneticPr fontId="2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C235"/>
  <sheetViews>
    <sheetView showGridLines="0" workbookViewId="0"/>
  </sheetViews>
  <sheetFormatPr defaultColWidth="8" defaultRowHeight="15" customHeight="1" x14ac:dyDescent="0.2"/>
  <cols>
    <col min="1" max="1" width="69.7109375" style="271" bestFit="1" customWidth="1"/>
    <col min="2" max="2" width="16.28515625" style="269" customWidth="1"/>
    <col min="3" max="3" width="16.7109375" style="269" customWidth="1"/>
    <col min="4" max="16384" width="8" style="271"/>
  </cols>
  <sheetData>
    <row r="1" spans="1:3" ht="15" customHeight="1" x14ac:dyDescent="0.2">
      <c r="A1" s="334" t="s">
        <v>1595</v>
      </c>
    </row>
    <row r="2" spans="1:3" ht="15" customHeight="1" x14ac:dyDescent="0.2">
      <c r="A2" s="334" t="s">
        <v>300</v>
      </c>
    </row>
    <row r="3" spans="1:3" ht="15" customHeight="1" x14ac:dyDescent="0.2">
      <c r="A3" s="26" t="s">
        <v>1944</v>
      </c>
      <c r="C3" s="270" t="s">
        <v>1945</v>
      </c>
    </row>
    <row r="4" spans="1:3" ht="15" customHeight="1" x14ac:dyDescent="0.2">
      <c r="A4" s="26"/>
    </row>
    <row r="5" spans="1:3" ht="15" customHeight="1" x14ac:dyDescent="0.2">
      <c r="A5" s="863" t="s">
        <v>1339</v>
      </c>
      <c r="B5" s="863"/>
      <c r="C5" s="863"/>
    </row>
    <row r="6" spans="1:3" ht="15" customHeight="1" x14ac:dyDescent="0.2">
      <c r="A6" s="864" t="s">
        <v>1338</v>
      </c>
      <c r="B6" s="864"/>
      <c r="C6" s="864"/>
    </row>
    <row r="7" spans="1:3" ht="15" customHeight="1" thickBot="1" x14ac:dyDescent="0.25">
      <c r="A7" s="272"/>
      <c r="B7" s="272"/>
      <c r="C7" s="14" t="s">
        <v>73</v>
      </c>
    </row>
    <row r="8" spans="1:3" ht="27.75" customHeight="1" thickBot="1" x14ac:dyDescent="0.25">
      <c r="A8" s="282"/>
      <c r="B8" s="274" t="s">
        <v>2966</v>
      </c>
      <c r="C8" s="275" t="s">
        <v>2967</v>
      </c>
    </row>
    <row r="9" spans="1:3" ht="12.75" x14ac:dyDescent="0.2">
      <c r="A9" s="281"/>
      <c r="B9" s="471"/>
      <c r="C9" s="472"/>
    </row>
    <row r="10" spans="1:3" ht="15" customHeight="1" x14ac:dyDescent="0.2">
      <c r="A10" s="280" t="s">
        <v>2379</v>
      </c>
      <c r="B10" s="277">
        <v>318935370.29000002</v>
      </c>
      <c r="C10" s="277">
        <v>272582934.80000001</v>
      </c>
    </row>
    <row r="11" spans="1:3" ht="15" customHeight="1" x14ac:dyDescent="0.2">
      <c r="A11" s="279" t="s">
        <v>2374</v>
      </c>
      <c r="B11" s="276">
        <v>234600015.83000001</v>
      </c>
      <c r="C11" s="276">
        <v>205815939.83000001</v>
      </c>
    </row>
    <row r="12" spans="1:3" ht="15" customHeight="1" x14ac:dyDescent="0.2">
      <c r="A12" s="281" t="s">
        <v>2375</v>
      </c>
      <c r="B12" s="276">
        <v>84043843.239999995</v>
      </c>
      <c r="C12" s="276">
        <v>66073760.109999999</v>
      </c>
    </row>
    <row r="13" spans="1:3" ht="15" customHeight="1" x14ac:dyDescent="0.2">
      <c r="A13" s="281" t="s">
        <v>2376</v>
      </c>
      <c r="B13" s="276">
        <v>0</v>
      </c>
      <c r="C13" s="276">
        <v>0</v>
      </c>
    </row>
    <row r="14" spans="1:3" ht="15" customHeight="1" x14ac:dyDescent="0.2">
      <c r="A14" s="281" t="s">
        <v>2377</v>
      </c>
      <c r="B14" s="276">
        <v>291511.21999999997</v>
      </c>
      <c r="C14" s="276">
        <v>693234.86</v>
      </c>
    </row>
    <row r="15" spans="1:3" ht="15" customHeight="1" x14ac:dyDescent="0.2">
      <c r="A15" s="281" t="s">
        <v>2378</v>
      </c>
      <c r="B15" s="276">
        <v>0</v>
      </c>
      <c r="C15" s="276">
        <v>0</v>
      </c>
    </row>
    <row r="16" spans="1:3" ht="15" customHeight="1" x14ac:dyDescent="0.2">
      <c r="A16" s="281"/>
      <c r="B16" s="276"/>
      <c r="C16" s="276"/>
    </row>
    <row r="17" spans="1:3" ht="15" customHeight="1" x14ac:dyDescent="0.2">
      <c r="A17" s="470" t="s">
        <v>2380</v>
      </c>
      <c r="B17" s="277">
        <v>-204151696.69999999</v>
      </c>
      <c r="C17" s="277">
        <v>-201567826.71999997</v>
      </c>
    </row>
    <row r="18" spans="1:3" ht="15" customHeight="1" x14ac:dyDescent="0.2">
      <c r="A18" s="281" t="s">
        <v>3045</v>
      </c>
      <c r="B18" s="276">
        <v>-1092779.55</v>
      </c>
      <c r="C18" s="276">
        <v>-3827505.17</v>
      </c>
    </row>
    <row r="19" spans="1:3" ht="15" customHeight="1" x14ac:dyDescent="0.2">
      <c r="A19" s="279" t="s">
        <v>2246</v>
      </c>
      <c r="B19" s="276">
        <v>-473936.25</v>
      </c>
      <c r="C19" s="276">
        <v>-291511.21999999997</v>
      </c>
    </row>
    <row r="20" spans="1:3" ht="15" customHeight="1" x14ac:dyDescent="0.2">
      <c r="A20" s="279" t="s">
        <v>416</v>
      </c>
      <c r="B20" s="276">
        <v>-96107296.090000004</v>
      </c>
      <c r="C20" s="276">
        <v>-84043843.239999995</v>
      </c>
    </row>
    <row r="21" spans="1:3" ht="15" customHeight="1" x14ac:dyDescent="0.2">
      <c r="A21" s="281" t="s">
        <v>3046</v>
      </c>
      <c r="B21" s="276">
        <v>-58592549.969999999</v>
      </c>
      <c r="C21" s="276">
        <v>-71226321.400000006</v>
      </c>
    </row>
    <row r="22" spans="1:3" ht="15" customHeight="1" x14ac:dyDescent="0.2">
      <c r="A22" s="281" t="s">
        <v>3047</v>
      </c>
      <c r="B22" s="276">
        <v>-263391.21999999997</v>
      </c>
      <c r="C22" s="276">
        <v>-479977.92</v>
      </c>
    </row>
    <row r="23" spans="1:3" ht="15" customHeight="1" x14ac:dyDescent="0.2">
      <c r="A23" s="281" t="s">
        <v>3048</v>
      </c>
      <c r="B23" s="276">
        <v>-980125.3</v>
      </c>
      <c r="C23" s="276">
        <v>-1128355.28</v>
      </c>
    </row>
    <row r="24" spans="1:3" ht="15" customHeight="1" x14ac:dyDescent="0.2">
      <c r="A24" s="281" t="s">
        <v>3049</v>
      </c>
      <c r="B24" s="276">
        <v>-45935741.899999999</v>
      </c>
      <c r="C24" s="276">
        <v>-40014799.359999999</v>
      </c>
    </row>
    <row r="25" spans="1:3" ht="15" customHeight="1" x14ac:dyDescent="0.2">
      <c r="A25" s="281" t="s">
        <v>3050</v>
      </c>
      <c r="B25" s="276">
        <v>-708909.23</v>
      </c>
      <c r="C25" s="276">
        <v>-545087.72</v>
      </c>
    </row>
    <row r="26" spans="1:3" ht="15" customHeight="1" x14ac:dyDescent="0.2">
      <c r="A26" s="281" t="s">
        <v>417</v>
      </c>
      <c r="B26" s="276">
        <v>3032.37</v>
      </c>
      <c r="C26" s="276">
        <v>-10425.41</v>
      </c>
    </row>
    <row r="27" spans="1:3" ht="15" customHeight="1" x14ac:dyDescent="0.2">
      <c r="A27" s="281"/>
      <c r="B27" s="276"/>
      <c r="C27" s="276"/>
    </row>
    <row r="28" spans="1:3" ht="15" customHeight="1" thickBot="1" x14ac:dyDescent="0.25">
      <c r="A28" s="463" t="s">
        <v>3053</v>
      </c>
      <c r="B28" s="464">
        <v>114783673.59000003</v>
      </c>
      <c r="C28" s="464">
        <v>71015108.080000043</v>
      </c>
    </row>
    <row r="29" spans="1:3" ht="15" customHeight="1" thickTop="1" x14ac:dyDescent="0.2">
      <c r="A29" s="280"/>
      <c r="B29" s="277"/>
      <c r="C29" s="277"/>
    </row>
    <row r="30" spans="1:3" ht="15" customHeight="1" x14ac:dyDescent="0.2">
      <c r="A30" s="280" t="s">
        <v>3052</v>
      </c>
      <c r="B30" s="277">
        <v>121307588.79000001</v>
      </c>
      <c r="C30" s="277">
        <v>92382274.010000005</v>
      </c>
    </row>
    <row r="31" spans="1:3" ht="15" customHeight="1" x14ac:dyDescent="0.2">
      <c r="A31" s="279" t="s">
        <v>3051</v>
      </c>
      <c r="B31" s="276">
        <v>103592421.12</v>
      </c>
      <c r="C31" s="276">
        <v>65381860.829999998</v>
      </c>
    </row>
    <row r="32" spans="1:3" ht="15" customHeight="1" x14ac:dyDescent="0.2">
      <c r="A32" s="279" t="s">
        <v>3054</v>
      </c>
      <c r="B32" s="276">
        <v>561167.04</v>
      </c>
      <c r="C32" s="276">
        <v>840740.46</v>
      </c>
    </row>
    <row r="33" spans="1:3" ht="15" customHeight="1" x14ac:dyDescent="0.2">
      <c r="A33" s="281" t="s">
        <v>3055</v>
      </c>
      <c r="B33" s="276">
        <v>17150593.460000001</v>
      </c>
      <c r="C33" s="276">
        <v>26157364.68</v>
      </c>
    </row>
    <row r="34" spans="1:3" ht="15" customHeight="1" x14ac:dyDescent="0.2">
      <c r="A34" s="281" t="s">
        <v>3056</v>
      </c>
      <c r="B34" s="276">
        <v>3407.17</v>
      </c>
      <c r="C34" s="276">
        <v>2308.04</v>
      </c>
    </row>
    <row r="35" spans="1:3" ht="15" customHeight="1" x14ac:dyDescent="0.2">
      <c r="A35" s="281"/>
      <c r="B35" s="276"/>
      <c r="C35" s="276"/>
    </row>
    <row r="36" spans="1:3" ht="15" customHeight="1" x14ac:dyDescent="0.2">
      <c r="A36" s="470" t="s">
        <v>3057</v>
      </c>
      <c r="B36" s="277">
        <v>-27259549.469999999</v>
      </c>
      <c r="C36" s="277">
        <v>-35281701.100000001</v>
      </c>
    </row>
    <row r="37" spans="1:3" ht="15" customHeight="1" x14ac:dyDescent="0.2">
      <c r="A37" s="281" t="s">
        <v>1482</v>
      </c>
      <c r="B37" s="276">
        <v>-13991941.35</v>
      </c>
      <c r="C37" s="276">
        <v>-7743819.4000000004</v>
      </c>
    </row>
    <row r="38" spans="1:3" ht="15" customHeight="1" x14ac:dyDescent="0.2">
      <c r="A38" s="281" t="s">
        <v>1483</v>
      </c>
      <c r="B38" s="276">
        <v>-952627.9</v>
      </c>
      <c r="C38" s="276">
        <v>-1981356.48</v>
      </c>
    </row>
    <row r="39" spans="1:3" s="268" customFormat="1" ht="15" customHeight="1" x14ac:dyDescent="0.2">
      <c r="A39" s="279" t="s">
        <v>1484</v>
      </c>
      <c r="B39" s="276">
        <v>-541938.37</v>
      </c>
      <c r="C39" s="276">
        <v>-32917.17</v>
      </c>
    </row>
    <row r="40" spans="1:3" s="268" customFormat="1" ht="15" customHeight="1" x14ac:dyDescent="0.2">
      <c r="A40" s="279" t="s">
        <v>1485</v>
      </c>
      <c r="B40" s="276">
        <v>-8038825.2999999998</v>
      </c>
      <c r="C40" s="276">
        <v>-20207994.539999999</v>
      </c>
    </row>
    <row r="41" spans="1:3" ht="15" customHeight="1" x14ac:dyDescent="0.2">
      <c r="A41" s="281" t="s">
        <v>1486</v>
      </c>
      <c r="B41" s="276">
        <v>-288823.84000000003</v>
      </c>
      <c r="C41" s="276">
        <v>-1282859</v>
      </c>
    </row>
    <row r="42" spans="1:3" ht="15" customHeight="1" x14ac:dyDescent="0.2">
      <c r="A42" s="281" t="s">
        <v>1487</v>
      </c>
      <c r="B42" s="276">
        <v>-2795068.35</v>
      </c>
      <c r="C42" s="276">
        <v>-4032754.51</v>
      </c>
    </row>
    <row r="43" spans="1:3" ht="15" customHeight="1" x14ac:dyDescent="0.2">
      <c r="A43" s="468"/>
      <c r="B43" s="469"/>
      <c r="C43" s="469"/>
    </row>
    <row r="44" spans="1:3" ht="15" customHeight="1" thickBot="1" x14ac:dyDescent="0.25">
      <c r="A44" s="463" t="s">
        <v>1488</v>
      </c>
      <c r="B44" s="464">
        <v>208831712.91000006</v>
      </c>
      <c r="C44" s="464">
        <v>128115680.99000004</v>
      </c>
    </row>
    <row r="45" spans="1:3" ht="15" customHeight="1" thickTop="1" x14ac:dyDescent="0.2"/>
    <row r="184" spans="1:1" ht="15" customHeight="1" x14ac:dyDescent="0.2">
      <c r="A184" s="283"/>
    </row>
    <row r="229" spans="1:1" ht="15" customHeight="1" x14ac:dyDescent="0.2">
      <c r="A229" s="283"/>
    </row>
    <row r="230" spans="1:1" ht="15" customHeight="1" x14ac:dyDescent="0.2">
      <c r="A230" s="283"/>
    </row>
    <row r="231" spans="1:1" ht="15" customHeight="1" x14ac:dyDescent="0.2">
      <c r="A231" s="283"/>
    </row>
    <row r="232" spans="1:1" ht="15" customHeight="1" x14ac:dyDescent="0.2">
      <c r="A232" s="283"/>
    </row>
    <row r="233" spans="1:1" ht="15" customHeight="1" x14ac:dyDescent="0.2">
      <c r="A233" s="283"/>
    </row>
    <row r="234" spans="1:1" ht="15" customHeight="1" x14ac:dyDescent="0.2">
      <c r="A234" s="283"/>
    </row>
    <row r="235" spans="1:1" ht="15" customHeight="1" x14ac:dyDescent="0.2">
      <c r="A235" s="283"/>
    </row>
  </sheetData>
  <mergeCells count="2">
    <mergeCell ref="A5:C5"/>
    <mergeCell ref="A6:C6"/>
  </mergeCells>
  <phoneticPr fontId="2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49"/>
  <sheetViews>
    <sheetView showGridLines="0" topLeftCell="E1" workbookViewId="0">
      <selection activeCell="M9" sqref="M9"/>
    </sheetView>
  </sheetViews>
  <sheetFormatPr defaultRowHeight="12.75" x14ac:dyDescent="0.2"/>
  <cols>
    <col min="1" max="1" width="20.28515625" style="9" bestFit="1" customWidth="1"/>
    <col min="2" max="2" width="13.85546875" style="9" bestFit="1" customWidth="1"/>
    <col min="3" max="3" width="12.7109375" style="9" bestFit="1" customWidth="1"/>
    <col min="4" max="4" width="18.42578125" style="9" bestFit="1" customWidth="1"/>
    <col min="5" max="5" width="12.42578125" style="9" customWidth="1"/>
    <col min="6" max="6" width="10.5703125" style="9" customWidth="1"/>
    <col min="7" max="7" width="10.42578125" style="9" customWidth="1"/>
    <col min="8" max="8" width="15.42578125" style="9" bestFit="1" customWidth="1"/>
    <col min="9" max="9" width="13.85546875" style="9" bestFit="1" customWidth="1"/>
    <col min="10" max="10" width="13" style="9" customWidth="1"/>
    <col min="11" max="11" width="18.42578125" style="9" bestFit="1" customWidth="1"/>
    <col min="12" max="12" width="12.7109375" style="9" bestFit="1" customWidth="1"/>
    <col min="13" max="13" width="11" style="9" customWidth="1"/>
    <col min="14" max="14" width="11.28515625" style="9" customWidth="1"/>
    <col min="15" max="16384" width="9.140625" style="9"/>
  </cols>
  <sheetData>
    <row r="1" spans="1:14" x14ac:dyDescent="0.2">
      <c r="A1" s="334" t="s">
        <v>1595</v>
      </c>
    </row>
    <row r="2" spans="1:14" x14ac:dyDescent="0.2">
      <c r="A2" s="334" t="s">
        <v>300</v>
      </c>
    </row>
    <row r="3" spans="1:14" x14ac:dyDescent="0.2">
      <c r="A3" s="284" t="s">
        <v>1514</v>
      </c>
      <c r="N3" s="285" t="s">
        <v>1515</v>
      </c>
    </row>
    <row r="5" spans="1:14" x14ac:dyDescent="0.2">
      <c r="A5" s="865" t="s">
        <v>975</v>
      </c>
      <c r="B5" s="865"/>
      <c r="C5" s="865"/>
      <c r="D5" s="865"/>
      <c r="E5" s="865"/>
      <c r="F5" s="865"/>
      <c r="G5" s="865"/>
      <c r="H5" s="866" t="s">
        <v>297</v>
      </c>
      <c r="I5" s="865"/>
      <c r="J5" s="865"/>
      <c r="K5" s="865"/>
      <c r="L5" s="865"/>
      <c r="M5" s="865"/>
      <c r="N5" s="865"/>
    </row>
    <row r="6" spans="1:14" x14ac:dyDescent="0.2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</row>
    <row r="7" spans="1:14" ht="13.5" thickBot="1" x14ac:dyDescent="0.25">
      <c r="A7" s="286"/>
      <c r="B7" s="286"/>
      <c r="C7" s="286"/>
      <c r="D7" s="286"/>
      <c r="E7" s="286"/>
      <c r="F7" s="287"/>
      <c r="G7" s="287"/>
      <c r="H7" s="287"/>
      <c r="I7" s="287"/>
      <c r="J7" s="287"/>
      <c r="K7" s="287"/>
      <c r="L7" s="287"/>
      <c r="M7" s="287"/>
    </row>
    <row r="8" spans="1:14" ht="74.25" thickBot="1" x14ac:dyDescent="0.25">
      <c r="A8" s="288" t="s">
        <v>1769</v>
      </c>
      <c r="B8" s="289" t="s">
        <v>180</v>
      </c>
      <c r="C8" s="289" t="s">
        <v>181</v>
      </c>
      <c r="D8" s="289" t="s">
        <v>182</v>
      </c>
      <c r="E8" s="289" t="s">
        <v>1770</v>
      </c>
      <c r="F8" s="289" t="s">
        <v>623</v>
      </c>
      <c r="G8" s="290" t="s">
        <v>183</v>
      </c>
      <c r="H8" s="291" t="s">
        <v>1769</v>
      </c>
      <c r="I8" s="289" t="s">
        <v>180</v>
      </c>
      <c r="J8" s="289" t="s">
        <v>181</v>
      </c>
      <c r="K8" s="289" t="s">
        <v>182</v>
      </c>
      <c r="L8" s="289" t="s">
        <v>1770</v>
      </c>
      <c r="M8" s="289" t="s">
        <v>623</v>
      </c>
      <c r="N8" s="290" t="s">
        <v>183</v>
      </c>
    </row>
    <row r="9" spans="1:14" x14ac:dyDescent="0.2">
      <c r="A9" s="292" t="s">
        <v>420</v>
      </c>
      <c r="B9" s="293">
        <v>375351.2</v>
      </c>
      <c r="C9" s="293">
        <v>39404</v>
      </c>
      <c r="D9" s="293">
        <v>2269419355</v>
      </c>
      <c r="E9" s="293">
        <v>41322</v>
      </c>
      <c r="F9" s="294">
        <f>+(C9-E9)/E9*100</f>
        <v>-4.6415952761240984</v>
      </c>
      <c r="G9" s="295">
        <f>+C9/B9*100</f>
        <v>10.497901698462666</v>
      </c>
      <c r="H9" s="296" t="s">
        <v>431</v>
      </c>
      <c r="I9" s="293">
        <v>218896</v>
      </c>
      <c r="J9" s="293">
        <v>37906</v>
      </c>
      <c r="K9" s="293">
        <v>1857015980</v>
      </c>
      <c r="L9" s="293">
        <v>33575</v>
      </c>
      <c r="M9" s="294">
        <f>+(J9-L9)/L9*100</f>
        <v>12.899478778853313</v>
      </c>
      <c r="N9" s="295">
        <f>+J9/I9*100</f>
        <v>17.316899349462759</v>
      </c>
    </row>
    <row r="10" spans="1:14" x14ac:dyDescent="0.2">
      <c r="A10" s="292" t="s">
        <v>422</v>
      </c>
      <c r="B10" s="293">
        <v>60552</v>
      </c>
      <c r="C10" s="293">
        <v>5489</v>
      </c>
      <c r="D10" s="293">
        <v>253019710</v>
      </c>
      <c r="E10" s="293">
        <v>5055</v>
      </c>
      <c r="F10" s="294">
        <f t="shared" ref="F10:F49" si="0">+(C10-E10)/E10*100</f>
        <v>8.5855588526211672</v>
      </c>
      <c r="G10" s="295">
        <f t="shared" ref="G10:G49" si="1">+C10/B10*100</f>
        <v>9.0649359228431763</v>
      </c>
      <c r="H10" s="296" t="s">
        <v>433</v>
      </c>
      <c r="I10" s="293">
        <v>66541.600000000006</v>
      </c>
      <c r="J10" s="293">
        <v>4020</v>
      </c>
      <c r="K10" s="293">
        <v>180406885</v>
      </c>
      <c r="L10" s="293">
        <v>4237</v>
      </c>
      <c r="M10" s="294">
        <f t="shared" ref="M10:M48" si="2">+(J10-L10)/L10*100</f>
        <v>-5.1215482652820397</v>
      </c>
      <c r="N10" s="295">
        <f t="shared" ref="N10:N48" si="3">+J10/I10*100</f>
        <v>6.0413335417242742</v>
      </c>
    </row>
    <row r="11" spans="1:14" x14ac:dyDescent="0.2">
      <c r="A11" s="292" t="s">
        <v>177</v>
      </c>
      <c r="B11" s="293">
        <v>137209.60000000001</v>
      </c>
      <c r="C11" s="293">
        <v>17752</v>
      </c>
      <c r="D11" s="293">
        <v>725984790</v>
      </c>
      <c r="E11" s="293">
        <v>17515</v>
      </c>
      <c r="F11" s="294">
        <f t="shared" si="0"/>
        <v>1.3531258920924922</v>
      </c>
      <c r="G11" s="295">
        <f t="shared" si="1"/>
        <v>12.93787023648491</v>
      </c>
      <c r="H11" s="296" t="s">
        <v>435</v>
      </c>
      <c r="I11" s="293">
        <v>66520</v>
      </c>
      <c r="J11" s="293">
        <v>14342</v>
      </c>
      <c r="K11" s="293">
        <v>686202300</v>
      </c>
      <c r="L11" s="293">
        <v>14611</v>
      </c>
      <c r="M11" s="294">
        <f t="shared" si="2"/>
        <v>-1.8410786393812879</v>
      </c>
      <c r="N11" s="295">
        <f t="shared" si="3"/>
        <v>21.560432952495489</v>
      </c>
    </row>
    <row r="12" spans="1:14" x14ac:dyDescent="0.2">
      <c r="A12" s="292" t="s">
        <v>426</v>
      </c>
      <c r="B12" s="293">
        <v>65232</v>
      </c>
      <c r="C12" s="293">
        <v>8085</v>
      </c>
      <c r="D12" s="293">
        <v>393347870</v>
      </c>
      <c r="E12" s="293">
        <v>6605</v>
      </c>
      <c r="F12" s="294">
        <f t="shared" si="0"/>
        <v>22.407267221801668</v>
      </c>
      <c r="G12" s="295">
        <f t="shared" si="1"/>
        <v>12.394223693892569</v>
      </c>
      <c r="H12" s="296" t="s">
        <v>437</v>
      </c>
      <c r="I12" s="293">
        <v>44458.400000000001</v>
      </c>
      <c r="J12" s="293">
        <v>6279</v>
      </c>
      <c r="K12" s="293">
        <v>239331160</v>
      </c>
      <c r="L12" s="293">
        <v>5738</v>
      </c>
      <c r="M12" s="294">
        <f t="shared" si="2"/>
        <v>9.4283722551411646</v>
      </c>
      <c r="N12" s="295">
        <f t="shared" si="3"/>
        <v>14.123315279002394</v>
      </c>
    </row>
    <row r="13" spans="1:14" x14ac:dyDescent="0.2">
      <c r="A13" s="292" t="s">
        <v>428</v>
      </c>
      <c r="B13" s="293">
        <v>60760</v>
      </c>
      <c r="C13" s="293">
        <v>8466</v>
      </c>
      <c r="D13" s="293">
        <v>355574860</v>
      </c>
      <c r="E13" s="293">
        <v>9000</v>
      </c>
      <c r="F13" s="294">
        <f t="shared" si="0"/>
        <v>-5.9333333333333336</v>
      </c>
      <c r="G13" s="295">
        <f t="shared" si="1"/>
        <v>13.933508887425939</v>
      </c>
      <c r="H13" s="296" t="s">
        <v>441</v>
      </c>
      <c r="I13" s="293">
        <v>281663.2</v>
      </c>
      <c r="J13" s="293">
        <v>73036</v>
      </c>
      <c r="K13" s="293">
        <v>3475999225</v>
      </c>
      <c r="L13" s="293">
        <v>76609</v>
      </c>
      <c r="M13" s="294">
        <f t="shared" si="2"/>
        <v>-4.6639428787740345</v>
      </c>
      <c r="N13" s="295">
        <f t="shared" si="3"/>
        <v>25.930259970063535</v>
      </c>
    </row>
    <row r="14" spans="1:14" x14ac:dyDescent="0.2">
      <c r="A14" s="292" t="s">
        <v>430</v>
      </c>
      <c r="B14" s="293">
        <v>902900</v>
      </c>
      <c r="C14" s="293">
        <v>304634</v>
      </c>
      <c r="D14" s="293">
        <v>14932795350</v>
      </c>
      <c r="E14" s="293">
        <v>278301</v>
      </c>
      <c r="F14" s="294">
        <f t="shared" si="0"/>
        <v>9.4620572689282465</v>
      </c>
      <c r="G14" s="295">
        <f t="shared" si="1"/>
        <v>33.73950603610588</v>
      </c>
      <c r="H14" s="296" t="s">
        <v>443</v>
      </c>
      <c r="I14" s="293">
        <v>375915.2</v>
      </c>
      <c r="J14" s="293">
        <v>42515</v>
      </c>
      <c r="K14" s="293">
        <v>2016356225</v>
      </c>
      <c r="L14" s="293">
        <v>40502</v>
      </c>
      <c r="M14" s="294">
        <f t="shared" si="2"/>
        <v>4.9701249321021184</v>
      </c>
      <c r="N14" s="295">
        <f t="shared" si="3"/>
        <v>11.309731556478694</v>
      </c>
    </row>
    <row r="15" spans="1:14" x14ac:dyDescent="0.2">
      <c r="A15" s="292" t="s">
        <v>432</v>
      </c>
      <c r="B15" s="293">
        <v>365096.8</v>
      </c>
      <c r="C15" s="293">
        <v>75024</v>
      </c>
      <c r="D15" s="293">
        <v>3638445765</v>
      </c>
      <c r="E15" s="293">
        <v>69357</v>
      </c>
      <c r="F15" s="294">
        <f t="shared" si="0"/>
        <v>8.1707686318612396</v>
      </c>
      <c r="G15" s="295">
        <f t="shared" si="1"/>
        <v>20.549070821765625</v>
      </c>
      <c r="H15" s="296" t="s">
        <v>445</v>
      </c>
      <c r="I15" s="293">
        <v>123450.4</v>
      </c>
      <c r="J15" s="293">
        <v>12330</v>
      </c>
      <c r="K15" s="293">
        <v>548299865</v>
      </c>
      <c r="L15" s="293">
        <v>11127</v>
      </c>
      <c r="M15" s="294">
        <f t="shared" si="2"/>
        <v>10.811539498517121</v>
      </c>
      <c r="N15" s="295">
        <f t="shared" si="3"/>
        <v>9.987816969406337</v>
      </c>
    </row>
    <row r="16" spans="1:14" x14ac:dyDescent="0.2">
      <c r="A16" s="292" t="s">
        <v>434</v>
      </c>
      <c r="B16" s="293">
        <v>6463.2</v>
      </c>
      <c r="C16" s="293">
        <v>737</v>
      </c>
      <c r="D16" s="293">
        <v>33278170</v>
      </c>
      <c r="E16" s="293">
        <v>737</v>
      </c>
      <c r="F16" s="294">
        <f t="shared" si="0"/>
        <v>0</v>
      </c>
      <c r="G16" s="295">
        <f t="shared" si="1"/>
        <v>11.403020175764327</v>
      </c>
      <c r="H16" s="296" t="s">
        <v>439</v>
      </c>
      <c r="I16" s="293">
        <v>16317.6</v>
      </c>
      <c r="J16" s="293">
        <v>953</v>
      </c>
      <c r="K16" s="293">
        <v>38274855</v>
      </c>
      <c r="L16" s="293">
        <v>1227</v>
      </c>
      <c r="M16" s="294">
        <f t="shared" si="2"/>
        <v>-22.330888345558272</v>
      </c>
      <c r="N16" s="295">
        <f t="shared" si="3"/>
        <v>5.8403196548512035</v>
      </c>
    </row>
    <row r="17" spans="1:14" x14ac:dyDescent="0.2">
      <c r="A17" s="292" t="s">
        <v>436</v>
      </c>
      <c r="B17" s="293">
        <v>24152</v>
      </c>
      <c r="C17" s="293">
        <v>2674</v>
      </c>
      <c r="D17" s="293">
        <v>118194450</v>
      </c>
      <c r="E17" s="293">
        <v>2767</v>
      </c>
      <c r="F17" s="294">
        <f t="shared" si="0"/>
        <v>-3.3610408384531985</v>
      </c>
      <c r="G17" s="295">
        <f t="shared" si="1"/>
        <v>11.071546869824445</v>
      </c>
      <c r="H17" s="296" t="s">
        <v>447</v>
      </c>
      <c r="I17" s="293">
        <v>123572.8</v>
      </c>
      <c r="J17" s="293">
        <v>11954</v>
      </c>
      <c r="K17" s="293">
        <v>635192925</v>
      </c>
      <c r="L17" s="293">
        <v>11301</v>
      </c>
      <c r="M17" s="294">
        <f t="shared" si="2"/>
        <v>5.7782497124148309</v>
      </c>
      <c r="N17" s="295">
        <f t="shared" si="3"/>
        <v>9.6736498646951432</v>
      </c>
    </row>
    <row r="18" spans="1:14" x14ac:dyDescent="0.2">
      <c r="A18" s="292" t="s">
        <v>438</v>
      </c>
      <c r="B18" s="293">
        <v>219408</v>
      </c>
      <c r="C18" s="293">
        <v>44856</v>
      </c>
      <c r="D18" s="293">
        <v>1910461995</v>
      </c>
      <c r="E18" s="293">
        <v>44372</v>
      </c>
      <c r="F18" s="294">
        <f t="shared" si="0"/>
        <v>1.0907779680879834</v>
      </c>
      <c r="G18" s="295">
        <f t="shared" si="1"/>
        <v>20.444104134762632</v>
      </c>
      <c r="H18" s="296" t="s">
        <v>449</v>
      </c>
      <c r="I18" s="293">
        <v>243853.6</v>
      </c>
      <c r="J18" s="293">
        <v>29064</v>
      </c>
      <c r="K18" s="293">
        <v>1273813525</v>
      </c>
      <c r="L18" s="293">
        <v>27377</v>
      </c>
      <c r="M18" s="294">
        <f t="shared" si="2"/>
        <v>6.1621068780363082</v>
      </c>
      <c r="N18" s="295">
        <f t="shared" si="3"/>
        <v>11.918626585787537</v>
      </c>
    </row>
    <row r="19" spans="1:14" x14ac:dyDescent="0.2">
      <c r="A19" s="292" t="s">
        <v>424</v>
      </c>
      <c r="B19" s="293">
        <v>32920.800000000003</v>
      </c>
      <c r="C19" s="293">
        <v>1994</v>
      </c>
      <c r="D19" s="293">
        <v>72486060</v>
      </c>
      <c r="E19" s="293">
        <v>1955</v>
      </c>
      <c r="F19" s="294">
        <f t="shared" si="0"/>
        <v>1.9948849104859334</v>
      </c>
      <c r="G19" s="295">
        <f t="shared" si="1"/>
        <v>6.0569609487011249</v>
      </c>
      <c r="H19" s="296" t="s">
        <v>451</v>
      </c>
      <c r="I19" s="293">
        <v>70134.399999999994</v>
      </c>
      <c r="J19" s="293">
        <v>3245</v>
      </c>
      <c r="K19" s="293">
        <v>149821275</v>
      </c>
      <c r="L19" s="293">
        <v>2404</v>
      </c>
      <c r="M19" s="294">
        <f t="shared" si="2"/>
        <v>34.983361064891852</v>
      </c>
      <c r="N19" s="295">
        <f t="shared" si="3"/>
        <v>4.6268307706346681</v>
      </c>
    </row>
    <row r="20" spans="1:14" x14ac:dyDescent="0.2">
      <c r="A20" s="292" t="s">
        <v>440</v>
      </c>
      <c r="B20" s="293">
        <v>272600</v>
      </c>
      <c r="C20" s="293">
        <v>58877</v>
      </c>
      <c r="D20" s="293">
        <v>2424189830</v>
      </c>
      <c r="E20" s="293">
        <v>63693</v>
      </c>
      <c r="F20" s="294">
        <f t="shared" si="0"/>
        <v>-7.5612704692823387</v>
      </c>
      <c r="G20" s="295">
        <f t="shared" si="1"/>
        <v>21.598312545854732</v>
      </c>
      <c r="H20" s="296" t="s">
        <v>179</v>
      </c>
      <c r="I20" s="293">
        <v>352147.20000000001</v>
      </c>
      <c r="J20" s="293">
        <v>46886</v>
      </c>
      <c r="K20" s="293">
        <v>2508321505</v>
      </c>
      <c r="L20" s="293">
        <v>47742</v>
      </c>
      <c r="M20" s="294">
        <f t="shared" si="2"/>
        <v>-1.7929705500397974</v>
      </c>
      <c r="N20" s="295">
        <f t="shared" si="3"/>
        <v>13.314318557694055</v>
      </c>
    </row>
    <row r="21" spans="1:14" x14ac:dyDescent="0.2">
      <c r="A21" s="292" t="s">
        <v>442</v>
      </c>
      <c r="B21" s="293">
        <v>23941.599999999999</v>
      </c>
      <c r="C21" s="293">
        <v>3336</v>
      </c>
      <c r="D21" s="293">
        <v>140268020</v>
      </c>
      <c r="E21" s="293">
        <v>2878</v>
      </c>
      <c r="F21" s="294">
        <f t="shared" si="0"/>
        <v>15.913829047949966</v>
      </c>
      <c r="G21" s="295">
        <f t="shared" si="1"/>
        <v>13.93390583753801</v>
      </c>
      <c r="H21" s="296" t="s">
        <v>453</v>
      </c>
      <c r="I21" s="293">
        <v>155696</v>
      </c>
      <c r="J21" s="293">
        <v>58831</v>
      </c>
      <c r="K21" s="293">
        <v>2436579650</v>
      </c>
      <c r="L21" s="293">
        <v>55514</v>
      </c>
      <c r="M21" s="294">
        <f t="shared" si="2"/>
        <v>5.9750693518752032</v>
      </c>
      <c r="N21" s="295">
        <f t="shared" si="3"/>
        <v>37.785813379919844</v>
      </c>
    </row>
    <row r="22" spans="1:14" x14ac:dyDescent="0.2">
      <c r="A22" s="292" t="s">
        <v>444</v>
      </c>
      <c r="B22" s="293">
        <v>44461.599999999999</v>
      </c>
      <c r="C22" s="293">
        <v>3408</v>
      </c>
      <c r="D22" s="293">
        <v>146452140</v>
      </c>
      <c r="E22" s="293">
        <v>3439</v>
      </c>
      <c r="F22" s="294">
        <f t="shared" si="0"/>
        <v>-0.90142483280023256</v>
      </c>
      <c r="G22" s="295">
        <f t="shared" si="1"/>
        <v>7.6650412940604928</v>
      </c>
      <c r="H22" s="296" t="s">
        <v>455</v>
      </c>
      <c r="I22" s="293">
        <v>28815.200000000001</v>
      </c>
      <c r="J22" s="293">
        <v>1077</v>
      </c>
      <c r="K22" s="293">
        <v>46039210</v>
      </c>
      <c r="L22" s="293">
        <v>1236</v>
      </c>
      <c r="M22" s="294">
        <f t="shared" si="2"/>
        <v>-12.864077669902912</v>
      </c>
      <c r="N22" s="295">
        <f t="shared" si="3"/>
        <v>3.7376107054610066</v>
      </c>
    </row>
    <row r="23" spans="1:14" x14ac:dyDescent="0.2">
      <c r="A23" s="292" t="s">
        <v>446</v>
      </c>
      <c r="B23" s="293">
        <v>9095.2000000000007</v>
      </c>
      <c r="C23" s="293">
        <v>1150</v>
      </c>
      <c r="D23" s="293">
        <v>58220940</v>
      </c>
      <c r="E23" s="293">
        <v>689</v>
      </c>
      <c r="F23" s="294">
        <f t="shared" si="0"/>
        <v>66.908563134978223</v>
      </c>
      <c r="G23" s="295">
        <f t="shared" si="1"/>
        <v>12.644032016888026</v>
      </c>
      <c r="H23" s="296" t="s">
        <v>457</v>
      </c>
      <c r="I23" s="293">
        <v>60670.400000000001</v>
      </c>
      <c r="J23" s="293">
        <v>7044</v>
      </c>
      <c r="K23" s="293">
        <v>267997820</v>
      </c>
      <c r="L23" s="293">
        <v>6945</v>
      </c>
      <c r="M23" s="294">
        <f t="shared" si="2"/>
        <v>1.4254859611231101</v>
      </c>
      <c r="N23" s="295">
        <f t="shared" si="3"/>
        <v>11.610274532556238</v>
      </c>
    </row>
    <row r="24" spans="1:14" x14ac:dyDescent="0.2">
      <c r="A24" s="292" t="s">
        <v>454</v>
      </c>
      <c r="B24" s="293">
        <v>38917.599999999999</v>
      </c>
      <c r="C24" s="293">
        <v>16654</v>
      </c>
      <c r="D24" s="293">
        <v>800378275</v>
      </c>
      <c r="E24" s="293">
        <v>17312</v>
      </c>
      <c r="F24" s="294">
        <f t="shared" si="0"/>
        <v>-3.8008317929759707</v>
      </c>
      <c r="G24" s="295">
        <f t="shared" si="1"/>
        <v>42.792977984253909</v>
      </c>
      <c r="H24" s="296" t="s">
        <v>459</v>
      </c>
      <c r="I24" s="293">
        <v>63805.599999999999</v>
      </c>
      <c r="J24" s="293">
        <v>6735</v>
      </c>
      <c r="K24" s="293">
        <v>321304560</v>
      </c>
      <c r="L24" s="293">
        <v>6382</v>
      </c>
      <c r="M24" s="294">
        <f t="shared" si="2"/>
        <v>5.5311814478219992</v>
      </c>
      <c r="N24" s="295">
        <f t="shared" si="3"/>
        <v>10.555499830735862</v>
      </c>
    </row>
    <row r="25" spans="1:14" x14ac:dyDescent="0.2">
      <c r="A25" s="292" t="s">
        <v>456</v>
      </c>
      <c r="B25" s="293">
        <v>52017.599999999999</v>
      </c>
      <c r="C25" s="293">
        <v>6970</v>
      </c>
      <c r="D25" s="293">
        <v>295548380</v>
      </c>
      <c r="E25" s="293">
        <v>6292</v>
      </c>
      <c r="F25" s="294">
        <f t="shared" si="0"/>
        <v>10.775588048315321</v>
      </c>
      <c r="G25" s="295">
        <f t="shared" si="1"/>
        <v>13.399311002429947</v>
      </c>
      <c r="H25" s="296" t="s">
        <v>461</v>
      </c>
      <c r="I25" s="293">
        <v>130823.2</v>
      </c>
      <c r="J25" s="293">
        <v>11337</v>
      </c>
      <c r="K25" s="293">
        <v>573983545</v>
      </c>
      <c r="L25" s="293">
        <v>9738</v>
      </c>
      <c r="M25" s="294">
        <f t="shared" si="2"/>
        <v>16.420209488601355</v>
      </c>
      <c r="N25" s="295">
        <f t="shared" si="3"/>
        <v>8.6658941227549864</v>
      </c>
    </row>
    <row r="26" spans="1:14" x14ac:dyDescent="0.2">
      <c r="A26" s="292" t="s">
        <v>458</v>
      </c>
      <c r="B26" s="293">
        <v>512157.6</v>
      </c>
      <c r="C26" s="293">
        <v>100329</v>
      </c>
      <c r="D26" s="293">
        <v>4809089840</v>
      </c>
      <c r="E26" s="293">
        <v>96156</v>
      </c>
      <c r="F26" s="294">
        <f t="shared" si="0"/>
        <v>4.339822787969549</v>
      </c>
      <c r="G26" s="295">
        <f t="shared" si="1"/>
        <v>19.589477926325806</v>
      </c>
      <c r="H26" s="296" t="s">
        <v>463</v>
      </c>
      <c r="I26" s="293">
        <v>68586.399999999994</v>
      </c>
      <c r="J26" s="293">
        <v>5098</v>
      </c>
      <c r="K26" s="293">
        <v>234720225</v>
      </c>
      <c r="L26" s="293">
        <v>4904</v>
      </c>
      <c r="M26" s="294">
        <f t="shared" si="2"/>
        <v>3.9559543230016314</v>
      </c>
      <c r="N26" s="295">
        <f t="shared" si="3"/>
        <v>7.4329604702973189</v>
      </c>
    </row>
    <row r="27" spans="1:14" x14ac:dyDescent="0.2">
      <c r="A27" s="292" t="s">
        <v>448</v>
      </c>
      <c r="B27" s="293">
        <v>34936.800000000003</v>
      </c>
      <c r="C27" s="293">
        <v>5835</v>
      </c>
      <c r="D27" s="293">
        <v>268563610</v>
      </c>
      <c r="E27" s="293">
        <v>5526</v>
      </c>
      <c r="F27" s="294">
        <f t="shared" si="0"/>
        <v>5.5917480998914222</v>
      </c>
      <c r="G27" s="295">
        <f t="shared" si="1"/>
        <v>16.701586865425565</v>
      </c>
      <c r="H27" s="296" t="s">
        <v>465</v>
      </c>
      <c r="I27" s="293">
        <v>60777.599999999999</v>
      </c>
      <c r="J27" s="293">
        <v>4712</v>
      </c>
      <c r="K27" s="293">
        <v>228729340</v>
      </c>
      <c r="L27" s="293">
        <v>5777</v>
      </c>
      <c r="M27" s="294">
        <f t="shared" si="2"/>
        <v>-18.435173965726158</v>
      </c>
      <c r="N27" s="295">
        <f t="shared" si="3"/>
        <v>7.7528563154846521</v>
      </c>
    </row>
    <row r="28" spans="1:14" x14ac:dyDescent="0.2">
      <c r="A28" s="292" t="s">
        <v>450</v>
      </c>
      <c r="B28" s="293">
        <v>22458.400000000001</v>
      </c>
      <c r="C28" s="293">
        <v>3918</v>
      </c>
      <c r="D28" s="293">
        <v>182413340</v>
      </c>
      <c r="E28" s="293">
        <v>3203</v>
      </c>
      <c r="F28" s="294">
        <f t="shared" si="0"/>
        <v>22.322822354043083</v>
      </c>
      <c r="G28" s="295">
        <f t="shared" si="1"/>
        <v>17.44558828767855</v>
      </c>
      <c r="H28" s="296" t="s">
        <v>467</v>
      </c>
      <c r="I28" s="293">
        <v>125108.8</v>
      </c>
      <c r="J28" s="293">
        <v>40081</v>
      </c>
      <c r="K28" s="293">
        <v>1856429975</v>
      </c>
      <c r="L28" s="293">
        <v>38742</v>
      </c>
      <c r="M28" s="294">
        <f t="shared" si="2"/>
        <v>3.4561974084972378</v>
      </c>
      <c r="N28" s="295">
        <f t="shared" si="3"/>
        <v>32.036915069123836</v>
      </c>
    </row>
    <row r="29" spans="1:14" x14ac:dyDescent="0.2">
      <c r="A29" s="292" t="s">
        <v>452</v>
      </c>
      <c r="B29" s="293">
        <v>28919.200000000001</v>
      </c>
      <c r="C29" s="293">
        <v>2142</v>
      </c>
      <c r="D29" s="293">
        <v>83434830</v>
      </c>
      <c r="E29" s="293">
        <v>1990</v>
      </c>
      <c r="F29" s="294">
        <f t="shared" si="0"/>
        <v>7.6381909547738696</v>
      </c>
      <c r="G29" s="295">
        <f t="shared" si="1"/>
        <v>7.4068438960967109</v>
      </c>
      <c r="H29" s="296" t="s">
        <v>469</v>
      </c>
      <c r="I29" s="293">
        <v>204033.6</v>
      </c>
      <c r="J29" s="293">
        <v>22344</v>
      </c>
      <c r="K29" s="293">
        <v>1027081045</v>
      </c>
      <c r="L29" s="293">
        <v>21878</v>
      </c>
      <c r="M29" s="294">
        <f t="shared" si="2"/>
        <v>2.1299936008775942</v>
      </c>
      <c r="N29" s="295">
        <f t="shared" si="3"/>
        <v>10.951137459712518</v>
      </c>
    </row>
    <row r="30" spans="1:14" x14ac:dyDescent="0.2">
      <c r="A30" s="292" t="s">
        <v>466</v>
      </c>
      <c r="B30" s="293">
        <v>187334.39999999999</v>
      </c>
      <c r="C30" s="293">
        <v>32880</v>
      </c>
      <c r="D30" s="293">
        <v>1754278900</v>
      </c>
      <c r="E30" s="293">
        <v>32880</v>
      </c>
      <c r="F30" s="294">
        <f t="shared" si="0"/>
        <v>0</v>
      </c>
      <c r="G30" s="295">
        <f t="shared" si="1"/>
        <v>17.551501486112535</v>
      </c>
      <c r="H30" s="296" t="s">
        <v>473</v>
      </c>
      <c r="I30" s="293">
        <v>32290.400000000001</v>
      </c>
      <c r="J30" s="293">
        <v>4543</v>
      </c>
      <c r="K30" s="293">
        <v>189710270</v>
      </c>
      <c r="L30" s="293">
        <v>4981</v>
      </c>
      <c r="M30" s="294">
        <f t="shared" si="2"/>
        <v>-8.7934149769122669</v>
      </c>
      <c r="N30" s="295">
        <f t="shared" si="3"/>
        <v>14.069197036890221</v>
      </c>
    </row>
    <row r="31" spans="1:14" x14ac:dyDescent="0.2">
      <c r="A31" s="292" t="s">
        <v>470</v>
      </c>
      <c r="B31" s="293">
        <v>29757.599999999999</v>
      </c>
      <c r="C31" s="293">
        <v>11488</v>
      </c>
      <c r="D31" s="293">
        <v>507812455</v>
      </c>
      <c r="E31" s="293">
        <v>10817</v>
      </c>
      <c r="F31" s="294">
        <f t="shared" si="0"/>
        <v>6.2031986687621341</v>
      </c>
      <c r="G31" s="295">
        <f t="shared" si="1"/>
        <v>38.605263865365487</v>
      </c>
      <c r="H31" s="296" t="s">
        <v>475</v>
      </c>
      <c r="I31" s="293">
        <v>93719.2</v>
      </c>
      <c r="J31" s="293">
        <v>10784</v>
      </c>
      <c r="K31" s="293">
        <v>477009935</v>
      </c>
      <c r="L31" s="293">
        <v>10405</v>
      </c>
      <c r="M31" s="294">
        <f t="shared" si="2"/>
        <v>3.6424795771263812</v>
      </c>
      <c r="N31" s="295">
        <f t="shared" si="3"/>
        <v>11.506713672331816</v>
      </c>
    </row>
    <row r="32" spans="1:14" x14ac:dyDescent="0.2">
      <c r="A32" s="292" t="s">
        <v>468</v>
      </c>
      <c r="B32" s="293">
        <v>160280.79999999999</v>
      </c>
      <c r="C32" s="293">
        <v>13775</v>
      </c>
      <c r="D32" s="293">
        <v>729816855</v>
      </c>
      <c r="E32" s="293">
        <v>12518</v>
      </c>
      <c r="F32" s="294">
        <f t="shared" si="0"/>
        <v>10.041540182137721</v>
      </c>
      <c r="G32" s="295">
        <f t="shared" si="1"/>
        <v>8.5942920175092716</v>
      </c>
      <c r="H32" s="296" t="s">
        <v>471</v>
      </c>
      <c r="I32" s="293">
        <v>24195.200000000001</v>
      </c>
      <c r="J32" s="293">
        <v>1355</v>
      </c>
      <c r="K32" s="293">
        <v>51761340</v>
      </c>
      <c r="L32" s="293">
        <v>1932</v>
      </c>
      <c r="M32" s="294">
        <f t="shared" si="2"/>
        <v>-29.865424430641824</v>
      </c>
      <c r="N32" s="295">
        <f t="shared" si="3"/>
        <v>5.6002843539214382</v>
      </c>
    </row>
    <row r="33" spans="1:14" x14ac:dyDescent="0.2">
      <c r="A33" s="292" t="s">
        <v>472</v>
      </c>
      <c r="B33" s="293">
        <v>75983.199999999997</v>
      </c>
      <c r="C33" s="293">
        <v>19480</v>
      </c>
      <c r="D33" s="293">
        <v>891100320</v>
      </c>
      <c r="E33" s="293">
        <v>19394</v>
      </c>
      <c r="F33" s="294">
        <f t="shared" si="0"/>
        <v>0.44343611426214291</v>
      </c>
      <c r="G33" s="295">
        <f t="shared" si="1"/>
        <v>25.637246128091473</v>
      </c>
      <c r="H33" s="296" t="s">
        <v>481</v>
      </c>
      <c r="I33" s="293">
        <v>178112.8</v>
      </c>
      <c r="J33" s="293">
        <v>58590</v>
      </c>
      <c r="K33" s="293">
        <v>2836412535</v>
      </c>
      <c r="L33" s="293">
        <v>59622</v>
      </c>
      <c r="M33" s="294">
        <f t="shared" si="2"/>
        <v>-1.7309046996075277</v>
      </c>
      <c r="N33" s="295">
        <f t="shared" si="3"/>
        <v>32.894884589990163</v>
      </c>
    </row>
    <row r="34" spans="1:14" x14ac:dyDescent="0.2">
      <c r="A34" s="292" t="s">
        <v>474</v>
      </c>
      <c r="B34" s="293">
        <v>87783.2</v>
      </c>
      <c r="C34" s="293">
        <v>20389</v>
      </c>
      <c r="D34" s="293">
        <v>1111926630</v>
      </c>
      <c r="E34" s="293">
        <v>10362</v>
      </c>
      <c r="F34" s="294">
        <f t="shared" si="0"/>
        <v>96.767033391237206</v>
      </c>
      <c r="G34" s="295">
        <f t="shared" si="1"/>
        <v>23.226539930191656</v>
      </c>
      <c r="H34" s="296" t="s">
        <v>483</v>
      </c>
      <c r="I34" s="293">
        <v>106952</v>
      </c>
      <c r="J34" s="293">
        <v>11789</v>
      </c>
      <c r="K34" s="293">
        <v>489654940</v>
      </c>
      <c r="L34" s="293">
        <v>15780</v>
      </c>
      <c r="M34" s="294">
        <f t="shared" si="2"/>
        <v>-25.2915082382763</v>
      </c>
      <c r="N34" s="295">
        <f t="shared" si="3"/>
        <v>11.022701772757873</v>
      </c>
    </row>
    <row r="35" spans="1:14" x14ac:dyDescent="0.2">
      <c r="A35" s="292" t="s">
        <v>478</v>
      </c>
      <c r="B35" s="293">
        <v>94248</v>
      </c>
      <c r="C35" s="293">
        <v>10675</v>
      </c>
      <c r="D35" s="293">
        <v>555451980</v>
      </c>
      <c r="E35" s="293">
        <v>13070</v>
      </c>
      <c r="F35" s="294">
        <f t="shared" si="0"/>
        <v>-18.324407039020656</v>
      </c>
      <c r="G35" s="295">
        <f t="shared" si="1"/>
        <v>11.326500297088533</v>
      </c>
      <c r="H35" s="296" t="s">
        <v>485</v>
      </c>
      <c r="I35" s="293">
        <v>156088.79999999999</v>
      </c>
      <c r="J35" s="293">
        <v>15776</v>
      </c>
      <c r="K35" s="293">
        <v>805843655</v>
      </c>
      <c r="L35" s="293">
        <v>17333</v>
      </c>
      <c r="M35" s="294">
        <f t="shared" si="2"/>
        <v>-8.9828650550972142</v>
      </c>
      <c r="N35" s="295">
        <f t="shared" si="3"/>
        <v>10.107067259149922</v>
      </c>
    </row>
    <row r="36" spans="1:14" x14ac:dyDescent="0.2">
      <c r="A36" s="292" t="s">
        <v>476</v>
      </c>
      <c r="B36" s="293">
        <v>41436.800000000003</v>
      </c>
      <c r="C36" s="293">
        <v>9375</v>
      </c>
      <c r="D36" s="293">
        <v>410807355</v>
      </c>
      <c r="E36" s="293">
        <v>10007</v>
      </c>
      <c r="F36" s="294">
        <f t="shared" si="0"/>
        <v>-6.3155790946337564</v>
      </c>
      <c r="G36" s="295">
        <f t="shared" si="1"/>
        <v>22.624816588153525</v>
      </c>
      <c r="H36" s="296" t="s">
        <v>487</v>
      </c>
      <c r="I36" s="293">
        <v>10344</v>
      </c>
      <c r="J36" s="293">
        <v>1775</v>
      </c>
      <c r="K36" s="293">
        <v>80776205</v>
      </c>
      <c r="L36" s="293">
        <v>1389</v>
      </c>
      <c r="M36" s="294">
        <f t="shared" si="2"/>
        <v>27.789776817854573</v>
      </c>
      <c r="N36" s="295">
        <f t="shared" si="3"/>
        <v>17.159706109822121</v>
      </c>
    </row>
    <row r="37" spans="1:14" x14ac:dyDescent="0.2">
      <c r="A37" s="292" t="s">
        <v>480</v>
      </c>
      <c r="B37" s="293">
        <v>166173.6</v>
      </c>
      <c r="C37" s="293">
        <v>43153</v>
      </c>
      <c r="D37" s="293">
        <v>1828091510</v>
      </c>
      <c r="E37" s="293">
        <v>40797</v>
      </c>
      <c r="F37" s="294">
        <f t="shared" si="0"/>
        <v>5.7749344314532927</v>
      </c>
      <c r="G37" s="295">
        <f t="shared" si="1"/>
        <v>25.968625581921557</v>
      </c>
      <c r="H37" s="296" t="s">
        <v>489</v>
      </c>
      <c r="I37" s="293">
        <v>66124.800000000003</v>
      </c>
      <c r="J37" s="293">
        <v>8079</v>
      </c>
      <c r="K37" s="293">
        <v>397995205</v>
      </c>
      <c r="L37" s="293">
        <v>7151</v>
      </c>
      <c r="M37" s="294">
        <f t="shared" si="2"/>
        <v>12.977205985176898</v>
      </c>
      <c r="N37" s="295">
        <f t="shared" si="3"/>
        <v>12.217806329849012</v>
      </c>
    </row>
    <row r="38" spans="1:14" x14ac:dyDescent="0.2">
      <c r="A38" s="292" t="s">
        <v>482</v>
      </c>
      <c r="B38" s="293">
        <v>223693.6</v>
      </c>
      <c r="C38" s="293">
        <v>22326</v>
      </c>
      <c r="D38" s="293">
        <v>1247654455</v>
      </c>
      <c r="E38" s="293">
        <v>20211</v>
      </c>
      <c r="F38" s="294">
        <f t="shared" si="0"/>
        <v>10.464598485972985</v>
      </c>
      <c r="G38" s="295">
        <f t="shared" si="1"/>
        <v>9.9806163430692685</v>
      </c>
      <c r="H38" s="296" t="s">
        <v>491</v>
      </c>
      <c r="I38" s="293">
        <v>64080.800000000003</v>
      </c>
      <c r="J38" s="293">
        <v>3554</v>
      </c>
      <c r="K38" s="293">
        <v>173722755</v>
      </c>
      <c r="L38" s="293">
        <v>4625</v>
      </c>
      <c r="M38" s="294">
        <f t="shared" si="2"/>
        <v>-23.156756756756756</v>
      </c>
      <c r="N38" s="295">
        <f t="shared" si="3"/>
        <v>5.5461230196876441</v>
      </c>
    </row>
    <row r="39" spans="1:14" x14ac:dyDescent="0.2">
      <c r="A39" s="292" t="s">
        <v>486</v>
      </c>
      <c r="B39" s="293">
        <v>20781.599999999999</v>
      </c>
      <c r="C39" s="293">
        <v>1552</v>
      </c>
      <c r="D39" s="293">
        <v>68706160</v>
      </c>
      <c r="E39" s="293">
        <v>1636</v>
      </c>
      <c r="F39" s="294">
        <f t="shared" si="0"/>
        <v>-5.1344743276283618</v>
      </c>
      <c r="G39" s="295">
        <f t="shared" si="1"/>
        <v>7.468144897409247</v>
      </c>
      <c r="H39" s="296" t="s">
        <v>493</v>
      </c>
      <c r="I39" s="293">
        <v>64227.199999999997</v>
      </c>
      <c r="J39" s="293">
        <v>24312</v>
      </c>
      <c r="K39" s="293">
        <v>1034485620</v>
      </c>
      <c r="L39" s="293">
        <v>26026</v>
      </c>
      <c r="M39" s="294">
        <f t="shared" si="2"/>
        <v>-6.5857219703373548</v>
      </c>
      <c r="N39" s="295">
        <f t="shared" si="3"/>
        <v>37.853121418962679</v>
      </c>
    </row>
    <row r="40" spans="1:14" x14ac:dyDescent="0.2">
      <c r="A40" s="292" t="s">
        <v>484</v>
      </c>
      <c r="B40" s="293">
        <v>76527.199999999997</v>
      </c>
      <c r="C40" s="293">
        <v>6550</v>
      </c>
      <c r="D40" s="293">
        <v>296399580</v>
      </c>
      <c r="E40" s="293">
        <v>6309</v>
      </c>
      <c r="F40" s="294">
        <f t="shared" si="0"/>
        <v>3.819939768584562</v>
      </c>
      <c r="G40" s="295">
        <f t="shared" si="1"/>
        <v>8.559048286099582</v>
      </c>
      <c r="H40" s="296" t="s">
        <v>495</v>
      </c>
      <c r="I40" s="293">
        <v>89144.8</v>
      </c>
      <c r="J40" s="293">
        <v>6603</v>
      </c>
      <c r="K40" s="293">
        <v>280566285</v>
      </c>
      <c r="L40" s="293">
        <v>7079</v>
      </c>
      <c r="M40" s="294">
        <f t="shared" si="2"/>
        <v>-6.7241135753637522</v>
      </c>
      <c r="N40" s="295">
        <f t="shared" si="3"/>
        <v>7.4070501027541704</v>
      </c>
    </row>
    <row r="41" spans="1:14" x14ac:dyDescent="0.2">
      <c r="A41" s="292" t="s">
        <v>488</v>
      </c>
      <c r="B41" s="293">
        <v>16313.6</v>
      </c>
      <c r="C41" s="293">
        <v>937</v>
      </c>
      <c r="D41" s="293">
        <v>35241555</v>
      </c>
      <c r="E41" s="293">
        <v>1245</v>
      </c>
      <c r="F41" s="294">
        <f t="shared" si="0"/>
        <v>-24.738955823293175</v>
      </c>
      <c r="G41" s="295">
        <f t="shared" si="1"/>
        <v>5.7436739897999214</v>
      </c>
      <c r="H41" s="296" t="s">
        <v>496</v>
      </c>
      <c r="I41" s="293">
        <v>114260</v>
      </c>
      <c r="J41" s="293">
        <v>13177</v>
      </c>
      <c r="K41" s="293">
        <v>621409210</v>
      </c>
      <c r="L41" s="293">
        <v>12931</v>
      </c>
      <c r="M41" s="294">
        <f t="shared" si="2"/>
        <v>1.9024050730801947</v>
      </c>
      <c r="N41" s="295">
        <f t="shared" si="3"/>
        <v>11.532469805706285</v>
      </c>
    </row>
    <row r="42" spans="1:14" x14ac:dyDescent="0.2">
      <c r="A42" s="292" t="s">
        <v>490</v>
      </c>
      <c r="B42" s="293">
        <v>218635.2</v>
      </c>
      <c r="C42" s="293">
        <v>18888</v>
      </c>
      <c r="D42" s="293">
        <v>872242415</v>
      </c>
      <c r="E42" s="293">
        <v>19097</v>
      </c>
      <c r="F42" s="294">
        <f t="shared" si="0"/>
        <v>-1.0944127349845525</v>
      </c>
      <c r="G42" s="295">
        <f t="shared" si="1"/>
        <v>8.6390480581351952</v>
      </c>
      <c r="H42" s="296" t="s">
        <v>460</v>
      </c>
      <c r="I42" s="293">
        <v>90301.6</v>
      </c>
      <c r="J42" s="293">
        <v>21565</v>
      </c>
      <c r="K42" s="293">
        <v>925816880</v>
      </c>
      <c r="L42" s="293">
        <v>20683</v>
      </c>
      <c r="M42" s="294">
        <f t="shared" si="2"/>
        <v>4.2643717062321711</v>
      </c>
      <c r="N42" s="295">
        <f t="shared" si="3"/>
        <v>23.881082948696367</v>
      </c>
    </row>
    <row r="43" spans="1:14" x14ac:dyDescent="0.2">
      <c r="A43" s="292" t="s">
        <v>494</v>
      </c>
      <c r="B43" s="293">
        <v>97937.600000000006</v>
      </c>
      <c r="C43" s="293">
        <v>12848</v>
      </c>
      <c r="D43" s="293">
        <v>545324715</v>
      </c>
      <c r="E43" s="293">
        <v>10588</v>
      </c>
      <c r="F43" s="294">
        <f t="shared" si="0"/>
        <v>21.344918775972801</v>
      </c>
      <c r="G43" s="295">
        <f t="shared" si="1"/>
        <v>13.1185571220859</v>
      </c>
      <c r="H43" s="296" t="s">
        <v>462</v>
      </c>
      <c r="I43" s="293">
        <v>34892.800000000003</v>
      </c>
      <c r="J43" s="293">
        <v>3895</v>
      </c>
      <c r="K43" s="293">
        <v>155620160</v>
      </c>
      <c r="L43" s="293">
        <v>3887</v>
      </c>
      <c r="M43" s="294">
        <f t="shared" si="2"/>
        <v>0.20581425263699513</v>
      </c>
      <c r="N43" s="295">
        <f t="shared" si="3"/>
        <v>11.162761371973588</v>
      </c>
    </row>
    <row r="44" spans="1:14" x14ac:dyDescent="0.2">
      <c r="A44" s="292" t="s">
        <v>492</v>
      </c>
      <c r="B44" s="293">
        <v>16552.8</v>
      </c>
      <c r="C44" s="293">
        <v>877</v>
      </c>
      <c r="D44" s="293">
        <v>43746590</v>
      </c>
      <c r="E44" s="293">
        <v>995</v>
      </c>
      <c r="F44" s="294">
        <f t="shared" si="0"/>
        <v>-11.859296482412059</v>
      </c>
      <c r="G44" s="295">
        <f t="shared" si="1"/>
        <v>5.2981972838432174</v>
      </c>
      <c r="H44" s="296" t="s">
        <v>464</v>
      </c>
      <c r="I44" s="293">
        <v>91637.6</v>
      </c>
      <c r="J44" s="293">
        <v>14210</v>
      </c>
      <c r="K44" s="293">
        <v>661285000</v>
      </c>
      <c r="L44" s="293">
        <v>15876</v>
      </c>
      <c r="M44" s="294">
        <f t="shared" si="2"/>
        <v>-10.493827160493826</v>
      </c>
      <c r="N44" s="295">
        <f t="shared" si="3"/>
        <v>15.506735226588212</v>
      </c>
    </row>
    <row r="45" spans="1:14" x14ac:dyDescent="0.2">
      <c r="A45" s="292" t="s">
        <v>178</v>
      </c>
      <c r="B45" s="293">
        <v>133354.4</v>
      </c>
      <c r="C45" s="293">
        <v>7424</v>
      </c>
      <c r="D45" s="293">
        <v>353984660</v>
      </c>
      <c r="E45" s="293">
        <v>6804</v>
      </c>
      <c r="F45" s="294">
        <f t="shared" si="0"/>
        <v>9.1122868900646683</v>
      </c>
      <c r="G45" s="295">
        <f t="shared" si="1"/>
        <v>5.5671203949775938</v>
      </c>
      <c r="H45" s="296" t="s">
        <v>497</v>
      </c>
      <c r="I45" s="293">
        <v>2714461.6</v>
      </c>
      <c r="J45" s="293">
        <v>815903</v>
      </c>
      <c r="K45" s="293">
        <v>39656312240</v>
      </c>
      <c r="L45" s="293">
        <v>806928</v>
      </c>
      <c r="M45" s="294">
        <f t="shared" si="2"/>
        <v>1.1122429758293182</v>
      </c>
      <c r="N45" s="295">
        <f t="shared" si="3"/>
        <v>30.057636475682692</v>
      </c>
    </row>
    <row r="46" spans="1:14" x14ac:dyDescent="0.2">
      <c r="A46" s="292" t="s">
        <v>423</v>
      </c>
      <c r="B46" s="293">
        <v>45380</v>
      </c>
      <c r="C46" s="293">
        <v>5075</v>
      </c>
      <c r="D46" s="293">
        <v>213919920</v>
      </c>
      <c r="E46" s="293">
        <v>5382</v>
      </c>
      <c r="F46" s="294">
        <f t="shared" si="0"/>
        <v>-5.7041991824600524</v>
      </c>
      <c r="G46" s="295">
        <f t="shared" si="1"/>
        <v>11.18334067871309</v>
      </c>
      <c r="H46" s="296" t="s">
        <v>421</v>
      </c>
      <c r="I46" s="293">
        <v>912584.8</v>
      </c>
      <c r="J46" s="293">
        <v>186110</v>
      </c>
      <c r="K46" s="293">
        <v>8774441540</v>
      </c>
      <c r="L46" s="293">
        <v>186259</v>
      </c>
      <c r="M46" s="294">
        <f t="shared" si="2"/>
        <v>-7.9996134414981296E-2</v>
      </c>
      <c r="N46" s="295">
        <f t="shared" si="3"/>
        <v>20.393721219113008</v>
      </c>
    </row>
    <row r="47" spans="1:14" x14ac:dyDescent="0.2">
      <c r="A47" s="292" t="s">
        <v>425</v>
      </c>
      <c r="B47" s="293">
        <v>44705.599999999999</v>
      </c>
      <c r="C47" s="293">
        <v>4029</v>
      </c>
      <c r="D47" s="293">
        <v>208086000</v>
      </c>
      <c r="E47" s="293">
        <v>4312</v>
      </c>
      <c r="F47" s="294">
        <f t="shared" si="0"/>
        <v>-6.5630797773654921</v>
      </c>
      <c r="G47" s="295">
        <f t="shared" si="1"/>
        <v>9.0122937618553394</v>
      </c>
      <c r="H47" s="296" t="s">
        <v>477</v>
      </c>
      <c r="I47" s="293">
        <v>126916</v>
      </c>
      <c r="J47" s="293">
        <v>11048</v>
      </c>
      <c r="K47" s="293">
        <v>520077830</v>
      </c>
      <c r="L47" s="293">
        <v>8619</v>
      </c>
      <c r="M47" s="294">
        <f t="shared" si="2"/>
        <v>28.181923657036776</v>
      </c>
      <c r="N47" s="295">
        <f t="shared" si="3"/>
        <v>8.7049702165211649</v>
      </c>
    </row>
    <row r="48" spans="1:14" ht="13.5" thickBot="1" x14ac:dyDescent="0.25">
      <c r="A48" s="292" t="s">
        <v>427</v>
      </c>
      <c r="B48" s="293">
        <v>23645.599999999999</v>
      </c>
      <c r="C48" s="293">
        <v>2551</v>
      </c>
      <c r="D48" s="293">
        <v>122652580</v>
      </c>
      <c r="E48" s="293">
        <v>2132</v>
      </c>
      <c r="F48" s="294">
        <f t="shared" si="0"/>
        <v>19.652908067542214</v>
      </c>
      <c r="G48" s="295">
        <f t="shared" si="1"/>
        <v>10.788476503028049</v>
      </c>
      <c r="H48" s="296" t="s">
        <v>479</v>
      </c>
      <c r="I48" s="293">
        <v>30547.200000000001</v>
      </c>
      <c r="J48" s="293">
        <v>556</v>
      </c>
      <c r="K48" s="293">
        <v>27738580</v>
      </c>
      <c r="L48" s="293">
        <v>387</v>
      </c>
      <c r="M48" s="294">
        <f t="shared" si="2"/>
        <v>43.669250645994836</v>
      </c>
      <c r="N48" s="295">
        <f t="shared" si="3"/>
        <v>1.820134087575948</v>
      </c>
    </row>
    <row r="49" spans="1:14" ht="13.5" thickBot="1" x14ac:dyDescent="0.25">
      <c r="A49" s="297" t="s">
        <v>429</v>
      </c>
      <c r="B49" s="298">
        <v>55919.199999999997</v>
      </c>
      <c r="C49" s="298">
        <v>8555</v>
      </c>
      <c r="D49" s="298">
        <v>398232160</v>
      </c>
      <c r="E49" s="298">
        <v>8530</v>
      </c>
      <c r="F49" s="299">
        <f t="shared" si="0"/>
        <v>0.29308323563892147</v>
      </c>
      <c r="G49" s="300">
        <f t="shared" si="1"/>
        <v>15.298859783401767</v>
      </c>
      <c r="H49" s="301" t="s">
        <v>2936</v>
      </c>
      <c r="I49" s="302">
        <v>5105995.2</v>
      </c>
      <c r="J49" s="302">
        <v>964561</v>
      </c>
      <c r="K49" s="302">
        <v>46107044375</v>
      </c>
      <c r="L49" s="460">
        <v>915250</v>
      </c>
      <c r="M49" s="461">
        <f>+(J49-L49)/L49*100</f>
        <v>5.3877082764272055</v>
      </c>
      <c r="N49" s="462">
        <f>+J49/I49*100</f>
        <v>18.890754147203271</v>
      </c>
    </row>
  </sheetData>
  <mergeCells count="2">
    <mergeCell ref="A5:G6"/>
    <mergeCell ref="H5:N6"/>
  </mergeCells>
  <phoneticPr fontId="2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M90"/>
  <sheetViews>
    <sheetView showGridLines="0" topLeftCell="A53" workbookViewId="0">
      <selection activeCell="A78" sqref="A78"/>
    </sheetView>
  </sheetViews>
  <sheetFormatPr defaultRowHeight="12.75" x14ac:dyDescent="0.2"/>
  <cols>
    <col min="1" max="1" width="36" style="2" customWidth="1"/>
    <col min="2" max="2" width="12.7109375" style="2" customWidth="1"/>
    <col min="3" max="3" width="12" style="2" customWidth="1"/>
    <col min="4" max="4" width="12.42578125" style="2" customWidth="1"/>
    <col min="5" max="5" width="13" style="2" customWidth="1"/>
    <col min="6" max="6" width="11" style="2" customWidth="1"/>
    <col min="7" max="7" width="12.5703125" style="2" customWidth="1"/>
    <col min="8" max="8" width="12" style="2" customWidth="1"/>
    <col min="9" max="9" width="11.7109375" style="2" customWidth="1"/>
    <col min="10" max="10" width="13.28515625" style="2" customWidth="1"/>
    <col min="11" max="11" width="12.42578125" style="2" customWidth="1"/>
    <col min="12" max="12" width="12.28515625" style="2" customWidth="1"/>
    <col min="13" max="16384" width="9.140625" style="2"/>
  </cols>
  <sheetData>
    <row r="1" spans="1:13" s="9" customFormat="1" x14ac:dyDescent="0.2">
      <c r="A1" s="334" t="s">
        <v>1595</v>
      </c>
    </row>
    <row r="2" spans="1:13" s="9" customFormat="1" ht="13.5" customHeight="1" x14ac:dyDescent="0.2">
      <c r="A2" s="334" t="s">
        <v>300</v>
      </c>
    </row>
    <row r="3" spans="1:13" s="9" customFormat="1" x14ac:dyDescent="0.2">
      <c r="A3" s="284" t="s">
        <v>2244</v>
      </c>
      <c r="F3" s="285"/>
      <c r="M3" s="285" t="s">
        <v>2245</v>
      </c>
    </row>
    <row r="4" spans="1:13" s="9" customFormat="1" x14ac:dyDescent="0.2"/>
    <row r="5" spans="1:13" s="9" customFormat="1" x14ac:dyDescent="0.2">
      <c r="A5" s="865" t="s">
        <v>976</v>
      </c>
      <c r="B5" s="865"/>
      <c r="C5" s="865"/>
      <c r="D5" s="865"/>
      <c r="E5" s="865"/>
      <c r="F5" s="866" t="s">
        <v>977</v>
      </c>
      <c r="G5" s="866"/>
      <c r="H5" s="866"/>
      <c r="I5" s="866"/>
      <c r="J5" s="866"/>
      <c r="K5" s="866"/>
      <c r="L5" s="866"/>
    </row>
    <row r="6" spans="1:13" s="9" customFormat="1" x14ac:dyDescent="0.2">
      <c r="A6" s="865"/>
      <c r="B6" s="865"/>
      <c r="C6" s="865"/>
      <c r="D6" s="865"/>
      <c r="E6" s="865"/>
      <c r="F6" s="866"/>
      <c r="G6" s="866"/>
      <c r="H6" s="866"/>
      <c r="I6" s="866"/>
      <c r="J6" s="866"/>
      <c r="K6" s="866"/>
      <c r="L6" s="866"/>
    </row>
    <row r="7" spans="1:13" s="9" customFormat="1" ht="13.5" thickBot="1" x14ac:dyDescent="0.25">
      <c r="A7" s="286"/>
      <c r="B7" s="287"/>
      <c r="C7" s="287"/>
      <c r="D7" s="287"/>
      <c r="E7" s="287"/>
      <c r="M7" s="14" t="s">
        <v>1771</v>
      </c>
    </row>
    <row r="8" spans="1:13" s="622" customFormat="1" ht="64.5" customHeight="1" thickBot="1" x14ac:dyDescent="0.25">
      <c r="A8" s="633"/>
      <c r="B8" s="634" t="s">
        <v>1825</v>
      </c>
      <c r="C8" s="634" t="s">
        <v>76</v>
      </c>
      <c r="D8" s="634" t="s">
        <v>1732</v>
      </c>
      <c r="E8" s="634" t="s">
        <v>77</v>
      </c>
      <c r="F8" s="634" t="s">
        <v>78</v>
      </c>
      <c r="G8" s="634" t="s">
        <v>1612</v>
      </c>
      <c r="H8" s="634" t="s">
        <v>1830</v>
      </c>
      <c r="I8" s="634" t="s">
        <v>79</v>
      </c>
      <c r="J8" s="634" t="s">
        <v>80</v>
      </c>
      <c r="K8" s="634" t="s">
        <v>81</v>
      </c>
      <c r="L8" s="634" t="s">
        <v>82</v>
      </c>
    </row>
    <row r="9" spans="1:13" ht="12.75" customHeight="1" thickBot="1" x14ac:dyDescent="0.25">
      <c r="A9" s="867" t="s">
        <v>1772</v>
      </c>
      <c r="B9" s="868"/>
      <c r="C9" s="868"/>
      <c r="D9" s="868"/>
      <c r="E9" s="868"/>
      <c r="F9" s="868"/>
      <c r="G9" s="868"/>
      <c r="H9" s="868"/>
      <c r="I9" s="868"/>
      <c r="J9" s="868"/>
      <c r="K9" s="868"/>
      <c r="L9" s="869"/>
    </row>
    <row r="10" spans="1:13" x14ac:dyDescent="0.2">
      <c r="A10" s="303" t="s">
        <v>1384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304"/>
    </row>
    <row r="11" spans="1:13" x14ac:dyDescent="0.2">
      <c r="A11" s="52" t="s">
        <v>1385</v>
      </c>
      <c r="B11" s="53">
        <v>140369</v>
      </c>
      <c r="C11" s="53">
        <v>44325</v>
      </c>
      <c r="D11" s="53">
        <v>223305</v>
      </c>
      <c r="E11" s="53">
        <v>39918</v>
      </c>
      <c r="F11" s="53">
        <v>56703</v>
      </c>
      <c r="G11" s="53">
        <v>267864</v>
      </c>
      <c r="H11" s="53">
        <v>15601</v>
      </c>
      <c r="I11" s="53">
        <v>1854</v>
      </c>
      <c r="J11" s="53">
        <v>59509</v>
      </c>
      <c r="K11" s="53">
        <v>151143</v>
      </c>
      <c r="L11" s="305">
        <f>SUM(B11:K11)</f>
        <v>1000591</v>
      </c>
    </row>
    <row r="12" spans="1:13" s="9" customFormat="1" x14ac:dyDescent="0.2">
      <c r="A12" s="52" t="s">
        <v>1277</v>
      </c>
      <c r="B12" s="53">
        <v>341050397.83999997</v>
      </c>
      <c r="C12" s="53">
        <v>37809559.880000003</v>
      </c>
      <c r="D12" s="53">
        <v>784242401.94000006</v>
      </c>
      <c r="E12" s="53">
        <v>159230333.81999999</v>
      </c>
      <c r="F12" s="53">
        <v>82773713.489999995</v>
      </c>
      <c r="G12" s="53">
        <v>441601304.81</v>
      </c>
      <c r="H12" s="53">
        <v>50867906.009999998</v>
      </c>
      <c r="I12" s="53">
        <v>4890351.37</v>
      </c>
      <c r="J12" s="53">
        <v>164202524.41</v>
      </c>
      <c r="K12" s="53">
        <v>392133833.13999999</v>
      </c>
      <c r="L12" s="305">
        <f>SUM(B12:K12)</f>
        <v>2458802326.71</v>
      </c>
    </row>
    <row r="13" spans="1:13" s="9" customFormat="1" x14ac:dyDescent="0.2">
      <c r="A13" s="303" t="s">
        <v>1278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305"/>
    </row>
    <row r="14" spans="1:13" s="9" customFormat="1" x14ac:dyDescent="0.2">
      <c r="A14" s="52" t="s">
        <v>1385</v>
      </c>
      <c r="B14" s="53">
        <v>5849</v>
      </c>
      <c r="C14" s="53">
        <v>3500</v>
      </c>
      <c r="D14" s="53">
        <v>20286</v>
      </c>
      <c r="E14" s="53">
        <v>3264</v>
      </c>
      <c r="F14" s="53">
        <v>303</v>
      </c>
      <c r="G14" s="53">
        <v>11794</v>
      </c>
      <c r="H14" s="53">
        <v>4</v>
      </c>
      <c r="I14" s="53">
        <v>9394</v>
      </c>
      <c r="J14" s="53">
        <v>9808</v>
      </c>
      <c r="K14" s="53">
        <v>7819</v>
      </c>
      <c r="L14" s="305">
        <f>SUM(B14:K14)</f>
        <v>72021</v>
      </c>
    </row>
    <row r="15" spans="1:13" s="9" customFormat="1" x14ac:dyDescent="0.2">
      <c r="A15" s="52" t="s">
        <v>1277</v>
      </c>
      <c r="B15" s="53">
        <v>27282663.52</v>
      </c>
      <c r="C15" s="53">
        <v>2250221.33</v>
      </c>
      <c r="D15" s="53">
        <v>94734576.640000001</v>
      </c>
      <c r="E15" s="53">
        <v>13358654.35</v>
      </c>
      <c r="F15" s="53">
        <v>583625.35</v>
      </c>
      <c r="G15" s="53">
        <v>26542613.109999999</v>
      </c>
      <c r="H15" s="53">
        <v>4726</v>
      </c>
      <c r="I15" s="53">
        <v>39132935.259999998</v>
      </c>
      <c r="J15" s="53">
        <v>65413809.869999997</v>
      </c>
      <c r="K15" s="53">
        <v>15268651.720000001</v>
      </c>
      <c r="L15" s="305">
        <f>SUM(B15:K15)</f>
        <v>284572477.15000004</v>
      </c>
    </row>
    <row r="16" spans="1:13" s="9" customFormat="1" x14ac:dyDescent="0.2">
      <c r="A16" s="303" t="s">
        <v>1279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305"/>
    </row>
    <row r="17" spans="1:12" s="9" customFormat="1" x14ac:dyDescent="0.2">
      <c r="A17" s="52" t="s">
        <v>1385</v>
      </c>
      <c r="B17" s="53">
        <v>78235</v>
      </c>
      <c r="C17" s="53">
        <v>5210</v>
      </c>
      <c r="D17" s="53">
        <v>5823</v>
      </c>
      <c r="E17" s="53">
        <v>5273</v>
      </c>
      <c r="F17" s="53">
        <v>1413</v>
      </c>
      <c r="G17" s="53">
        <v>0</v>
      </c>
      <c r="H17" s="53">
        <v>14917</v>
      </c>
      <c r="I17" s="53">
        <v>41411</v>
      </c>
      <c r="J17" s="53">
        <v>1386</v>
      </c>
      <c r="K17" s="53">
        <v>12079</v>
      </c>
      <c r="L17" s="305">
        <f>SUM(B17:K17)</f>
        <v>165747</v>
      </c>
    </row>
    <row r="18" spans="1:12" s="9" customFormat="1" x14ac:dyDescent="0.2">
      <c r="A18" s="52" t="s">
        <v>1277</v>
      </c>
      <c r="B18" s="53">
        <v>237203498.09999999</v>
      </c>
      <c r="C18" s="53">
        <v>5055880.25</v>
      </c>
      <c r="D18" s="53">
        <v>36159047.189999998</v>
      </c>
      <c r="E18" s="53">
        <v>23960653.300000001</v>
      </c>
      <c r="F18" s="53">
        <v>4058570.32</v>
      </c>
      <c r="G18" s="53">
        <v>0</v>
      </c>
      <c r="H18" s="53">
        <v>72355092.489999995</v>
      </c>
      <c r="I18" s="53">
        <v>83815672.299999997</v>
      </c>
      <c r="J18" s="53">
        <v>7069917.2400000002</v>
      </c>
      <c r="K18" s="53">
        <v>60709800.219999999</v>
      </c>
      <c r="L18" s="305">
        <f>SUM(B18:K18)</f>
        <v>530388131.40999997</v>
      </c>
    </row>
    <row r="19" spans="1:12" s="9" customFormat="1" x14ac:dyDescent="0.2">
      <c r="A19" s="303" t="s">
        <v>1280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305"/>
    </row>
    <row r="20" spans="1:12" s="9" customFormat="1" x14ac:dyDescent="0.2">
      <c r="A20" s="52" t="s">
        <v>1385</v>
      </c>
      <c r="B20" s="53">
        <v>3429</v>
      </c>
      <c r="C20" s="53">
        <v>7860</v>
      </c>
      <c r="D20" s="53">
        <v>852</v>
      </c>
      <c r="E20" s="53">
        <v>418</v>
      </c>
      <c r="F20" s="53">
        <v>3618</v>
      </c>
      <c r="G20" s="53">
        <v>1327</v>
      </c>
      <c r="H20" s="53">
        <v>17363</v>
      </c>
      <c r="I20" s="53">
        <v>159</v>
      </c>
      <c r="J20" s="53">
        <v>157</v>
      </c>
      <c r="K20" s="53">
        <v>20336</v>
      </c>
      <c r="L20" s="305">
        <f>SUM(B20:K20)</f>
        <v>55519</v>
      </c>
    </row>
    <row r="21" spans="1:12" s="9" customFormat="1" x14ac:dyDescent="0.2">
      <c r="A21" s="52" t="s">
        <v>1277</v>
      </c>
      <c r="B21" s="53">
        <v>19805435.600000001</v>
      </c>
      <c r="C21" s="53">
        <v>5860730.6100000003</v>
      </c>
      <c r="D21" s="53">
        <v>6291997.6600000001</v>
      </c>
      <c r="E21" s="53">
        <v>1830996.93</v>
      </c>
      <c r="F21" s="53">
        <v>10990771.359999999</v>
      </c>
      <c r="G21" s="53">
        <v>3568922.08</v>
      </c>
      <c r="H21" s="53">
        <v>70338254.049999997</v>
      </c>
      <c r="I21" s="53">
        <v>378055.12</v>
      </c>
      <c r="J21" s="53">
        <v>278622.96999999997</v>
      </c>
      <c r="K21" s="53">
        <v>89678039.819999993</v>
      </c>
      <c r="L21" s="305">
        <f>SUM(B21:K21)</f>
        <v>209021826.19999999</v>
      </c>
    </row>
    <row r="22" spans="1:12" s="9" customFormat="1" x14ac:dyDescent="0.2">
      <c r="A22" s="303" t="s">
        <v>1281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305"/>
    </row>
    <row r="23" spans="1:12" s="9" customFormat="1" x14ac:dyDescent="0.2">
      <c r="A23" s="52" t="s">
        <v>1385</v>
      </c>
      <c r="B23" s="53">
        <v>80074</v>
      </c>
      <c r="C23" s="53">
        <v>4075</v>
      </c>
      <c r="D23" s="53">
        <v>5417</v>
      </c>
      <c r="E23" s="53">
        <v>3254</v>
      </c>
      <c r="F23" s="53">
        <v>13606</v>
      </c>
      <c r="G23" s="53">
        <v>6253</v>
      </c>
      <c r="H23" s="53">
        <v>17</v>
      </c>
      <c r="I23" s="53">
        <v>98476</v>
      </c>
      <c r="J23" s="53">
        <v>2713</v>
      </c>
      <c r="K23" s="53">
        <v>54695</v>
      </c>
      <c r="L23" s="305">
        <f>SUM(B23:K23)</f>
        <v>268580</v>
      </c>
    </row>
    <row r="24" spans="1:12" s="9" customFormat="1" x14ac:dyDescent="0.2">
      <c r="A24" s="52" t="s">
        <v>1277</v>
      </c>
      <c r="B24" s="53">
        <v>113359159.14</v>
      </c>
      <c r="C24" s="53">
        <v>3067726.31</v>
      </c>
      <c r="D24" s="53">
        <v>20927500.469999999</v>
      </c>
      <c r="E24" s="53">
        <v>12208402.460000001</v>
      </c>
      <c r="F24" s="53">
        <v>24939817.899999999</v>
      </c>
      <c r="G24" s="53">
        <v>9649774.7100000009</v>
      </c>
      <c r="H24" s="53">
        <v>122619.92</v>
      </c>
      <c r="I24" s="53">
        <v>113668097.06</v>
      </c>
      <c r="J24" s="53">
        <v>6958009.5700000003</v>
      </c>
      <c r="K24" s="53">
        <v>62446085.310000002</v>
      </c>
      <c r="L24" s="305">
        <f>SUM(B24:K24)</f>
        <v>367347192.85000002</v>
      </c>
    </row>
    <row r="25" spans="1:12" s="9" customFormat="1" x14ac:dyDescent="0.2">
      <c r="A25" s="303" t="s">
        <v>1282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305"/>
    </row>
    <row r="26" spans="1:12" s="9" customFormat="1" x14ac:dyDescent="0.2">
      <c r="A26" s="52" t="s">
        <v>1385</v>
      </c>
      <c r="B26" s="53">
        <v>293</v>
      </c>
      <c r="C26" s="53">
        <v>76</v>
      </c>
      <c r="D26" s="53">
        <v>432</v>
      </c>
      <c r="E26" s="53">
        <v>464</v>
      </c>
      <c r="F26" s="53">
        <v>101</v>
      </c>
      <c r="G26" s="53">
        <v>1336</v>
      </c>
      <c r="H26" s="53">
        <v>0</v>
      </c>
      <c r="I26" s="53">
        <v>1555</v>
      </c>
      <c r="J26" s="53">
        <v>0</v>
      </c>
      <c r="K26" s="53">
        <v>54</v>
      </c>
      <c r="L26" s="305">
        <f>SUM(B26:K26)</f>
        <v>4311</v>
      </c>
    </row>
    <row r="27" spans="1:12" s="9" customFormat="1" x14ac:dyDescent="0.2">
      <c r="A27" s="52" t="s">
        <v>1277</v>
      </c>
      <c r="B27" s="53">
        <v>3080529.04</v>
      </c>
      <c r="C27" s="53">
        <v>145179.45000000001</v>
      </c>
      <c r="D27" s="53">
        <v>2826050.61</v>
      </c>
      <c r="E27" s="53">
        <v>1364629.78</v>
      </c>
      <c r="F27" s="53">
        <v>485170.16</v>
      </c>
      <c r="G27" s="53">
        <v>4484513.68</v>
      </c>
      <c r="H27" s="53">
        <v>0</v>
      </c>
      <c r="I27" s="53">
        <v>4408740.62</v>
      </c>
      <c r="J27" s="53">
        <v>0</v>
      </c>
      <c r="K27" s="53">
        <v>143829.60999999999</v>
      </c>
      <c r="L27" s="305">
        <f>SUM(B27:K27)</f>
        <v>16938642.949999999</v>
      </c>
    </row>
    <row r="28" spans="1:12" s="9" customFormat="1" x14ac:dyDescent="0.2">
      <c r="A28" s="303" t="s">
        <v>1283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305"/>
    </row>
    <row r="29" spans="1:12" s="9" customFormat="1" x14ac:dyDescent="0.2">
      <c r="A29" s="52" t="s">
        <v>1385</v>
      </c>
      <c r="B29" s="53">
        <v>2477</v>
      </c>
      <c r="C29" s="53">
        <v>21</v>
      </c>
      <c r="D29" s="53">
        <v>4150</v>
      </c>
      <c r="E29" s="53">
        <v>1</v>
      </c>
      <c r="F29" s="53">
        <v>8</v>
      </c>
      <c r="G29" s="53">
        <v>0</v>
      </c>
      <c r="H29" s="53">
        <v>1739</v>
      </c>
      <c r="I29" s="53">
        <v>35</v>
      </c>
      <c r="J29" s="53">
        <v>0</v>
      </c>
      <c r="K29" s="53">
        <v>1073</v>
      </c>
      <c r="L29" s="305">
        <f>SUM(B29:K29)</f>
        <v>9504</v>
      </c>
    </row>
    <row r="30" spans="1:12" s="9" customFormat="1" ht="13.5" thickBot="1" x14ac:dyDescent="0.25">
      <c r="A30" s="52" t="s">
        <v>1277</v>
      </c>
      <c r="B30" s="53">
        <v>13523372.810000001</v>
      </c>
      <c r="C30" s="53">
        <v>14036.53</v>
      </c>
      <c r="D30" s="53">
        <v>24824373.640000001</v>
      </c>
      <c r="E30" s="53">
        <v>11136.58</v>
      </c>
      <c r="F30" s="53">
        <v>14524.58</v>
      </c>
      <c r="G30" s="53">
        <v>0</v>
      </c>
      <c r="H30" s="53">
        <v>5157466.42</v>
      </c>
      <c r="I30" s="53">
        <v>114675</v>
      </c>
      <c r="J30" s="53">
        <v>0</v>
      </c>
      <c r="K30" s="53">
        <v>6331028.4500000002</v>
      </c>
      <c r="L30" s="305">
        <f>SUM(B30:K30)</f>
        <v>49990614.010000005</v>
      </c>
    </row>
    <row r="31" spans="1:12" s="9" customFormat="1" ht="12.75" customHeight="1" thickBot="1" x14ac:dyDescent="0.25">
      <c r="A31" s="867" t="s">
        <v>1284</v>
      </c>
      <c r="B31" s="868"/>
      <c r="C31" s="868"/>
      <c r="D31" s="868"/>
      <c r="E31" s="868"/>
      <c r="F31" s="868"/>
      <c r="G31" s="868"/>
      <c r="H31" s="868"/>
      <c r="I31" s="868"/>
      <c r="J31" s="868"/>
      <c r="K31" s="868"/>
      <c r="L31" s="869"/>
    </row>
    <row r="32" spans="1:12" s="9" customFormat="1" x14ac:dyDescent="0.2">
      <c r="A32" s="52" t="s">
        <v>1718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305"/>
    </row>
    <row r="33" spans="1:12" s="9" customFormat="1" x14ac:dyDescent="0.2">
      <c r="A33" s="52" t="s">
        <v>1385</v>
      </c>
      <c r="B33" s="53">
        <v>195597</v>
      </c>
      <c r="C33" s="53">
        <v>23214</v>
      </c>
      <c r="D33" s="53">
        <v>165989</v>
      </c>
      <c r="E33" s="53">
        <v>20382</v>
      </c>
      <c r="F33" s="53">
        <v>49152</v>
      </c>
      <c r="G33" s="53">
        <v>191502</v>
      </c>
      <c r="H33" s="53">
        <v>24805</v>
      </c>
      <c r="I33" s="53">
        <v>39276</v>
      </c>
      <c r="J33" s="53">
        <v>29449</v>
      </c>
      <c r="K33" s="53">
        <v>159655</v>
      </c>
      <c r="L33" s="53">
        <f>SUM(B33:K33)</f>
        <v>899021</v>
      </c>
    </row>
    <row r="34" spans="1:12" s="9" customFormat="1" x14ac:dyDescent="0.2">
      <c r="A34" s="52" t="s">
        <v>1277</v>
      </c>
      <c r="B34" s="53">
        <v>468250085.88999999</v>
      </c>
      <c r="C34" s="53">
        <v>21148412.760000002</v>
      </c>
      <c r="D34" s="53">
        <v>641439842.96000004</v>
      </c>
      <c r="E34" s="53">
        <v>83988176.189999998</v>
      </c>
      <c r="F34" s="53">
        <v>90664119.219999999</v>
      </c>
      <c r="G34" s="53">
        <v>345847156.49000001</v>
      </c>
      <c r="H34" s="53">
        <v>112365737.37</v>
      </c>
      <c r="I34" s="53">
        <v>92132359.469999999</v>
      </c>
      <c r="J34" s="53">
        <v>79413426.299999997</v>
      </c>
      <c r="K34" s="53">
        <v>446947067.14999998</v>
      </c>
      <c r="L34" s="53">
        <f>SUM(B34:K34)</f>
        <v>2382196383.8000002</v>
      </c>
    </row>
    <row r="35" spans="1:12" s="9" customFormat="1" x14ac:dyDescent="0.2">
      <c r="A35" s="52" t="s">
        <v>1719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 s="9" customFormat="1" x14ac:dyDescent="0.2">
      <c r="A36" s="52" t="s">
        <v>1385</v>
      </c>
      <c r="B36" s="53">
        <v>48963</v>
      </c>
      <c r="C36" s="53">
        <v>0</v>
      </c>
      <c r="D36" s="53">
        <v>9558</v>
      </c>
      <c r="E36" s="53">
        <v>0</v>
      </c>
      <c r="F36" s="53">
        <v>0</v>
      </c>
      <c r="G36" s="53">
        <v>71318</v>
      </c>
      <c r="H36" s="53">
        <v>5650</v>
      </c>
      <c r="I36" s="53">
        <v>87133</v>
      </c>
      <c r="J36" s="53">
        <v>13635</v>
      </c>
      <c r="K36" s="53">
        <v>35017</v>
      </c>
      <c r="L36" s="53">
        <f>SUM(B36:K36)</f>
        <v>271274</v>
      </c>
    </row>
    <row r="37" spans="1:12" s="9" customFormat="1" x14ac:dyDescent="0.2">
      <c r="A37" s="52" t="s">
        <v>1277</v>
      </c>
      <c r="B37" s="53">
        <v>88407072.670000002</v>
      </c>
      <c r="C37" s="53">
        <v>0</v>
      </c>
      <c r="D37" s="53">
        <v>40228794.100000001</v>
      </c>
      <c r="E37" s="53">
        <v>0</v>
      </c>
      <c r="F37" s="53">
        <v>0</v>
      </c>
      <c r="G37" s="53">
        <v>109288170.88</v>
      </c>
      <c r="H37" s="53">
        <v>11129216.93</v>
      </c>
      <c r="I37" s="53">
        <v>92069067.409999996</v>
      </c>
      <c r="J37" s="53">
        <v>31639828.16</v>
      </c>
      <c r="K37" s="53">
        <v>64803002.490000002</v>
      </c>
      <c r="L37" s="53">
        <f>SUM(B37:K37)</f>
        <v>437565152.64000005</v>
      </c>
    </row>
    <row r="38" spans="1:12" s="9" customFormat="1" x14ac:dyDescent="0.2">
      <c r="A38" s="52" t="s">
        <v>1720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 s="9" customFormat="1" x14ac:dyDescent="0.2">
      <c r="A39" s="52" t="s">
        <v>1385</v>
      </c>
      <c r="B39" s="53">
        <v>17276</v>
      </c>
      <c r="C39" s="53">
        <v>34465</v>
      </c>
      <c r="D39" s="53">
        <v>60493</v>
      </c>
      <c r="E39" s="53">
        <v>0</v>
      </c>
      <c r="F39" s="53">
        <v>3619</v>
      </c>
      <c r="G39" s="53">
        <v>0</v>
      </c>
      <c r="H39" s="53">
        <v>6481</v>
      </c>
      <c r="I39" s="53">
        <v>2274</v>
      </c>
      <c r="J39" s="53">
        <v>30458</v>
      </c>
      <c r="K39" s="53">
        <v>48460</v>
      </c>
      <c r="L39" s="53">
        <f>SUM(B39:K39)</f>
        <v>203526</v>
      </c>
    </row>
    <row r="40" spans="1:12" s="9" customFormat="1" x14ac:dyDescent="0.2">
      <c r="A40" s="52" t="s">
        <v>1277</v>
      </c>
      <c r="B40" s="53">
        <v>58825574.109999999</v>
      </c>
      <c r="C40" s="53">
        <v>18086163.690000001</v>
      </c>
      <c r="D40" s="53">
        <v>199785860.69999999</v>
      </c>
      <c r="E40" s="53">
        <v>0</v>
      </c>
      <c r="F40" s="53">
        <v>7759979.8300000001</v>
      </c>
      <c r="G40" s="53">
        <v>0</v>
      </c>
      <c r="H40" s="53">
        <v>18418586.850000001</v>
      </c>
      <c r="I40" s="53">
        <v>5605811.2300000004</v>
      </c>
      <c r="J40" s="53">
        <v>132462113.73999999</v>
      </c>
      <c r="K40" s="53">
        <v>108136573.15000001</v>
      </c>
      <c r="L40" s="53">
        <f>SUM(B40:K40)</f>
        <v>549080663.30000007</v>
      </c>
    </row>
    <row r="41" spans="1:12" s="9" customFormat="1" x14ac:dyDescent="0.2">
      <c r="A41" s="52" t="s">
        <v>1721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 s="9" customFormat="1" x14ac:dyDescent="0.2">
      <c r="A42" s="52" t="s">
        <v>1385</v>
      </c>
      <c r="B42" s="53">
        <v>48890</v>
      </c>
      <c r="C42" s="53">
        <v>0</v>
      </c>
      <c r="D42" s="53">
        <v>24225</v>
      </c>
      <c r="E42" s="53">
        <v>32210</v>
      </c>
      <c r="F42" s="53">
        <v>21103</v>
      </c>
      <c r="G42" s="53">
        <v>25754</v>
      </c>
      <c r="H42" s="53">
        <v>164</v>
      </c>
      <c r="I42" s="53">
        <v>24062</v>
      </c>
      <c r="J42" s="53">
        <v>31</v>
      </c>
      <c r="K42" s="53">
        <v>4067</v>
      </c>
      <c r="L42" s="53">
        <f>SUM(B42:K42)</f>
        <v>180506</v>
      </c>
    </row>
    <row r="43" spans="1:12" s="9" customFormat="1" x14ac:dyDescent="0.2">
      <c r="A43" s="52" t="s">
        <v>1277</v>
      </c>
      <c r="B43" s="53">
        <v>139822323.38</v>
      </c>
      <c r="C43" s="53">
        <v>0</v>
      </c>
      <c r="D43" s="53">
        <v>88551450.390000001</v>
      </c>
      <c r="E43" s="53">
        <v>127976631.03</v>
      </c>
      <c r="F43" s="53">
        <v>24637237.82</v>
      </c>
      <c r="G43" s="53">
        <v>30711801.02</v>
      </c>
      <c r="H43" s="53">
        <v>363006.25</v>
      </c>
      <c r="I43" s="53">
        <v>56443152.009999998</v>
      </c>
      <c r="J43" s="53">
        <v>407515.86</v>
      </c>
      <c r="K43" s="53">
        <v>6824625.4800000004</v>
      </c>
      <c r="L43" s="53">
        <f>SUM(B43:K43)</f>
        <v>475737743.23999995</v>
      </c>
    </row>
    <row r="44" spans="1:12" s="9" customFormat="1" x14ac:dyDescent="0.2">
      <c r="A44" s="52" t="s">
        <v>1722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 s="9" customFormat="1" x14ac:dyDescent="0.2">
      <c r="A45" s="52" t="s">
        <v>1385</v>
      </c>
      <c r="B45" s="53">
        <v>0</v>
      </c>
      <c r="C45" s="53">
        <v>7388</v>
      </c>
      <c r="D45" s="53">
        <v>0</v>
      </c>
      <c r="E45" s="53">
        <v>0</v>
      </c>
      <c r="F45" s="53">
        <v>1878</v>
      </c>
      <c r="G45" s="53">
        <v>0</v>
      </c>
      <c r="H45" s="53">
        <v>12541</v>
      </c>
      <c r="I45" s="53">
        <v>0</v>
      </c>
      <c r="J45" s="53">
        <v>0</v>
      </c>
      <c r="K45" s="53">
        <v>0</v>
      </c>
      <c r="L45" s="53">
        <f>SUM(B45:K45)</f>
        <v>21807</v>
      </c>
    </row>
    <row r="46" spans="1:12" s="9" customFormat="1" x14ac:dyDescent="0.2">
      <c r="A46" s="52" t="s">
        <v>1277</v>
      </c>
      <c r="B46" s="53">
        <v>0</v>
      </c>
      <c r="C46" s="53">
        <v>14968757.91</v>
      </c>
      <c r="D46" s="53">
        <v>0</v>
      </c>
      <c r="E46" s="53">
        <v>0</v>
      </c>
      <c r="F46" s="53">
        <v>784856.29</v>
      </c>
      <c r="G46" s="53">
        <v>0</v>
      </c>
      <c r="H46" s="53">
        <v>56569517.490000002</v>
      </c>
      <c r="I46" s="53">
        <v>0</v>
      </c>
      <c r="J46" s="53">
        <v>0</v>
      </c>
      <c r="K46" s="53">
        <v>0</v>
      </c>
      <c r="L46" s="53">
        <f>SUM(B46:K46)</f>
        <v>72323131.689999998</v>
      </c>
    </row>
    <row r="47" spans="1:12" s="9" customFormat="1" x14ac:dyDescent="0.2">
      <c r="A47" s="52" t="s">
        <v>1723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</row>
    <row r="48" spans="1:12" s="9" customFormat="1" x14ac:dyDescent="0.2">
      <c r="A48" s="52" t="s">
        <v>1385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139</v>
      </c>
      <c r="J48" s="53">
        <v>0</v>
      </c>
      <c r="K48" s="53">
        <v>0</v>
      </c>
      <c r="L48" s="53">
        <f>SUM(B48:K48)</f>
        <v>139</v>
      </c>
    </row>
    <row r="49" spans="1:12" s="9" customFormat="1" ht="13.5" thickBot="1" x14ac:dyDescent="0.25">
      <c r="A49" s="52" t="s">
        <v>1277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158136.60999999999</v>
      </c>
      <c r="J49" s="53">
        <v>0</v>
      </c>
      <c r="K49" s="53">
        <v>0</v>
      </c>
      <c r="L49" s="53">
        <f>SUM(B49:K49)</f>
        <v>158136.60999999999</v>
      </c>
    </row>
    <row r="50" spans="1:12" s="9" customFormat="1" ht="13.5" thickBot="1" x14ac:dyDescent="0.25">
      <c r="A50" s="867" t="s">
        <v>1725</v>
      </c>
      <c r="B50" s="868"/>
      <c r="C50" s="868"/>
      <c r="D50" s="868"/>
      <c r="E50" s="868"/>
      <c r="F50" s="868"/>
      <c r="G50" s="868"/>
      <c r="H50" s="868"/>
      <c r="I50" s="868"/>
      <c r="J50" s="868"/>
      <c r="K50" s="868"/>
      <c r="L50" s="869"/>
    </row>
    <row r="51" spans="1:12" s="9" customFormat="1" x14ac:dyDescent="0.2">
      <c r="A51" s="52" t="s">
        <v>1724</v>
      </c>
      <c r="B51" s="53"/>
      <c r="C51" s="53"/>
      <c r="D51" s="53"/>
      <c r="E51" s="53"/>
      <c r="F51" s="53"/>
      <c r="G51" s="53"/>
      <c r="H51" s="53"/>
      <c r="I51" s="53"/>
      <c r="J51" s="53"/>
      <c r="K51" s="305"/>
      <c r="L51" s="305"/>
    </row>
    <row r="52" spans="1:12" s="9" customFormat="1" x14ac:dyDescent="0.2">
      <c r="A52" s="52" t="s">
        <v>1385</v>
      </c>
      <c r="B52" s="53">
        <v>139502</v>
      </c>
      <c r="C52" s="53">
        <v>17056</v>
      </c>
      <c r="D52" s="53">
        <v>101882</v>
      </c>
      <c r="E52" s="53">
        <v>17462</v>
      </c>
      <c r="F52" s="53">
        <v>43980</v>
      </c>
      <c r="G52" s="53">
        <v>156115</v>
      </c>
      <c r="H52" s="53">
        <v>28993</v>
      </c>
      <c r="I52" s="53">
        <v>53617</v>
      </c>
      <c r="J52" s="53">
        <v>26758</v>
      </c>
      <c r="K52" s="53">
        <v>128039</v>
      </c>
      <c r="L52" s="53">
        <f>SUM(B52:K52)</f>
        <v>713404</v>
      </c>
    </row>
    <row r="53" spans="1:12" s="9" customFormat="1" x14ac:dyDescent="0.2">
      <c r="A53" s="52" t="s">
        <v>1277</v>
      </c>
      <c r="B53" s="53">
        <v>370152093.89000005</v>
      </c>
      <c r="C53" s="53">
        <v>16524452.77</v>
      </c>
      <c r="D53" s="53">
        <v>423398493.49285758</v>
      </c>
      <c r="E53" s="53">
        <v>76287116.710000008</v>
      </c>
      <c r="F53" s="53">
        <v>77078943.849999994</v>
      </c>
      <c r="G53" s="53">
        <v>288457498.59999996</v>
      </c>
      <c r="H53" s="53">
        <v>136676885.49000001</v>
      </c>
      <c r="I53" s="53">
        <v>93922849.140000001</v>
      </c>
      <c r="J53" s="53">
        <v>80511933.260000005</v>
      </c>
      <c r="K53" s="53">
        <v>333808759.47000003</v>
      </c>
      <c r="L53" s="53">
        <f>SUM(B53:K53)</f>
        <v>1896819026.6728578</v>
      </c>
    </row>
    <row r="54" spans="1:12" s="9" customFormat="1" x14ac:dyDescent="0.2">
      <c r="A54" s="52" t="s">
        <v>1726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305"/>
    </row>
    <row r="55" spans="1:12" s="9" customFormat="1" x14ac:dyDescent="0.2">
      <c r="A55" s="52" t="s">
        <v>1385</v>
      </c>
      <c r="B55" s="53">
        <v>45226</v>
      </c>
      <c r="C55" s="53">
        <v>12689</v>
      </c>
      <c r="D55" s="53">
        <v>43733</v>
      </c>
      <c r="E55" s="53">
        <v>9617</v>
      </c>
      <c r="F55" s="53">
        <v>7007</v>
      </c>
      <c r="G55" s="53">
        <v>38194</v>
      </c>
      <c r="H55" s="53">
        <v>6105</v>
      </c>
      <c r="I55" s="53">
        <v>28177</v>
      </c>
      <c r="J55" s="53">
        <v>15866</v>
      </c>
      <c r="K55" s="53">
        <v>34044</v>
      </c>
      <c r="L55" s="53">
        <f>SUM(B55:K55)</f>
        <v>240658</v>
      </c>
    </row>
    <row r="56" spans="1:12" s="9" customFormat="1" x14ac:dyDescent="0.2">
      <c r="A56" s="52" t="s">
        <v>1277</v>
      </c>
      <c r="B56" s="53">
        <v>120192727.02000001</v>
      </c>
      <c r="C56" s="53">
        <v>11693714.270000001</v>
      </c>
      <c r="D56" s="53">
        <v>172262493.36379853</v>
      </c>
      <c r="E56" s="53">
        <v>38356365.68</v>
      </c>
      <c r="F56" s="53">
        <v>11525499.52</v>
      </c>
      <c r="G56" s="53">
        <v>62088689.939999998</v>
      </c>
      <c r="H56" s="53">
        <v>19653036.080000002</v>
      </c>
      <c r="I56" s="53">
        <v>49565118.86999999</v>
      </c>
      <c r="J56" s="53">
        <v>66344613.579999998</v>
      </c>
      <c r="K56" s="53">
        <v>90748979.110000029</v>
      </c>
      <c r="L56" s="53">
        <f>SUM(B56:K56)</f>
        <v>642431237.43379855</v>
      </c>
    </row>
    <row r="57" spans="1:12" s="9" customFormat="1" x14ac:dyDescent="0.2">
      <c r="A57" s="52" t="s">
        <v>1727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305"/>
    </row>
    <row r="58" spans="1:12" s="9" customFormat="1" x14ac:dyDescent="0.2">
      <c r="A58" s="52" t="s">
        <v>1385</v>
      </c>
      <c r="B58" s="53">
        <v>50923</v>
      </c>
      <c r="C58" s="53">
        <v>12437</v>
      </c>
      <c r="D58" s="53">
        <v>47180</v>
      </c>
      <c r="E58" s="53">
        <v>9643</v>
      </c>
      <c r="F58" s="53">
        <v>9319</v>
      </c>
      <c r="G58" s="53">
        <v>37815</v>
      </c>
      <c r="H58" s="53">
        <v>5822</v>
      </c>
      <c r="I58" s="53">
        <v>27502</v>
      </c>
      <c r="J58" s="53">
        <v>11524</v>
      </c>
      <c r="K58" s="53">
        <v>45423</v>
      </c>
      <c r="L58" s="53">
        <f>SUM(B58:K58)</f>
        <v>257588</v>
      </c>
    </row>
    <row r="59" spans="1:12" s="9" customFormat="1" x14ac:dyDescent="0.2">
      <c r="A59" s="52" t="s">
        <v>1277</v>
      </c>
      <c r="B59" s="53">
        <v>105836748.34</v>
      </c>
      <c r="C59" s="53">
        <v>10289503.709999999</v>
      </c>
      <c r="D59" s="53">
        <v>173224905.42141891</v>
      </c>
      <c r="E59" s="53">
        <v>38864197.189999998</v>
      </c>
      <c r="F59" s="53">
        <v>12415923.699999999</v>
      </c>
      <c r="G59" s="53">
        <v>56586054.999999993</v>
      </c>
      <c r="H59" s="53">
        <v>16898863.73</v>
      </c>
      <c r="I59" s="53">
        <v>40651322.740000002</v>
      </c>
      <c r="J59" s="53">
        <v>41301330.190000005</v>
      </c>
      <c r="K59" s="53">
        <v>106279309.7</v>
      </c>
      <c r="L59" s="53">
        <f>SUM(B59:K59)</f>
        <v>602348159.72141898</v>
      </c>
    </row>
    <row r="60" spans="1:12" s="9" customFormat="1" x14ac:dyDescent="0.2">
      <c r="A60" s="52" t="s">
        <v>1728</v>
      </c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305"/>
    </row>
    <row r="61" spans="1:12" s="9" customFormat="1" x14ac:dyDescent="0.2">
      <c r="A61" s="52" t="s">
        <v>1385</v>
      </c>
      <c r="B61" s="53">
        <v>35415</v>
      </c>
      <c r="C61" s="53">
        <v>10133</v>
      </c>
      <c r="D61" s="53">
        <v>34018</v>
      </c>
      <c r="E61" s="53">
        <v>9270</v>
      </c>
      <c r="F61" s="53">
        <v>10483</v>
      </c>
      <c r="G61" s="53">
        <v>35857</v>
      </c>
      <c r="H61" s="53">
        <v>5419</v>
      </c>
      <c r="I61" s="53">
        <v>16984</v>
      </c>
      <c r="J61" s="53">
        <v>8630</v>
      </c>
      <c r="K61" s="53">
        <v>22051</v>
      </c>
      <c r="L61" s="53">
        <f>SUM(B61:K61)</f>
        <v>188260</v>
      </c>
    </row>
    <row r="62" spans="1:12" s="9" customFormat="1" x14ac:dyDescent="0.2">
      <c r="A62" s="52" t="s">
        <v>1277</v>
      </c>
      <c r="B62" s="53">
        <v>73940162.090000004</v>
      </c>
      <c r="C62" s="53">
        <v>6044776.3700000076</v>
      </c>
      <c r="D62" s="53">
        <v>117848495.659458</v>
      </c>
      <c r="E62" s="53">
        <v>33571678.369999997</v>
      </c>
      <c r="F62" s="53">
        <v>16301699.359999999</v>
      </c>
      <c r="G62" s="53">
        <v>51844670.190000005</v>
      </c>
      <c r="H62" s="53">
        <v>16898980.34</v>
      </c>
      <c r="I62" s="53">
        <v>23125680.780000001</v>
      </c>
      <c r="J62" s="53">
        <v>22688195.330000002</v>
      </c>
      <c r="K62" s="53">
        <v>54919617.339999996</v>
      </c>
      <c r="L62" s="53">
        <f>SUM(B62:K62)</f>
        <v>417183955.829458</v>
      </c>
    </row>
    <row r="63" spans="1:12" s="9" customFormat="1" x14ac:dyDescent="0.2">
      <c r="A63" s="52" t="s">
        <v>1729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305"/>
    </row>
    <row r="64" spans="1:12" s="9" customFormat="1" x14ac:dyDescent="0.2">
      <c r="A64" s="52" t="s">
        <v>1385</v>
      </c>
      <c r="B64" s="53">
        <v>22310</v>
      </c>
      <c r="C64" s="53">
        <v>6706</v>
      </c>
      <c r="D64" s="53">
        <v>21490</v>
      </c>
      <c r="E64" s="53">
        <v>3578</v>
      </c>
      <c r="F64" s="53">
        <v>2135</v>
      </c>
      <c r="G64" s="53">
        <v>10567</v>
      </c>
      <c r="H64" s="53">
        <v>1686</v>
      </c>
      <c r="I64" s="53">
        <v>10417</v>
      </c>
      <c r="J64" s="53">
        <v>7330</v>
      </c>
      <c r="K64" s="53">
        <v>10941</v>
      </c>
      <c r="L64" s="53">
        <f>SUM(B64:K64)</f>
        <v>97160</v>
      </c>
    </row>
    <row r="65" spans="1:12" s="9" customFormat="1" x14ac:dyDescent="0.2">
      <c r="A65" s="52" t="s">
        <v>1277</v>
      </c>
      <c r="B65" s="53">
        <v>48065273.300000004</v>
      </c>
      <c r="C65" s="53">
        <v>4845738.57</v>
      </c>
      <c r="D65" s="53">
        <v>54765006.316765457</v>
      </c>
      <c r="E65" s="53">
        <v>9336396.5399999972</v>
      </c>
      <c r="F65" s="53">
        <v>2883504.54</v>
      </c>
      <c r="G65" s="53">
        <v>13803543.700000001</v>
      </c>
      <c r="H65" s="53">
        <v>4320531.16</v>
      </c>
      <c r="I65" s="53">
        <v>16173320.59</v>
      </c>
      <c r="J65" s="53">
        <v>21902408.189999998</v>
      </c>
      <c r="K65" s="53">
        <v>23902349.220000003</v>
      </c>
      <c r="L65" s="53">
        <f>SUM(B65:K65)</f>
        <v>199998072.12676546</v>
      </c>
    </row>
    <row r="66" spans="1:12" s="9" customFormat="1" x14ac:dyDescent="0.2">
      <c r="A66" s="52" t="s">
        <v>1730</v>
      </c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305"/>
    </row>
    <row r="67" spans="1:12" s="9" customFormat="1" x14ac:dyDescent="0.2">
      <c r="A67" s="52" t="s">
        <v>1385</v>
      </c>
      <c r="B67" s="53">
        <v>8529</v>
      </c>
      <c r="C67" s="53">
        <v>3135</v>
      </c>
      <c r="D67" s="53">
        <v>7072</v>
      </c>
      <c r="E67" s="53">
        <v>1931</v>
      </c>
      <c r="F67" s="53">
        <v>2221</v>
      </c>
      <c r="G67" s="53">
        <v>6243</v>
      </c>
      <c r="H67" s="53">
        <v>1130</v>
      </c>
      <c r="I67" s="53">
        <v>6726</v>
      </c>
      <c r="J67" s="53">
        <v>1670</v>
      </c>
      <c r="K67" s="53">
        <v>3508</v>
      </c>
      <c r="L67" s="53">
        <f>SUM(B67:K67)</f>
        <v>42165</v>
      </c>
    </row>
    <row r="68" spans="1:12" s="9" customFormat="1" x14ac:dyDescent="0.2">
      <c r="A68" s="52" t="s">
        <v>1277</v>
      </c>
      <c r="B68" s="53">
        <v>18071336.579999998</v>
      </c>
      <c r="C68" s="53">
        <v>2390942.02</v>
      </c>
      <c r="D68" s="53">
        <v>17675810.677420303</v>
      </c>
      <c r="E68" s="53">
        <v>6020405.96</v>
      </c>
      <c r="F68" s="53">
        <v>2932272.25</v>
      </c>
      <c r="G68" s="53">
        <v>8153868.9299999997</v>
      </c>
      <c r="H68" s="53">
        <v>2795834.46</v>
      </c>
      <c r="I68" s="53">
        <v>9033485.5699999984</v>
      </c>
      <c r="J68" s="53">
        <v>3964137.37</v>
      </c>
      <c r="K68" s="53">
        <v>9466594.6099999994</v>
      </c>
      <c r="L68" s="53">
        <f>SUM(B68:K68)</f>
        <v>80504688.427420303</v>
      </c>
    </row>
    <row r="69" spans="1:12" s="9" customFormat="1" x14ac:dyDescent="0.2">
      <c r="A69" s="52" t="s">
        <v>1731</v>
      </c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305"/>
    </row>
    <row r="70" spans="1:12" s="9" customFormat="1" x14ac:dyDescent="0.2">
      <c r="A70" s="52" t="s">
        <v>1385</v>
      </c>
      <c r="B70" s="53">
        <v>7323</v>
      </c>
      <c r="C70" s="53">
        <v>2910</v>
      </c>
      <c r="D70" s="53">
        <v>4780</v>
      </c>
      <c r="E70" s="53">
        <v>700</v>
      </c>
      <c r="F70" s="53">
        <v>585</v>
      </c>
      <c r="G70" s="53">
        <v>3737</v>
      </c>
      <c r="H70" s="53">
        <v>359</v>
      </c>
      <c r="I70" s="53">
        <v>7463</v>
      </c>
      <c r="J70" s="53">
        <v>1627</v>
      </c>
      <c r="K70" s="53">
        <v>2933</v>
      </c>
      <c r="L70" s="53">
        <f>SUM(B70:K70)</f>
        <v>32417</v>
      </c>
    </row>
    <row r="71" spans="1:12" s="9" customFormat="1" ht="13.5" thickBot="1" x14ac:dyDescent="0.25">
      <c r="A71" s="50" t="s">
        <v>1277</v>
      </c>
      <c r="B71" s="84">
        <v>13344848.100000001</v>
      </c>
      <c r="C71" s="84">
        <v>2414206.65</v>
      </c>
      <c r="D71" s="84">
        <v>9950027.4382804502</v>
      </c>
      <c r="E71" s="84">
        <v>4863707.6399999997</v>
      </c>
      <c r="F71" s="84">
        <v>616077.14</v>
      </c>
      <c r="G71" s="84">
        <v>4580728.49</v>
      </c>
      <c r="H71" s="84">
        <v>852162.14</v>
      </c>
      <c r="I71" s="84">
        <v>10579395.549999999</v>
      </c>
      <c r="J71" s="84">
        <v>5351527.1399999997</v>
      </c>
      <c r="K71" s="84">
        <v>5904350.5299999993</v>
      </c>
      <c r="L71" s="84">
        <f>SUM(B71:K71)</f>
        <v>58457030.818280451</v>
      </c>
    </row>
    <row r="72" spans="1:12" s="9" customFormat="1" x14ac:dyDescent="0.2">
      <c r="A72" s="130"/>
    </row>
    <row r="73" spans="1:12" s="9" customFormat="1" x14ac:dyDescent="0.2">
      <c r="A73" s="130" t="s">
        <v>2900</v>
      </c>
    </row>
    <row r="74" spans="1:12" s="9" customFormat="1" x14ac:dyDescent="0.2"/>
    <row r="75" spans="1:12" s="9" customFormat="1" x14ac:dyDescent="0.2"/>
    <row r="76" spans="1:12" s="9" customFormat="1" x14ac:dyDescent="0.2"/>
    <row r="77" spans="1:12" s="9" customFormat="1" x14ac:dyDescent="0.2"/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</sheetData>
  <mergeCells count="5">
    <mergeCell ref="A50:L50"/>
    <mergeCell ref="A31:L31"/>
    <mergeCell ref="A9:L9"/>
    <mergeCell ref="A5:E6"/>
    <mergeCell ref="F5:L6"/>
  </mergeCells>
  <phoneticPr fontId="2" type="noConversion"/>
  <conditionalFormatting sqref="B8:L8">
    <cfRule type="expression" dxfId="7" priority="1" stopIfTrue="1">
      <formula>$Z8=1</formula>
    </cfRule>
  </conditionalFormatting>
  <hyperlinks>
    <hyperlink ref="A1" location="ICINDEKILER!A1" display="İçindekiler"/>
    <hyperlink ref="A2" location="CONTENTS!A1" display="Contents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P95"/>
  <sheetViews>
    <sheetView showGridLines="0" workbookViewId="0"/>
  </sheetViews>
  <sheetFormatPr defaultRowHeight="12.75" x14ac:dyDescent="0.2"/>
  <cols>
    <col min="1" max="1" width="18.5703125" style="2" customWidth="1"/>
    <col min="2" max="2" width="11.28515625" style="2" customWidth="1"/>
    <col min="3" max="3" width="12.5703125" style="2" bestFit="1" customWidth="1"/>
    <col min="4" max="4" width="13.85546875" style="2" bestFit="1" customWidth="1"/>
    <col min="5" max="5" width="11.85546875" style="2" bestFit="1" customWidth="1"/>
    <col min="6" max="7" width="12.7109375" style="2" customWidth="1"/>
    <col min="8" max="8" width="11.5703125" style="2" customWidth="1"/>
    <col min="9" max="9" width="15" style="9" bestFit="1" customWidth="1"/>
    <col min="10" max="10" width="10.85546875" style="2" customWidth="1"/>
    <col min="11" max="11" width="11.5703125" style="2" customWidth="1"/>
    <col min="12" max="12" width="13.85546875" style="2" customWidth="1"/>
    <col min="13" max="13" width="11.5703125" style="2" customWidth="1"/>
    <col min="14" max="14" width="12.5703125" style="2" customWidth="1"/>
    <col min="15" max="15" width="12.140625" style="2" customWidth="1"/>
    <col min="16" max="16" width="10.85546875" style="2" customWidth="1"/>
    <col min="17" max="16384" width="9.140625" style="2"/>
  </cols>
  <sheetData>
    <row r="1" spans="1:16" x14ac:dyDescent="0.2">
      <c r="A1" s="334" t="s">
        <v>1595</v>
      </c>
    </row>
    <row r="2" spans="1:16" x14ac:dyDescent="0.2">
      <c r="A2" s="334" t="s">
        <v>300</v>
      </c>
    </row>
    <row r="3" spans="1:16" x14ac:dyDescent="0.2">
      <c r="A3" s="1" t="s">
        <v>418</v>
      </c>
      <c r="O3" s="142"/>
      <c r="P3" s="142" t="s">
        <v>419</v>
      </c>
    </row>
    <row r="5" spans="1:16" ht="12.75" customHeight="1" x14ac:dyDescent="0.2">
      <c r="A5" s="871" t="s">
        <v>974</v>
      </c>
      <c r="B5" s="871"/>
      <c r="C5" s="871"/>
      <c r="D5" s="871"/>
      <c r="E5" s="871"/>
      <c r="F5" s="871"/>
      <c r="G5" s="871"/>
      <c r="H5" s="871"/>
      <c r="I5" s="870" t="s">
        <v>978</v>
      </c>
      <c r="J5" s="870"/>
      <c r="K5" s="870"/>
      <c r="L5" s="870"/>
      <c r="M5" s="870"/>
      <c r="N5" s="870"/>
      <c r="O5" s="870"/>
      <c r="P5" s="870"/>
    </row>
    <row r="6" spans="1:16" ht="13.5" thickBot="1" x14ac:dyDescent="0.25">
      <c r="A6" s="653"/>
      <c r="B6" s="653"/>
      <c r="C6" s="653"/>
      <c r="D6" s="653"/>
      <c r="E6" s="653"/>
      <c r="F6" s="653"/>
      <c r="G6" s="653"/>
      <c r="H6" s="646"/>
      <c r="I6" s="652"/>
      <c r="J6" s="652"/>
      <c r="K6" s="652"/>
      <c r="L6" s="652"/>
      <c r="M6" s="652"/>
      <c r="O6" s="14"/>
      <c r="P6" s="31" t="s">
        <v>979</v>
      </c>
    </row>
    <row r="7" spans="1:16" ht="13.5" thickBot="1" x14ac:dyDescent="0.25">
      <c r="A7" s="842" t="s">
        <v>1773</v>
      </c>
      <c r="B7" s="876" t="s">
        <v>172</v>
      </c>
      <c r="C7" s="872" t="s">
        <v>626</v>
      </c>
      <c r="D7" s="873"/>
      <c r="E7" s="874"/>
      <c r="F7" s="872" t="s">
        <v>627</v>
      </c>
      <c r="G7" s="873"/>
      <c r="H7" s="874"/>
      <c r="I7" s="842" t="s">
        <v>1773</v>
      </c>
      <c r="J7" s="876" t="s">
        <v>172</v>
      </c>
      <c r="K7" s="872" t="s">
        <v>626</v>
      </c>
      <c r="L7" s="873"/>
      <c r="M7" s="874"/>
      <c r="N7" s="872" t="s">
        <v>628</v>
      </c>
      <c r="O7" s="873"/>
      <c r="P7" s="874"/>
    </row>
    <row r="8" spans="1:16" s="307" customFormat="1" ht="63" thickBot="1" x14ac:dyDescent="0.25">
      <c r="A8" s="875"/>
      <c r="B8" s="877"/>
      <c r="C8" s="306" t="s">
        <v>173</v>
      </c>
      <c r="D8" s="306" t="s">
        <v>174</v>
      </c>
      <c r="E8" s="306" t="s">
        <v>1774</v>
      </c>
      <c r="F8" s="306" t="s">
        <v>173</v>
      </c>
      <c r="G8" s="306" t="s">
        <v>174</v>
      </c>
      <c r="H8" s="306" t="s">
        <v>1774</v>
      </c>
      <c r="I8" s="875"/>
      <c r="J8" s="877"/>
      <c r="K8" s="649" t="s">
        <v>173</v>
      </c>
      <c r="L8" s="306" t="s">
        <v>174</v>
      </c>
      <c r="M8" s="306" t="s">
        <v>1774</v>
      </c>
      <c r="N8" s="306" t="s">
        <v>173</v>
      </c>
      <c r="O8" s="306" t="s">
        <v>174</v>
      </c>
      <c r="P8" s="650" t="s">
        <v>1774</v>
      </c>
    </row>
    <row r="9" spans="1:16" ht="12.75" customHeight="1" x14ac:dyDescent="0.2">
      <c r="A9" s="308" t="s">
        <v>498</v>
      </c>
      <c r="B9" s="309">
        <v>381926</v>
      </c>
      <c r="C9" s="309">
        <v>276393</v>
      </c>
      <c r="D9" s="309">
        <v>261789</v>
      </c>
      <c r="E9" s="310">
        <f>+D9/B9*100</f>
        <v>68.544430072841337</v>
      </c>
      <c r="F9" s="457">
        <v>79865</v>
      </c>
      <c r="G9" s="457">
        <v>79883</v>
      </c>
      <c r="H9" s="647">
        <f>G9/B9*100</f>
        <v>20.91583186271686</v>
      </c>
      <c r="I9" s="311" t="s">
        <v>37</v>
      </c>
      <c r="J9" s="312">
        <v>115317</v>
      </c>
      <c r="K9" s="312">
        <v>85307</v>
      </c>
      <c r="L9" s="312">
        <v>80753</v>
      </c>
      <c r="M9" s="313">
        <f>+L9/J9*100</f>
        <v>70.026969137247761</v>
      </c>
      <c r="N9" s="180">
        <v>14313</v>
      </c>
      <c r="O9" s="180">
        <v>14454</v>
      </c>
      <c r="P9" s="313">
        <f>O9/J9*100</f>
        <v>12.534145008975258</v>
      </c>
    </row>
    <row r="10" spans="1:16" ht="12.75" customHeight="1" x14ac:dyDescent="0.2">
      <c r="A10" s="311" t="s">
        <v>500</v>
      </c>
      <c r="B10" s="312">
        <v>51882</v>
      </c>
      <c r="C10" s="312">
        <v>37923</v>
      </c>
      <c r="D10" s="312">
        <v>36353</v>
      </c>
      <c r="E10" s="313">
        <f t="shared" ref="E10:E50" si="0">+D10/B10*100</f>
        <v>70.068617246829348</v>
      </c>
      <c r="F10" s="457">
        <v>5687</v>
      </c>
      <c r="G10" s="457">
        <v>5708</v>
      </c>
      <c r="H10" s="647">
        <f t="shared" ref="H10:H50" si="1">G10/B10*100</f>
        <v>11.00188890173856</v>
      </c>
      <c r="I10" s="311" t="s">
        <v>501</v>
      </c>
      <c r="J10" s="312">
        <v>39435</v>
      </c>
      <c r="K10" s="312">
        <v>34148</v>
      </c>
      <c r="L10" s="312">
        <v>32352</v>
      </c>
      <c r="M10" s="313">
        <f>+L10/J10*100</f>
        <v>82.038798022061627</v>
      </c>
      <c r="N10" s="52">
        <v>5396</v>
      </c>
      <c r="O10" s="52">
        <v>5413</v>
      </c>
      <c r="P10" s="313">
        <f t="shared" ref="P10:P51" si="2">O10/J10*100</f>
        <v>13.726385190820336</v>
      </c>
    </row>
    <row r="11" spans="1:16" ht="12.75" customHeight="1" x14ac:dyDescent="0.2">
      <c r="A11" s="311" t="s">
        <v>502</v>
      </c>
      <c r="B11" s="312">
        <v>127689</v>
      </c>
      <c r="C11" s="312">
        <v>80506</v>
      </c>
      <c r="D11" s="312">
        <v>77309</v>
      </c>
      <c r="E11" s="313">
        <f t="shared" si="0"/>
        <v>60.544761099233291</v>
      </c>
      <c r="F11" s="457">
        <v>14599</v>
      </c>
      <c r="G11" s="457">
        <v>14702</v>
      </c>
      <c r="H11" s="647">
        <f t="shared" si="1"/>
        <v>11.513912709787061</v>
      </c>
      <c r="I11" s="311" t="s">
        <v>503</v>
      </c>
      <c r="J11" s="312">
        <v>54135</v>
      </c>
      <c r="K11" s="312">
        <v>33244</v>
      </c>
      <c r="L11" s="312">
        <v>31811</v>
      </c>
      <c r="M11" s="313">
        <f t="shared" ref="M11:M47" si="3">+L11/J11*100</f>
        <v>58.762353375819707</v>
      </c>
      <c r="N11" s="52">
        <v>3204</v>
      </c>
      <c r="O11" s="52">
        <v>3220</v>
      </c>
      <c r="P11" s="313">
        <f t="shared" si="2"/>
        <v>5.9480927311351257</v>
      </c>
    </row>
    <row r="12" spans="1:16" ht="12.75" customHeight="1" x14ac:dyDescent="0.2">
      <c r="A12" s="311" t="s">
        <v>504</v>
      </c>
      <c r="B12" s="312">
        <v>21118</v>
      </c>
      <c r="C12" s="312">
        <v>14782</v>
      </c>
      <c r="D12" s="312">
        <v>13946</v>
      </c>
      <c r="E12" s="313">
        <f t="shared" si="0"/>
        <v>66.038450610853303</v>
      </c>
      <c r="F12" s="457">
        <v>3008</v>
      </c>
      <c r="G12" s="457">
        <v>3124</v>
      </c>
      <c r="H12" s="647">
        <f t="shared" si="1"/>
        <v>14.793067525333839</v>
      </c>
      <c r="I12" s="311" t="s">
        <v>505</v>
      </c>
      <c r="J12" s="312">
        <v>24935</v>
      </c>
      <c r="K12" s="312">
        <v>15065</v>
      </c>
      <c r="L12" s="312">
        <v>14215</v>
      </c>
      <c r="M12" s="313">
        <f t="shared" si="3"/>
        <v>57.008221375576497</v>
      </c>
      <c r="N12" s="52">
        <v>3810</v>
      </c>
      <c r="O12" s="52">
        <v>4502</v>
      </c>
      <c r="P12" s="313">
        <f t="shared" si="2"/>
        <v>18.054942851413674</v>
      </c>
    </row>
    <row r="13" spans="1:16" ht="12.75" customHeight="1" x14ac:dyDescent="0.2">
      <c r="A13" s="311" t="s">
        <v>506</v>
      </c>
      <c r="B13" s="312">
        <v>59430</v>
      </c>
      <c r="C13" s="312">
        <v>40881</v>
      </c>
      <c r="D13" s="312">
        <v>38660</v>
      </c>
      <c r="E13" s="313">
        <f t="shared" si="0"/>
        <v>65.051320881709572</v>
      </c>
      <c r="F13" s="457">
        <v>7168</v>
      </c>
      <c r="G13" s="457">
        <v>7197</v>
      </c>
      <c r="H13" s="647">
        <f t="shared" si="1"/>
        <v>12.1100454316002</v>
      </c>
      <c r="I13" s="311" t="s">
        <v>507</v>
      </c>
      <c r="J13" s="312">
        <v>73466</v>
      </c>
      <c r="K13" s="312">
        <v>53834</v>
      </c>
      <c r="L13" s="312">
        <v>52060</v>
      </c>
      <c r="M13" s="313">
        <f t="shared" si="3"/>
        <v>70.862712002831245</v>
      </c>
      <c r="N13" s="52">
        <v>7377</v>
      </c>
      <c r="O13" s="52">
        <v>7402</v>
      </c>
      <c r="P13" s="313">
        <f t="shared" si="2"/>
        <v>10.075409032749844</v>
      </c>
    </row>
    <row r="14" spans="1:16" ht="12.75" customHeight="1" x14ac:dyDescent="0.2">
      <c r="A14" s="311" t="s">
        <v>508</v>
      </c>
      <c r="B14" s="312">
        <v>62998</v>
      </c>
      <c r="C14" s="312">
        <v>46017</v>
      </c>
      <c r="D14" s="312">
        <v>44123</v>
      </c>
      <c r="E14" s="313">
        <f t="shared" si="0"/>
        <v>70.038731388298032</v>
      </c>
      <c r="F14" s="457">
        <v>7792</v>
      </c>
      <c r="G14" s="457">
        <v>7913</v>
      </c>
      <c r="H14" s="647">
        <f t="shared" si="1"/>
        <v>12.560716213213119</v>
      </c>
      <c r="I14" s="311" t="s">
        <v>1569</v>
      </c>
      <c r="J14" s="312">
        <v>206223</v>
      </c>
      <c r="K14" s="312">
        <v>177200</v>
      </c>
      <c r="L14" s="312">
        <v>168141</v>
      </c>
      <c r="M14" s="313">
        <f t="shared" si="3"/>
        <v>81.533582578082957</v>
      </c>
      <c r="N14" s="52">
        <v>44231</v>
      </c>
      <c r="O14" s="52">
        <v>44265</v>
      </c>
      <c r="P14" s="313">
        <f t="shared" si="2"/>
        <v>21.464628096769029</v>
      </c>
    </row>
    <row r="15" spans="1:16" ht="12.75" customHeight="1" x14ac:dyDescent="0.2">
      <c r="A15" s="311" t="s">
        <v>285</v>
      </c>
      <c r="B15" s="312">
        <v>1143379</v>
      </c>
      <c r="C15" s="312">
        <v>1073166</v>
      </c>
      <c r="D15" s="312">
        <v>1002564</v>
      </c>
      <c r="E15" s="313">
        <f t="shared" si="0"/>
        <v>87.684311151420474</v>
      </c>
      <c r="F15" s="457">
        <v>398327</v>
      </c>
      <c r="G15" s="457">
        <v>397813</v>
      </c>
      <c r="H15" s="647">
        <f t="shared" si="1"/>
        <v>34.79275026041234</v>
      </c>
      <c r="I15" s="311" t="s">
        <v>25</v>
      </c>
      <c r="J15" s="312">
        <v>23065</v>
      </c>
      <c r="K15" s="312">
        <v>13608</v>
      </c>
      <c r="L15" s="312">
        <v>13020</v>
      </c>
      <c r="M15" s="313">
        <f t="shared" si="3"/>
        <v>56.449165402124436</v>
      </c>
      <c r="N15" s="52">
        <v>862</v>
      </c>
      <c r="O15" s="52">
        <v>965</v>
      </c>
      <c r="P15" s="313">
        <f t="shared" si="2"/>
        <v>4.1838283112941692</v>
      </c>
    </row>
    <row r="16" spans="1:16" ht="12.75" customHeight="1" x14ac:dyDescent="0.2">
      <c r="A16" s="311" t="s">
        <v>1571</v>
      </c>
      <c r="B16" s="312">
        <v>602154</v>
      </c>
      <c r="C16" s="312">
        <v>442502</v>
      </c>
      <c r="D16" s="312">
        <v>424540</v>
      </c>
      <c r="E16" s="313">
        <f t="shared" si="0"/>
        <v>70.503558890250659</v>
      </c>
      <c r="F16" s="457">
        <v>118128</v>
      </c>
      <c r="G16" s="457">
        <v>118200</v>
      </c>
      <c r="H16" s="647">
        <f t="shared" si="1"/>
        <v>19.629529987345428</v>
      </c>
      <c r="I16" s="311" t="s">
        <v>1570</v>
      </c>
      <c r="J16" s="312">
        <v>29996</v>
      </c>
      <c r="K16" s="312">
        <v>22551</v>
      </c>
      <c r="L16" s="312">
        <v>21436</v>
      </c>
      <c r="M16" s="313">
        <f t="shared" si="3"/>
        <v>71.462861714895325</v>
      </c>
      <c r="N16" s="52">
        <v>2328</v>
      </c>
      <c r="O16" s="52">
        <v>2352</v>
      </c>
      <c r="P16" s="313">
        <f t="shared" si="2"/>
        <v>7.8410454727296974</v>
      </c>
    </row>
    <row r="17" spans="1:16" ht="12.75" customHeight="1" x14ac:dyDescent="0.2">
      <c r="A17" s="311" t="s">
        <v>1573</v>
      </c>
      <c r="B17" s="312">
        <v>8030</v>
      </c>
      <c r="C17" s="312">
        <v>5085</v>
      </c>
      <c r="D17" s="312">
        <v>4863</v>
      </c>
      <c r="E17" s="313">
        <f t="shared" si="0"/>
        <v>60.560398505603985</v>
      </c>
      <c r="F17" s="457">
        <v>1657</v>
      </c>
      <c r="G17" s="457">
        <v>1686</v>
      </c>
      <c r="H17" s="647">
        <f t="shared" si="1"/>
        <v>20.996264009962641</v>
      </c>
      <c r="I17" s="311" t="s">
        <v>1572</v>
      </c>
      <c r="J17" s="312">
        <v>69588</v>
      </c>
      <c r="K17" s="312">
        <v>45512</v>
      </c>
      <c r="L17" s="312">
        <v>43872</v>
      </c>
      <c r="M17" s="313">
        <f t="shared" si="3"/>
        <v>63.045352647008102</v>
      </c>
      <c r="N17" s="52">
        <v>10865</v>
      </c>
      <c r="O17" s="52">
        <v>10926</v>
      </c>
      <c r="P17" s="313">
        <f t="shared" si="2"/>
        <v>15.700982928091051</v>
      </c>
    </row>
    <row r="18" spans="1:16" ht="12.75" customHeight="1" x14ac:dyDescent="0.2">
      <c r="A18" s="311" t="s">
        <v>24</v>
      </c>
      <c r="B18" s="312">
        <v>19614</v>
      </c>
      <c r="C18" s="312">
        <v>17266</v>
      </c>
      <c r="D18" s="312">
        <v>16489</v>
      </c>
      <c r="E18" s="313">
        <f t="shared" si="0"/>
        <v>84.067502804119513</v>
      </c>
      <c r="F18" s="457">
        <v>4539</v>
      </c>
      <c r="G18" s="457">
        <v>4551</v>
      </c>
      <c r="H18" s="647">
        <f t="shared" si="1"/>
        <v>23.202814316304678</v>
      </c>
      <c r="I18" s="311" t="s">
        <v>23</v>
      </c>
      <c r="J18" s="312">
        <v>34262</v>
      </c>
      <c r="K18" s="312">
        <v>25961</v>
      </c>
      <c r="L18" s="312">
        <v>24494</v>
      </c>
      <c r="M18" s="313">
        <f t="shared" si="3"/>
        <v>71.490280777537791</v>
      </c>
      <c r="N18" s="52">
        <v>3757</v>
      </c>
      <c r="O18" s="52">
        <v>3764</v>
      </c>
      <c r="P18" s="313">
        <f t="shared" si="2"/>
        <v>10.985931936255911</v>
      </c>
    </row>
    <row r="19" spans="1:16" ht="12.75" customHeight="1" x14ac:dyDescent="0.2">
      <c r="A19" s="311" t="s">
        <v>26</v>
      </c>
      <c r="B19" s="312">
        <v>253536</v>
      </c>
      <c r="C19" s="312">
        <v>169419</v>
      </c>
      <c r="D19" s="312">
        <v>163246</v>
      </c>
      <c r="E19" s="313">
        <f t="shared" si="0"/>
        <v>64.387700366022969</v>
      </c>
      <c r="F19" s="457">
        <v>33636</v>
      </c>
      <c r="G19" s="457">
        <v>33942</v>
      </c>
      <c r="H19" s="647">
        <f t="shared" si="1"/>
        <v>13.38744793638773</v>
      </c>
      <c r="I19" s="311" t="s">
        <v>27</v>
      </c>
      <c r="J19" s="312">
        <v>191257</v>
      </c>
      <c r="K19" s="312">
        <v>163048</v>
      </c>
      <c r="L19" s="312">
        <v>154738</v>
      </c>
      <c r="M19" s="313">
        <f t="shared" si="3"/>
        <v>80.905796912008455</v>
      </c>
      <c r="N19" s="52">
        <v>61721</v>
      </c>
      <c r="O19" s="52">
        <v>62001</v>
      </c>
      <c r="P19" s="313">
        <f t="shared" si="2"/>
        <v>32.417637001521513</v>
      </c>
    </row>
    <row r="20" spans="1:16" ht="12.75" customHeight="1" x14ac:dyDescent="0.2">
      <c r="A20" s="311" t="s">
        <v>28</v>
      </c>
      <c r="B20" s="312">
        <v>276822</v>
      </c>
      <c r="C20" s="312">
        <v>177210</v>
      </c>
      <c r="D20" s="312">
        <v>170534</v>
      </c>
      <c r="E20" s="313">
        <f t="shared" si="0"/>
        <v>61.60420775805391</v>
      </c>
      <c r="F20" s="457">
        <v>37658</v>
      </c>
      <c r="G20" s="457">
        <v>38074</v>
      </c>
      <c r="H20" s="647">
        <f t="shared" si="1"/>
        <v>13.753964641538605</v>
      </c>
      <c r="I20" s="311" t="s">
        <v>29</v>
      </c>
      <c r="J20" s="312">
        <v>410254</v>
      </c>
      <c r="K20" s="312">
        <v>287950</v>
      </c>
      <c r="L20" s="312">
        <v>273146</v>
      </c>
      <c r="M20" s="313">
        <f t="shared" si="3"/>
        <v>66.579728655905853</v>
      </c>
      <c r="N20" s="52">
        <v>37985</v>
      </c>
      <c r="O20" s="52">
        <v>38325</v>
      </c>
      <c r="P20" s="313">
        <f t="shared" si="2"/>
        <v>9.3417736329200931</v>
      </c>
    </row>
    <row r="21" spans="1:16" ht="12.75" customHeight="1" x14ac:dyDescent="0.2">
      <c r="A21" s="311" t="s">
        <v>30</v>
      </c>
      <c r="B21" s="312">
        <v>27693</v>
      </c>
      <c r="C21" s="312">
        <v>23417</v>
      </c>
      <c r="D21" s="312">
        <v>22489</v>
      </c>
      <c r="E21" s="313">
        <f t="shared" si="0"/>
        <v>81.208247571588487</v>
      </c>
      <c r="F21" s="457">
        <v>3519</v>
      </c>
      <c r="G21" s="457">
        <v>3595</v>
      </c>
      <c r="H21" s="647">
        <f t="shared" si="1"/>
        <v>12.981619903946845</v>
      </c>
      <c r="I21" s="311" t="s">
        <v>31</v>
      </c>
      <c r="J21" s="312">
        <v>128223</v>
      </c>
      <c r="K21" s="312">
        <v>90516</v>
      </c>
      <c r="L21" s="312">
        <v>87030</v>
      </c>
      <c r="M21" s="313">
        <f t="shared" si="3"/>
        <v>67.873938372990807</v>
      </c>
      <c r="N21" s="52">
        <v>10988</v>
      </c>
      <c r="O21" s="52">
        <v>11196</v>
      </c>
      <c r="P21" s="313">
        <f t="shared" si="2"/>
        <v>8.7316628062048149</v>
      </c>
    </row>
    <row r="22" spans="1:16" ht="12.75" customHeight="1" x14ac:dyDescent="0.2">
      <c r="A22" s="311" t="s">
        <v>32</v>
      </c>
      <c r="B22" s="312">
        <v>25593</v>
      </c>
      <c r="C22" s="312">
        <v>20825</v>
      </c>
      <c r="D22" s="312">
        <v>19645</v>
      </c>
      <c r="E22" s="313">
        <f t="shared" si="0"/>
        <v>76.759270112921513</v>
      </c>
      <c r="F22" s="457">
        <v>5607</v>
      </c>
      <c r="G22" s="457">
        <v>5603</v>
      </c>
      <c r="H22" s="647">
        <f t="shared" si="1"/>
        <v>21.892705036533428</v>
      </c>
      <c r="I22" s="311" t="s">
        <v>33</v>
      </c>
      <c r="J22" s="312">
        <v>88057</v>
      </c>
      <c r="K22" s="312">
        <v>70486</v>
      </c>
      <c r="L22" s="312">
        <v>67212</v>
      </c>
      <c r="M22" s="313">
        <f t="shared" si="3"/>
        <v>76.327833108100435</v>
      </c>
      <c r="N22" s="52">
        <v>14021</v>
      </c>
      <c r="O22" s="52">
        <v>14070</v>
      </c>
      <c r="P22" s="313">
        <f t="shared" si="2"/>
        <v>15.978286791510044</v>
      </c>
    </row>
    <row r="23" spans="1:16" ht="12.75" customHeight="1" x14ac:dyDescent="0.2">
      <c r="A23" s="311" t="s">
        <v>34</v>
      </c>
      <c r="B23" s="312">
        <v>7738</v>
      </c>
      <c r="C23" s="312">
        <v>5593</v>
      </c>
      <c r="D23" s="312">
        <v>5307</v>
      </c>
      <c r="E23" s="313">
        <f t="shared" si="0"/>
        <v>68.583613336779521</v>
      </c>
      <c r="F23" s="457">
        <v>1073</v>
      </c>
      <c r="G23" s="457">
        <v>1096</v>
      </c>
      <c r="H23" s="647">
        <f t="shared" si="1"/>
        <v>14.163866632204705</v>
      </c>
      <c r="I23" s="311" t="s">
        <v>35</v>
      </c>
      <c r="J23" s="312">
        <v>353109</v>
      </c>
      <c r="K23" s="312">
        <v>199723</v>
      </c>
      <c r="L23" s="312">
        <v>192198</v>
      </c>
      <c r="M23" s="313">
        <f t="shared" si="3"/>
        <v>54.430218431135991</v>
      </c>
      <c r="N23" s="52">
        <v>33826</v>
      </c>
      <c r="O23" s="52">
        <v>34419</v>
      </c>
      <c r="P23" s="313">
        <f t="shared" si="2"/>
        <v>9.7474151041179908</v>
      </c>
    </row>
    <row r="24" spans="1:16" ht="12.75" customHeight="1" x14ac:dyDescent="0.2">
      <c r="A24" s="311" t="s">
        <v>36</v>
      </c>
      <c r="B24" s="312">
        <v>37258</v>
      </c>
      <c r="C24" s="312">
        <v>27023</v>
      </c>
      <c r="D24" s="312">
        <v>25811</v>
      </c>
      <c r="E24" s="313">
        <f t="shared" si="0"/>
        <v>69.27639701540609</v>
      </c>
      <c r="F24" s="457">
        <v>6369</v>
      </c>
      <c r="G24" s="457">
        <v>6471</v>
      </c>
      <c r="H24" s="647">
        <f t="shared" si="1"/>
        <v>17.368082022652853</v>
      </c>
      <c r="I24" s="311" t="s">
        <v>39</v>
      </c>
      <c r="J24" s="312">
        <v>39103</v>
      </c>
      <c r="K24" s="312">
        <v>27681</v>
      </c>
      <c r="L24" s="312">
        <v>25998</v>
      </c>
      <c r="M24" s="313">
        <f t="shared" si="3"/>
        <v>66.485947369767032</v>
      </c>
      <c r="N24" s="52">
        <v>6766</v>
      </c>
      <c r="O24" s="52">
        <v>6774</v>
      </c>
      <c r="P24" s="313">
        <f t="shared" si="2"/>
        <v>17.323479016955222</v>
      </c>
    </row>
    <row r="25" spans="1:16" ht="12.75" customHeight="1" x14ac:dyDescent="0.2">
      <c r="A25" s="311" t="s">
        <v>38</v>
      </c>
      <c r="B25" s="312">
        <v>8534</v>
      </c>
      <c r="C25" s="312">
        <v>7439</v>
      </c>
      <c r="D25" s="312">
        <v>6946</v>
      </c>
      <c r="E25" s="313">
        <f t="shared" si="0"/>
        <v>81.392078743848145</v>
      </c>
      <c r="F25" s="457">
        <v>1812</v>
      </c>
      <c r="G25" s="457">
        <v>1818</v>
      </c>
      <c r="H25" s="647">
        <f t="shared" si="1"/>
        <v>21.303023201312399</v>
      </c>
      <c r="I25" s="311" t="s">
        <v>41</v>
      </c>
      <c r="J25" s="312">
        <v>273463</v>
      </c>
      <c r="K25" s="312">
        <v>206393</v>
      </c>
      <c r="L25" s="312">
        <v>199105</v>
      </c>
      <c r="M25" s="313">
        <f t="shared" si="3"/>
        <v>72.808752920870461</v>
      </c>
      <c r="N25" s="52">
        <v>44089</v>
      </c>
      <c r="O25" s="52">
        <v>44196</v>
      </c>
      <c r="P25" s="313">
        <f t="shared" si="2"/>
        <v>16.161601386659257</v>
      </c>
    </row>
    <row r="26" spans="1:16" ht="12.75" customHeight="1" x14ac:dyDescent="0.2">
      <c r="A26" s="311" t="s">
        <v>40</v>
      </c>
      <c r="B26" s="312">
        <v>12085</v>
      </c>
      <c r="C26" s="312">
        <v>9993</v>
      </c>
      <c r="D26" s="312">
        <v>9464</v>
      </c>
      <c r="E26" s="313">
        <f t="shared" si="0"/>
        <v>78.311956971452219</v>
      </c>
      <c r="F26" s="457">
        <v>2222</v>
      </c>
      <c r="G26" s="457">
        <v>2258</v>
      </c>
      <c r="H26" s="647">
        <f t="shared" si="1"/>
        <v>18.684319404220105</v>
      </c>
      <c r="I26" s="311" t="s">
        <v>43</v>
      </c>
      <c r="J26" s="312">
        <v>16790</v>
      </c>
      <c r="K26" s="312">
        <v>10792</v>
      </c>
      <c r="L26" s="312">
        <v>10250</v>
      </c>
      <c r="M26" s="313">
        <f t="shared" si="3"/>
        <v>61.048243001786773</v>
      </c>
      <c r="N26" s="52">
        <v>2254</v>
      </c>
      <c r="O26" s="52">
        <v>2383</v>
      </c>
      <c r="P26" s="313">
        <f t="shared" si="2"/>
        <v>14.192972007147112</v>
      </c>
    </row>
    <row r="27" spans="1:16" ht="12.75" customHeight="1" x14ac:dyDescent="0.2">
      <c r="A27" s="311" t="s">
        <v>42</v>
      </c>
      <c r="B27" s="312">
        <v>66027</v>
      </c>
      <c r="C27" s="312">
        <v>47372</v>
      </c>
      <c r="D27" s="312">
        <v>45285</v>
      </c>
      <c r="E27" s="313">
        <f t="shared" si="0"/>
        <v>68.585578626925354</v>
      </c>
      <c r="F27" s="457">
        <v>10686</v>
      </c>
      <c r="G27" s="457">
        <v>10805</v>
      </c>
      <c r="H27" s="647">
        <f t="shared" si="1"/>
        <v>16.364517545852454</v>
      </c>
      <c r="I27" s="311" t="s">
        <v>45</v>
      </c>
      <c r="J27" s="312">
        <v>62893</v>
      </c>
      <c r="K27" s="312">
        <v>41123</v>
      </c>
      <c r="L27" s="312">
        <v>39458</v>
      </c>
      <c r="M27" s="313">
        <f t="shared" si="3"/>
        <v>62.738301559792035</v>
      </c>
      <c r="N27" s="52">
        <v>7430</v>
      </c>
      <c r="O27" s="52">
        <v>7465</v>
      </c>
      <c r="P27" s="313">
        <f t="shared" si="2"/>
        <v>11.869365430175058</v>
      </c>
    </row>
    <row r="28" spans="1:16" ht="12.75" customHeight="1" x14ac:dyDescent="0.2">
      <c r="A28" s="311" t="s">
        <v>44</v>
      </c>
      <c r="B28" s="312">
        <v>79800</v>
      </c>
      <c r="C28" s="312">
        <v>50203</v>
      </c>
      <c r="D28" s="312">
        <v>48506</v>
      </c>
      <c r="E28" s="313">
        <f t="shared" si="0"/>
        <v>60.784461152882209</v>
      </c>
      <c r="F28" s="457">
        <v>6852</v>
      </c>
      <c r="G28" s="457">
        <v>6854</v>
      </c>
      <c r="H28" s="647">
        <f t="shared" si="1"/>
        <v>8.5889724310776945</v>
      </c>
      <c r="I28" s="311" t="s">
        <v>47</v>
      </c>
      <c r="J28" s="312">
        <v>55519</v>
      </c>
      <c r="K28" s="312">
        <v>34484</v>
      </c>
      <c r="L28" s="312">
        <v>32971</v>
      </c>
      <c r="M28" s="313">
        <f t="shared" si="3"/>
        <v>59.38687656477962</v>
      </c>
      <c r="N28" s="52">
        <v>6709</v>
      </c>
      <c r="O28" s="52">
        <v>6720</v>
      </c>
      <c r="P28" s="313">
        <f t="shared" si="2"/>
        <v>12.103964408580845</v>
      </c>
    </row>
    <row r="29" spans="1:16" ht="12.75" customHeight="1" x14ac:dyDescent="0.2">
      <c r="A29" s="311" t="s">
        <v>46</v>
      </c>
      <c r="B29" s="312">
        <v>473613</v>
      </c>
      <c r="C29" s="312">
        <v>394140</v>
      </c>
      <c r="D29" s="312">
        <v>372685</v>
      </c>
      <c r="E29" s="313">
        <f t="shared" si="0"/>
        <v>78.689774140490229</v>
      </c>
      <c r="F29" s="457">
        <v>132872</v>
      </c>
      <c r="G29" s="457">
        <v>133507</v>
      </c>
      <c r="H29" s="647">
        <f t="shared" si="1"/>
        <v>28.18904886479045</v>
      </c>
      <c r="I29" s="311" t="s">
        <v>49</v>
      </c>
      <c r="J29" s="312">
        <v>68589</v>
      </c>
      <c r="K29" s="312">
        <v>64536</v>
      </c>
      <c r="L29" s="312">
        <v>61262</v>
      </c>
      <c r="M29" s="313">
        <f t="shared" si="3"/>
        <v>89.31752904984765</v>
      </c>
      <c r="N29" s="52">
        <v>17973</v>
      </c>
      <c r="O29" s="52">
        <v>18019</v>
      </c>
      <c r="P29" s="313">
        <f t="shared" si="2"/>
        <v>26.270976395631951</v>
      </c>
    </row>
    <row r="30" spans="1:16" ht="12.75" customHeight="1" x14ac:dyDescent="0.2">
      <c r="A30" s="311" t="s">
        <v>48</v>
      </c>
      <c r="B30" s="312">
        <v>120652</v>
      </c>
      <c r="C30" s="312">
        <v>76097</v>
      </c>
      <c r="D30" s="312">
        <v>73464</v>
      </c>
      <c r="E30" s="313">
        <f t="shared" si="0"/>
        <v>60.889168849252393</v>
      </c>
      <c r="F30" s="457">
        <v>17173</v>
      </c>
      <c r="G30" s="457">
        <v>17259</v>
      </c>
      <c r="H30" s="647">
        <f t="shared" si="1"/>
        <v>14.304777376255679</v>
      </c>
      <c r="I30" s="311" t="s">
        <v>51</v>
      </c>
      <c r="J30" s="312">
        <v>85883</v>
      </c>
      <c r="K30" s="312">
        <v>56719</v>
      </c>
      <c r="L30" s="312">
        <v>54429</v>
      </c>
      <c r="M30" s="313">
        <f t="shared" si="3"/>
        <v>63.375755388144341</v>
      </c>
      <c r="N30" s="52">
        <v>7184</v>
      </c>
      <c r="O30" s="52">
        <v>7404</v>
      </c>
      <c r="P30" s="313">
        <f t="shared" si="2"/>
        <v>8.6210309374381424</v>
      </c>
    </row>
    <row r="31" spans="1:16" ht="12.75" customHeight="1" x14ac:dyDescent="0.2">
      <c r="A31" s="311" t="s">
        <v>50</v>
      </c>
      <c r="B31" s="312">
        <v>23914</v>
      </c>
      <c r="C31" s="312">
        <v>15434</v>
      </c>
      <c r="D31" s="312">
        <v>14819</v>
      </c>
      <c r="E31" s="313">
        <f t="shared" si="0"/>
        <v>61.967884920966796</v>
      </c>
      <c r="F31" s="457">
        <v>3273</v>
      </c>
      <c r="G31" s="457">
        <v>3284</v>
      </c>
      <c r="H31" s="647">
        <f t="shared" si="1"/>
        <v>13.732541607426613</v>
      </c>
      <c r="I31" s="311" t="s">
        <v>53</v>
      </c>
      <c r="J31" s="312">
        <v>36965</v>
      </c>
      <c r="K31" s="312">
        <v>34435</v>
      </c>
      <c r="L31" s="312">
        <v>32602</v>
      </c>
      <c r="M31" s="313">
        <f t="shared" si="3"/>
        <v>88.196943054240492</v>
      </c>
      <c r="N31" s="52">
        <v>8681</v>
      </c>
      <c r="O31" s="52">
        <v>8679</v>
      </c>
      <c r="P31" s="313">
        <f t="shared" si="2"/>
        <v>23.478966590017585</v>
      </c>
    </row>
    <row r="32" spans="1:16" ht="12.75" customHeight="1" x14ac:dyDescent="0.2">
      <c r="A32" s="311" t="s">
        <v>52</v>
      </c>
      <c r="B32" s="312">
        <v>105772</v>
      </c>
      <c r="C32" s="312">
        <v>73381</v>
      </c>
      <c r="D32" s="312">
        <v>69968</v>
      </c>
      <c r="E32" s="313">
        <f t="shared" si="0"/>
        <v>66.149831713496951</v>
      </c>
      <c r="F32" s="457">
        <v>12719</v>
      </c>
      <c r="G32" s="457">
        <v>13026</v>
      </c>
      <c r="H32" s="647">
        <f t="shared" si="1"/>
        <v>12.315168475589003</v>
      </c>
      <c r="I32" s="311" t="s">
        <v>55</v>
      </c>
      <c r="J32" s="312">
        <v>151154</v>
      </c>
      <c r="K32" s="312">
        <v>109133</v>
      </c>
      <c r="L32" s="312">
        <v>104367</v>
      </c>
      <c r="M32" s="313">
        <f t="shared" si="3"/>
        <v>69.046799952366456</v>
      </c>
      <c r="N32" s="52">
        <v>29057</v>
      </c>
      <c r="O32" s="52">
        <v>29410</v>
      </c>
      <c r="P32" s="313">
        <f t="shared" si="2"/>
        <v>19.456977651931144</v>
      </c>
    </row>
    <row r="33" spans="1:16" ht="12.75" customHeight="1" x14ac:dyDescent="0.2">
      <c r="A33" s="311" t="s">
        <v>54</v>
      </c>
      <c r="B33" s="312">
        <v>237622</v>
      </c>
      <c r="C33" s="312">
        <v>173554</v>
      </c>
      <c r="D33" s="312">
        <v>165873</v>
      </c>
      <c r="E33" s="313">
        <f t="shared" si="0"/>
        <v>69.805405223422085</v>
      </c>
      <c r="F33" s="457">
        <v>38595</v>
      </c>
      <c r="G33" s="457">
        <v>38539</v>
      </c>
      <c r="H33" s="647">
        <f t="shared" si="1"/>
        <v>16.218616121402903</v>
      </c>
      <c r="I33" s="311" t="s">
        <v>57</v>
      </c>
      <c r="J33" s="312">
        <v>198876</v>
      </c>
      <c r="K33" s="312">
        <v>155617</v>
      </c>
      <c r="L33" s="312">
        <v>149028</v>
      </c>
      <c r="M33" s="313">
        <f t="shared" si="3"/>
        <v>74.935135461292475</v>
      </c>
      <c r="N33" s="52">
        <v>37824</v>
      </c>
      <c r="O33" s="52">
        <v>38091</v>
      </c>
      <c r="P33" s="313">
        <f t="shared" si="2"/>
        <v>19.153140650455562</v>
      </c>
    </row>
    <row r="34" spans="1:16" ht="12.75" customHeight="1" x14ac:dyDescent="0.2">
      <c r="A34" s="311" t="s">
        <v>56</v>
      </c>
      <c r="B34" s="312">
        <v>76723</v>
      </c>
      <c r="C34" s="312">
        <v>56443</v>
      </c>
      <c r="D34" s="312">
        <v>53288</v>
      </c>
      <c r="E34" s="313">
        <f t="shared" si="0"/>
        <v>69.455052591791244</v>
      </c>
      <c r="F34" s="457">
        <v>14131</v>
      </c>
      <c r="G34" s="457">
        <v>14240</v>
      </c>
      <c r="H34" s="647">
        <f t="shared" si="1"/>
        <v>18.560275275992858</v>
      </c>
      <c r="I34" s="311" t="s">
        <v>2398</v>
      </c>
      <c r="J34" s="312">
        <v>145786</v>
      </c>
      <c r="K34" s="312">
        <v>88854</v>
      </c>
      <c r="L34" s="312">
        <v>84548</v>
      </c>
      <c r="M34" s="313">
        <f t="shared" si="3"/>
        <v>57.994594817060616</v>
      </c>
      <c r="N34" s="52">
        <v>10027</v>
      </c>
      <c r="O34" s="52">
        <v>10228</v>
      </c>
      <c r="P34" s="313">
        <f t="shared" si="2"/>
        <v>7.0157628304501118</v>
      </c>
    </row>
    <row r="35" spans="1:16" ht="12.75" customHeight="1" x14ac:dyDescent="0.2">
      <c r="A35" s="311" t="s">
        <v>58</v>
      </c>
      <c r="B35" s="312">
        <v>56451</v>
      </c>
      <c r="C35" s="312">
        <v>39822</v>
      </c>
      <c r="D35" s="312">
        <v>38156</v>
      </c>
      <c r="E35" s="313">
        <f t="shared" si="0"/>
        <v>67.591362420506286</v>
      </c>
      <c r="F35" s="457">
        <v>10880</v>
      </c>
      <c r="G35" s="457">
        <v>11008</v>
      </c>
      <c r="H35" s="647">
        <f t="shared" si="1"/>
        <v>19.500097429629236</v>
      </c>
      <c r="I35" s="311" t="s">
        <v>2384</v>
      </c>
      <c r="J35" s="312">
        <v>10117</v>
      </c>
      <c r="K35" s="312">
        <v>8097</v>
      </c>
      <c r="L35" s="312">
        <v>7699</v>
      </c>
      <c r="M35" s="313">
        <f t="shared" si="3"/>
        <v>76.099634278936449</v>
      </c>
      <c r="N35" s="52">
        <v>2190</v>
      </c>
      <c r="O35" s="52">
        <v>2190</v>
      </c>
      <c r="P35" s="313">
        <f t="shared" si="2"/>
        <v>21.646733221310665</v>
      </c>
    </row>
    <row r="36" spans="1:16" ht="12.75" customHeight="1" x14ac:dyDescent="0.2">
      <c r="A36" s="311" t="s">
        <v>2385</v>
      </c>
      <c r="B36" s="312">
        <v>92358</v>
      </c>
      <c r="C36" s="312">
        <v>59389</v>
      </c>
      <c r="D36" s="312">
        <v>57130</v>
      </c>
      <c r="E36" s="313">
        <f t="shared" si="0"/>
        <v>61.857121202278087</v>
      </c>
      <c r="F36" s="457">
        <v>14582</v>
      </c>
      <c r="G36" s="457">
        <v>14647</v>
      </c>
      <c r="H36" s="647">
        <f t="shared" si="1"/>
        <v>15.858940210918382</v>
      </c>
      <c r="I36" s="311" t="s">
        <v>2386</v>
      </c>
      <c r="J36" s="312">
        <v>30186</v>
      </c>
      <c r="K36" s="312">
        <v>24168</v>
      </c>
      <c r="L36" s="312">
        <v>23334</v>
      </c>
      <c r="M36" s="313">
        <f t="shared" si="3"/>
        <v>77.30073544027033</v>
      </c>
      <c r="N36" s="52">
        <v>4014</v>
      </c>
      <c r="O36" s="52">
        <v>4073</v>
      </c>
      <c r="P36" s="313">
        <f t="shared" si="2"/>
        <v>13.493010004637911</v>
      </c>
    </row>
    <row r="37" spans="1:16" ht="12.75" customHeight="1" x14ac:dyDescent="0.2">
      <c r="A37" s="311" t="s">
        <v>2387</v>
      </c>
      <c r="B37" s="312">
        <v>61342</v>
      </c>
      <c r="C37" s="312">
        <v>51455</v>
      </c>
      <c r="D37" s="312">
        <v>48738</v>
      </c>
      <c r="E37" s="313">
        <f t="shared" si="0"/>
        <v>79.45290339408561</v>
      </c>
      <c r="F37" s="457">
        <v>11279</v>
      </c>
      <c r="G37" s="457">
        <v>11338</v>
      </c>
      <c r="H37" s="647">
        <f t="shared" si="1"/>
        <v>18.483257800528186</v>
      </c>
      <c r="I37" s="311" t="s">
        <v>2400</v>
      </c>
      <c r="J37" s="312">
        <v>24079</v>
      </c>
      <c r="K37" s="312">
        <v>12643</v>
      </c>
      <c r="L37" s="312">
        <v>11747</v>
      </c>
      <c r="M37" s="313">
        <f t="shared" si="3"/>
        <v>48.785248556833757</v>
      </c>
      <c r="N37" s="52">
        <v>3566</v>
      </c>
      <c r="O37" s="52">
        <v>3567</v>
      </c>
      <c r="P37" s="313">
        <f t="shared" si="2"/>
        <v>14.813738112047842</v>
      </c>
    </row>
    <row r="38" spans="1:16" ht="12.75" customHeight="1" x14ac:dyDescent="0.2">
      <c r="A38" s="311" t="s">
        <v>2389</v>
      </c>
      <c r="B38" s="312">
        <v>33786</v>
      </c>
      <c r="C38" s="312">
        <v>23393</v>
      </c>
      <c r="D38" s="312">
        <v>22344</v>
      </c>
      <c r="E38" s="313">
        <f t="shared" si="0"/>
        <v>66.13390161605399</v>
      </c>
      <c r="F38" s="457">
        <v>3412</v>
      </c>
      <c r="G38" s="457">
        <v>3466</v>
      </c>
      <c r="H38" s="647">
        <f t="shared" si="1"/>
        <v>10.258687030130824</v>
      </c>
      <c r="I38" s="311" t="s">
        <v>2388</v>
      </c>
      <c r="J38" s="312">
        <v>83749</v>
      </c>
      <c r="K38" s="312">
        <v>65606</v>
      </c>
      <c r="L38" s="312">
        <v>62630</v>
      </c>
      <c r="M38" s="313">
        <f t="shared" si="3"/>
        <v>74.782982483372933</v>
      </c>
      <c r="N38" s="52">
        <v>12704</v>
      </c>
      <c r="O38" s="52">
        <v>12752</v>
      </c>
      <c r="P38" s="313">
        <f t="shared" si="2"/>
        <v>15.22645046508018</v>
      </c>
    </row>
    <row r="39" spans="1:16" ht="12.75" customHeight="1" x14ac:dyDescent="0.2">
      <c r="A39" s="311" t="s">
        <v>2391</v>
      </c>
      <c r="B39" s="312">
        <v>64013</v>
      </c>
      <c r="C39" s="312">
        <v>52363</v>
      </c>
      <c r="D39" s="312">
        <v>49024</v>
      </c>
      <c r="E39" s="313">
        <f t="shared" si="0"/>
        <v>76.584443784856205</v>
      </c>
      <c r="F39" s="457">
        <v>13474</v>
      </c>
      <c r="G39" s="457">
        <v>13660</v>
      </c>
      <c r="H39" s="647">
        <f t="shared" si="1"/>
        <v>21.339415431240528</v>
      </c>
      <c r="I39" s="311" t="s">
        <v>2390</v>
      </c>
      <c r="J39" s="312">
        <v>118392</v>
      </c>
      <c r="K39" s="312">
        <v>86912</v>
      </c>
      <c r="L39" s="312">
        <v>83691</v>
      </c>
      <c r="M39" s="313">
        <f t="shared" si="3"/>
        <v>70.689742550172312</v>
      </c>
      <c r="N39" s="52">
        <v>27054</v>
      </c>
      <c r="O39" s="52">
        <v>27184</v>
      </c>
      <c r="P39" s="313">
        <f t="shared" si="2"/>
        <v>22.961010879113452</v>
      </c>
    </row>
    <row r="40" spans="1:16" ht="12.75" customHeight="1" x14ac:dyDescent="0.2">
      <c r="A40" s="311" t="s">
        <v>2393</v>
      </c>
      <c r="B40" s="312">
        <v>164682</v>
      </c>
      <c r="C40" s="312">
        <v>132031</v>
      </c>
      <c r="D40" s="312">
        <v>125313</v>
      </c>
      <c r="E40" s="313">
        <f t="shared" si="0"/>
        <v>76.09392647648194</v>
      </c>
      <c r="F40" s="457">
        <v>31694</v>
      </c>
      <c r="G40" s="457">
        <v>31846</v>
      </c>
      <c r="H40" s="647">
        <f t="shared" si="1"/>
        <v>19.337875420507402</v>
      </c>
      <c r="I40" s="311" t="s">
        <v>2392</v>
      </c>
      <c r="J40" s="312">
        <v>103865</v>
      </c>
      <c r="K40" s="312">
        <v>69004</v>
      </c>
      <c r="L40" s="312">
        <v>66360</v>
      </c>
      <c r="M40" s="313">
        <f t="shared" si="3"/>
        <v>63.890627256534927</v>
      </c>
      <c r="N40" s="52">
        <v>11906</v>
      </c>
      <c r="O40" s="52">
        <v>12166</v>
      </c>
      <c r="P40" s="313">
        <f t="shared" si="2"/>
        <v>11.713281663698069</v>
      </c>
    </row>
    <row r="41" spans="1:16" ht="12.75" customHeight="1" x14ac:dyDescent="0.2">
      <c r="A41" s="311" t="s">
        <v>2395</v>
      </c>
      <c r="B41" s="312">
        <v>259821</v>
      </c>
      <c r="C41" s="312">
        <v>175232</v>
      </c>
      <c r="D41" s="312">
        <v>165563</v>
      </c>
      <c r="E41" s="313">
        <f t="shared" si="0"/>
        <v>63.721947032764866</v>
      </c>
      <c r="F41" s="457">
        <v>42549</v>
      </c>
      <c r="G41" s="457">
        <v>42589</v>
      </c>
      <c r="H41" s="647">
        <f t="shared" si="1"/>
        <v>16.391669649489458</v>
      </c>
      <c r="I41" s="311" t="s">
        <v>2394</v>
      </c>
      <c r="J41" s="312">
        <v>90144</v>
      </c>
      <c r="K41" s="312">
        <v>87956</v>
      </c>
      <c r="L41" s="312">
        <v>83243</v>
      </c>
      <c r="M41" s="313">
        <f t="shared" si="3"/>
        <v>92.344471068512604</v>
      </c>
      <c r="N41" s="52">
        <v>30456</v>
      </c>
      <c r="O41" s="52">
        <v>30500</v>
      </c>
      <c r="P41" s="313">
        <f t="shared" si="2"/>
        <v>33.834753283635074</v>
      </c>
    </row>
    <row r="42" spans="1:16" ht="12.75" customHeight="1" x14ac:dyDescent="0.2">
      <c r="A42" s="311" t="s">
        <v>2397</v>
      </c>
      <c r="B42" s="312">
        <v>44615</v>
      </c>
      <c r="C42" s="312">
        <v>38810</v>
      </c>
      <c r="D42" s="312">
        <v>36962</v>
      </c>
      <c r="E42" s="313">
        <f t="shared" si="0"/>
        <v>82.846576263588474</v>
      </c>
      <c r="F42" s="457">
        <v>10646</v>
      </c>
      <c r="G42" s="457">
        <v>10685</v>
      </c>
      <c r="H42" s="647">
        <f t="shared" si="1"/>
        <v>23.94934439089992</v>
      </c>
      <c r="I42" s="311" t="s">
        <v>2396</v>
      </c>
      <c r="J42" s="312">
        <v>3957</v>
      </c>
      <c r="K42" s="312">
        <v>3228</v>
      </c>
      <c r="L42" s="312">
        <v>3062</v>
      </c>
      <c r="M42" s="313">
        <f t="shared" si="3"/>
        <v>77.381854940611575</v>
      </c>
      <c r="N42" s="52">
        <v>500</v>
      </c>
      <c r="O42" s="52">
        <v>508</v>
      </c>
      <c r="P42" s="313">
        <f t="shared" si="2"/>
        <v>12.838008592367956</v>
      </c>
    </row>
    <row r="43" spans="1:16" ht="12.75" customHeight="1" x14ac:dyDescent="0.2">
      <c r="A43" s="311" t="s">
        <v>2399</v>
      </c>
      <c r="B43" s="312">
        <v>12215</v>
      </c>
      <c r="C43" s="312">
        <v>9089</v>
      </c>
      <c r="D43" s="312">
        <v>8702</v>
      </c>
      <c r="E43" s="313">
        <f t="shared" si="0"/>
        <v>71.24027834629554</v>
      </c>
      <c r="F43" s="457">
        <v>1678</v>
      </c>
      <c r="G43" s="457">
        <v>1685</v>
      </c>
      <c r="H43" s="647">
        <f t="shared" si="1"/>
        <v>13.794514940646746</v>
      </c>
      <c r="I43" s="311" t="s">
        <v>2955</v>
      </c>
      <c r="J43" s="312">
        <v>76535</v>
      </c>
      <c r="K43" s="312">
        <v>53491</v>
      </c>
      <c r="L43" s="312">
        <v>51126</v>
      </c>
      <c r="M43" s="313">
        <f t="shared" si="3"/>
        <v>66.800810086888347</v>
      </c>
      <c r="N43" s="52">
        <v>9470</v>
      </c>
      <c r="O43" s="52">
        <v>9570</v>
      </c>
      <c r="P43" s="313">
        <f t="shared" si="2"/>
        <v>12.504083099235643</v>
      </c>
    </row>
    <row r="44" spans="1:16" ht="12.75" customHeight="1" x14ac:dyDescent="0.2">
      <c r="A44" s="311" t="s">
        <v>2401</v>
      </c>
      <c r="B44" s="312">
        <v>6304</v>
      </c>
      <c r="C44" s="312">
        <v>5162</v>
      </c>
      <c r="D44" s="312">
        <v>4921</v>
      </c>
      <c r="E44" s="313">
        <f t="shared" si="0"/>
        <v>78.061548223350258</v>
      </c>
      <c r="F44" s="457">
        <v>734</v>
      </c>
      <c r="G44" s="457">
        <v>746</v>
      </c>
      <c r="H44" s="647">
        <f t="shared" si="1"/>
        <v>11.833756345177665</v>
      </c>
      <c r="I44" s="311" t="s">
        <v>2957</v>
      </c>
      <c r="J44" s="312">
        <v>51697</v>
      </c>
      <c r="K44" s="312">
        <v>42041</v>
      </c>
      <c r="L44" s="312">
        <v>39529</v>
      </c>
      <c r="M44" s="313">
        <f t="shared" si="3"/>
        <v>76.462850842408642</v>
      </c>
      <c r="N44" s="52">
        <v>8330</v>
      </c>
      <c r="O44" s="52">
        <v>8589</v>
      </c>
      <c r="P44" s="313">
        <f t="shared" si="2"/>
        <v>16.614116873319535</v>
      </c>
    </row>
    <row r="45" spans="1:16" ht="12.75" customHeight="1" x14ac:dyDescent="0.2">
      <c r="A45" s="311" t="s">
        <v>2956</v>
      </c>
      <c r="B45" s="312">
        <v>272332</v>
      </c>
      <c r="C45" s="312">
        <v>165575</v>
      </c>
      <c r="D45" s="312">
        <v>157692</v>
      </c>
      <c r="E45" s="313">
        <f t="shared" si="0"/>
        <v>57.904322664982445</v>
      </c>
      <c r="F45" s="457">
        <v>35199</v>
      </c>
      <c r="G45" s="457">
        <v>34776</v>
      </c>
      <c r="H45" s="647">
        <f t="shared" si="1"/>
        <v>12.769707562827726</v>
      </c>
      <c r="I45" s="311" t="s">
        <v>2959</v>
      </c>
      <c r="J45" s="312">
        <v>25962</v>
      </c>
      <c r="K45" s="312">
        <v>22698</v>
      </c>
      <c r="L45" s="312">
        <v>21544</v>
      </c>
      <c r="M45" s="313">
        <f t="shared" si="3"/>
        <v>82.982821046144366</v>
      </c>
      <c r="N45" s="52">
        <v>7557</v>
      </c>
      <c r="O45" s="52">
        <v>7564</v>
      </c>
      <c r="P45" s="313">
        <f t="shared" si="2"/>
        <v>29.13488945381712</v>
      </c>
    </row>
    <row r="46" spans="1:16" ht="12.75" customHeight="1" x14ac:dyDescent="0.2">
      <c r="A46" s="311" t="s">
        <v>2962</v>
      </c>
      <c r="B46" s="312">
        <v>332799</v>
      </c>
      <c r="C46" s="312">
        <v>242565</v>
      </c>
      <c r="D46" s="312">
        <v>231048</v>
      </c>
      <c r="E46" s="313">
        <f t="shared" si="0"/>
        <v>69.425689380076264</v>
      </c>
      <c r="F46" s="457">
        <v>63023</v>
      </c>
      <c r="G46" s="457">
        <v>63064</v>
      </c>
      <c r="H46" s="647">
        <f t="shared" si="1"/>
        <v>18.949576170601475</v>
      </c>
      <c r="I46" s="311" t="s">
        <v>2961</v>
      </c>
      <c r="J46" s="312">
        <v>61089</v>
      </c>
      <c r="K46" s="312">
        <v>38027</v>
      </c>
      <c r="L46" s="312">
        <v>36330</v>
      </c>
      <c r="M46" s="313">
        <f t="shared" si="3"/>
        <v>59.470608456514263</v>
      </c>
      <c r="N46" s="52">
        <v>5389</v>
      </c>
      <c r="O46" s="52">
        <v>5401</v>
      </c>
      <c r="P46" s="313">
        <f t="shared" si="2"/>
        <v>8.8411989065134478</v>
      </c>
    </row>
    <row r="47" spans="1:16" ht="12.75" customHeight="1" x14ac:dyDescent="0.2">
      <c r="A47" s="311" t="s">
        <v>2958</v>
      </c>
      <c r="B47" s="312">
        <v>13944</v>
      </c>
      <c r="C47" s="312">
        <v>9983</v>
      </c>
      <c r="D47" s="312">
        <v>9431</v>
      </c>
      <c r="E47" s="313">
        <f t="shared" si="0"/>
        <v>67.634825014343093</v>
      </c>
      <c r="F47" s="457">
        <v>2183</v>
      </c>
      <c r="G47" s="457">
        <v>2391</v>
      </c>
      <c r="H47" s="647">
        <f t="shared" si="1"/>
        <v>17.147160068846816</v>
      </c>
      <c r="I47" s="311" t="s">
        <v>2963</v>
      </c>
      <c r="J47" s="312">
        <v>98062</v>
      </c>
      <c r="K47" s="312">
        <v>84392</v>
      </c>
      <c r="L47" s="312">
        <v>80662</v>
      </c>
      <c r="M47" s="313">
        <f t="shared" si="3"/>
        <v>82.256123676857499</v>
      </c>
      <c r="N47" s="52">
        <v>21816</v>
      </c>
      <c r="O47" s="52">
        <v>21957</v>
      </c>
      <c r="P47" s="313">
        <f t="shared" si="2"/>
        <v>22.390936346393097</v>
      </c>
    </row>
    <row r="48" spans="1:16" ht="12.75" customHeight="1" x14ac:dyDescent="0.2">
      <c r="A48" s="311" t="s">
        <v>2960</v>
      </c>
      <c r="B48" s="312">
        <v>105873</v>
      </c>
      <c r="C48" s="312">
        <v>71272</v>
      </c>
      <c r="D48" s="312">
        <v>68396</v>
      </c>
      <c r="E48" s="313">
        <f t="shared" si="0"/>
        <v>64.601928725926356</v>
      </c>
      <c r="F48" s="457">
        <v>9741</v>
      </c>
      <c r="G48" s="457">
        <v>9813</v>
      </c>
      <c r="H48" s="647">
        <f t="shared" si="1"/>
        <v>9.2686520642656767</v>
      </c>
      <c r="I48" s="311" t="s">
        <v>175</v>
      </c>
      <c r="J48" s="312">
        <v>0</v>
      </c>
      <c r="K48" s="312">
        <v>99879</v>
      </c>
      <c r="L48" s="312">
        <v>21822</v>
      </c>
      <c r="M48" s="459" t="s">
        <v>2328</v>
      </c>
      <c r="N48" s="52">
        <v>36405</v>
      </c>
      <c r="O48" s="52">
        <v>36175</v>
      </c>
      <c r="P48" s="459" t="s">
        <v>2328</v>
      </c>
    </row>
    <row r="49" spans="1:16" ht="12.75" customHeight="1" x14ac:dyDescent="0.2">
      <c r="A49" s="311" t="s">
        <v>2964</v>
      </c>
      <c r="B49" s="312">
        <v>2570559</v>
      </c>
      <c r="C49" s="312">
        <v>2425441</v>
      </c>
      <c r="D49" s="312">
        <v>2292088</v>
      </c>
      <c r="E49" s="313">
        <f t="shared" si="0"/>
        <v>89.166908831892215</v>
      </c>
      <c r="F49" s="457">
        <v>1193519</v>
      </c>
      <c r="G49" s="457">
        <v>1188840</v>
      </c>
      <c r="H49" s="647">
        <f t="shared" si="1"/>
        <v>46.248306302247876</v>
      </c>
      <c r="I49" s="311" t="s">
        <v>176</v>
      </c>
      <c r="J49" s="312">
        <v>0</v>
      </c>
      <c r="K49" s="312">
        <v>66</v>
      </c>
      <c r="L49" s="312">
        <v>55</v>
      </c>
      <c r="M49" s="459" t="s">
        <v>2328</v>
      </c>
      <c r="N49" s="52">
        <v>1</v>
      </c>
      <c r="O49" s="52">
        <v>1</v>
      </c>
      <c r="P49" s="459" t="s">
        <v>2328</v>
      </c>
    </row>
    <row r="50" spans="1:16" ht="12.75" customHeight="1" thickBot="1" x14ac:dyDescent="0.25">
      <c r="A50" s="314" t="s">
        <v>499</v>
      </c>
      <c r="B50" s="315">
        <v>866072</v>
      </c>
      <c r="C50" s="315">
        <v>697913</v>
      </c>
      <c r="D50" s="315">
        <v>660863</v>
      </c>
      <c r="E50" s="316">
        <f t="shared" si="0"/>
        <v>76.305780581753012</v>
      </c>
      <c r="F50" s="458">
        <v>235334</v>
      </c>
      <c r="G50" s="458">
        <v>236055</v>
      </c>
      <c r="H50" s="648">
        <f t="shared" si="1"/>
        <v>27.255817068326881</v>
      </c>
      <c r="I50" s="314" t="s">
        <v>3011</v>
      </c>
      <c r="J50" s="235">
        <v>0</v>
      </c>
      <c r="K50" s="235">
        <v>44197</v>
      </c>
      <c r="L50" s="235">
        <v>44197</v>
      </c>
      <c r="M50" s="459" t="s">
        <v>2328</v>
      </c>
      <c r="N50" s="52">
        <v>0</v>
      </c>
      <c r="O50" s="52">
        <v>0</v>
      </c>
      <c r="P50" s="459" t="s">
        <v>2328</v>
      </c>
    </row>
    <row r="51" spans="1:16" ht="12.75" customHeight="1" thickBot="1" x14ac:dyDescent="0.25">
      <c r="A51" s="654"/>
      <c r="B51" s="655"/>
      <c r="C51" s="655"/>
      <c r="D51" s="655"/>
      <c r="E51" s="656"/>
      <c r="F51" s="655"/>
      <c r="G51" s="655"/>
      <c r="H51" s="656"/>
      <c r="I51" s="317" t="s">
        <v>2965</v>
      </c>
      <c r="J51" s="318">
        <v>13022945</v>
      </c>
      <c r="K51" s="318">
        <v>10451884</v>
      </c>
      <c r="L51" s="318">
        <v>9851864</v>
      </c>
      <c r="M51" s="319">
        <f>+L51/J51*100</f>
        <v>75.650046897994272</v>
      </c>
      <c r="N51" s="318">
        <v>3262930</v>
      </c>
      <c r="O51" s="318">
        <v>3266597</v>
      </c>
      <c r="P51" s="319">
        <f t="shared" si="2"/>
        <v>25.083397035002452</v>
      </c>
    </row>
    <row r="52" spans="1:16" ht="12.75" customHeight="1" x14ac:dyDescent="0.2">
      <c r="A52" s="2" t="s">
        <v>625</v>
      </c>
      <c r="I52" s="320"/>
    </row>
    <row r="53" spans="1:16" ht="12.75" customHeight="1" x14ac:dyDescent="0.2">
      <c r="A53" s="134" t="s">
        <v>629</v>
      </c>
      <c r="I53" s="320"/>
    </row>
    <row r="54" spans="1:16" ht="12.75" customHeight="1" x14ac:dyDescent="0.2">
      <c r="A54" s="657" t="s">
        <v>624</v>
      </c>
      <c r="I54" s="320"/>
    </row>
    <row r="55" spans="1:16" ht="12.75" customHeight="1" x14ac:dyDescent="0.2">
      <c r="I55" s="320"/>
    </row>
    <row r="56" spans="1:16" ht="12.75" customHeight="1" x14ac:dyDescent="0.2">
      <c r="I56" s="320"/>
    </row>
    <row r="57" spans="1:16" ht="12.75" customHeight="1" x14ac:dyDescent="0.2">
      <c r="I57" s="320"/>
    </row>
    <row r="58" spans="1:16" ht="12.75" customHeight="1" x14ac:dyDescent="0.2">
      <c r="I58" s="320"/>
    </row>
    <row r="59" spans="1:16" ht="12.75" customHeight="1" x14ac:dyDescent="0.2">
      <c r="I59" s="320"/>
    </row>
    <row r="60" spans="1:16" ht="12.75" customHeight="1" x14ac:dyDescent="0.2">
      <c r="I60" s="320"/>
    </row>
    <row r="61" spans="1:16" ht="12.75" customHeight="1" x14ac:dyDescent="0.2">
      <c r="I61" s="320"/>
    </row>
    <row r="62" spans="1:16" ht="12.75" customHeight="1" x14ac:dyDescent="0.2">
      <c r="I62" s="320"/>
    </row>
    <row r="63" spans="1:16" ht="12.75" customHeight="1" x14ac:dyDescent="0.2">
      <c r="I63" s="320"/>
    </row>
    <row r="64" spans="1:16" ht="12.75" customHeight="1" x14ac:dyDescent="0.2">
      <c r="I64" s="320"/>
    </row>
    <row r="65" spans="9:9" ht="12.75" customHeight="1" x14ac:dyDescent="0.2">
      <c r="I65" s="320"/>
    </row>
    <row r="66" spans="9:9" ht="12.75" customHeight="1" x14ac:dyDescent="0.2">
      <c r="I66" s="320"/>
    </row>
    <row r="67" spans="9:9" ht="12.75" customHeight="1" x14ac:dyDescent="0.2">
      <c r="I67" s="320"/>
    </row>
    <row r="68" spans="9:9" ht="12.75" customHeight="1" x14ac:dyDescent="0.2">
      <c r="I68" s="320"/>
    </row>
    <row r="69" spans="9:9" ht="12.75" customHeight="1" x14ac:dyDescent="0.2">
      <c r="I69" s="320"/>
    </row>
    <row r="70" spans="9:9" ht="12.75" customHeight="1" x14ac:dyDescent="0.2">
      <c r="I70" s="320"/>
    </row>
    <row r="71" spans="9:9" ht="12.75" customHeight="1" x14ac:dyDescent="0.2">
      <c r="I71" s="320"/>
    </row>
    <row r="72" spans="9:9" ht="12.75" customHeight="1" x14ac:dyDescent="0.2">
      <c r="I72" s="320"/>
    </row>
    <row r="73" spans="9:9" ht="12.75" customHeight="1" x14ac:dyDescent="0.2">
      <c r="I73" s="320"/>
    </row>
    <row r="74" spans="9:9" ht="12.75" customHeight="1" x14ac:dyDescent="0.2">
      <c r="I74" s="320"/>
    </row>
    <row r="75" spans="9:9" ht="12.75" customHeight="1" x14ac:dyDescent="0.2">
      <c r="I75" s="320"/>
    </row>
    <row r="76" spans="9:9" ht="12.75" customHeight="1" x14ac:dyDescent="0.2">
      <c r="I76" s="320"/>
    </row>
    <row r="77" spans="9:9" ht="12.75" customHeight="1" x14ac:dyDescent="0.2">
      <c r="I77" s="320"/>
    </row>
    <row r="78" spans="9:9" ht="12.75" customHeight="1" x14ac:dyDescent="0.2">
      <c r="I78" s="320"/>
    </row>
    <row r="79" spans="9:9" ht="12.75" customHeight="1" x14ac:dyDescent="0.2">
      <c r="I79" s="320"/>
    </row>
    <row r="80" spans="9:9" ht="12.75" customHeight="1" x14ac:dyDescent="0.2">
      <c r="I80" s="320"/>
    </row>
    <row r="81" spans="2:9" ht="12.75" customHeight="1" x14ac:dyDescent="0.2">
      <c r="I81" s="320"/>
    </row>
    <row r="82" spans="2:9" ht="12.75" customHeight="1" x14ac:dyDescent="0.2">
      <c r="I82" s="320"/>
    </row>
    <row r="83" spans="2:9" ht="12.75" customHeight="1" x14ac:dyDescent="0.2">
      <c r="I83" s="320"/>
    </row>
    <row r="84" spans="2:9" ht="12.75" customHeight="1" x14ac:dyDescent="0.2">
      <c r="I84" s="320"/>
    </row>
    <row r="85" spans="2:9" ht="12.75" customHeight="1" x14ac:dyDescent="0.2">
      <c r="I85" s="320"/>
    </row>
    <row r="86" spans="2:9" ht="12.75" customHeight="1" x14ac:dyDescent="0.2">
      <c r="I86" s="320"/>
    </row>
    <row r="87" spans="2:9" ht="12.75" customHeight="1" x14ac:dyDescent="0.2">
      <c r="I87" s="320"/>
    </row>
    <row r="88" spans="2:9" ht="12.75" customHeight="1" x14ac:dyDescent="0.2">
      <c r="I88" s="320"/>
    </row>
    <row r="89" spans="2:9" ht="12.75" customHeight="1" x14ac:dyDescent="0.2">
      <c r="I89" s="320"/>
    </row>
    <row r="90" spans="2:9" ht="12.75" customHeight="1" x14ac:dyDescent="0.2"/>
    <row r="93" spans="2:9" ht="12.75" customHeight="1" x14ac:dyDescent="0.2"/>
    <row r="95" spans="2:9" ht="12.75" customHeight="1" x14ac:dyDescent="0.2">
      <c r="B95" s="321"/>
      <c r="C95" s="321"/>
      <c r="D95" s="321"/>
      <c r="E95" s="321"/>
      <c r="F95" s="321"/>
      <c r="G95" s="321"/>
      <c r="H95" s="321"/>
    </row>
  </sheetData>
  <mergeCells count="10">
    <mergeCell ref="I5:P5"/>
    <mergeCell ref="A5:H5"/>
    <mergeCell ref="N7:P7"/>
    <mergeCell ref="A7:A8"/>
    <mergeCell ref="I7:I8"/>
    <mergeCell ref="C7:E7"/>
    <mergeCell ref="B7:B8"/>
    <mergeCell ref="K7:M7"/>
    <mergeCell ref="J7:J8"/>
    <mergeCell ref="F7:H7"/>
  </mergeCells>
  <phoneticPr fontId="2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C59"/>
  <sheetViews>
    <sheetView showGridLines="0" workbookViewId="0">
      <selection activeCell="E24" sqref="E24"/>
    </sheetView>
  </sheetViews>
  <sheetFormatPr defaultRowHeight="12.75" x14ac:dyDescent="0.2"/>
  <cols>
    <col min="1" max="1" width="62.5703125" bestFit="1" customWidth="1"/>
    <col min="2" max="2" width="14.42578125" customWidth="1"/>
    <col min="3" max="3" width="15.140625" customWidth="1"/>
  </cols>
  <sheetData>
    <row r="1" spans="1:3" x14ac:dyDescent="0.2">
      <c r="A1" s="334" t="s">
        <v>1595</v>
      </c>
    </row>
    <row r="2" spans="1:3" x14ac:dyDescent="0.2">
      <c r="A2" s="334" t="s">
        <v>300</v>
      </c>
    </row>
    <row r="3" spans="1:3" x14ac:dyDescent="0.2">
      <c r="A3" s="268" t="s">
        <v>1949</v>
      </c>
      <c r="C3" s="270" t="s">
        <v>1950</v>
      </c>
    </row>
    <row r="5" spans="1:3" x14ac:dyDescent="0.2">
      <c r="A5" s="878" t="s">
        <v>1946</v>
      </c>
      <c r="B5" s="878"/>
      <c r="C5" s="878"/>
    </row>
    <row r="6" spans="1:3" x14ac:dyDescent="0.2">
      <c r="A6" s="878" t="s">
        <v>1951</v>
      </c>
      <c r="B6" s="878"/>
      <c r="C6" s="878"/>
    </row>
    <row r="8" spans="1:3" ht="13.5" thickBot="1" x14ac:dyDescent="0.25">
      <c r="B8" s="479"/>
      <c r="C8" s="486" t="s">
        <v>73</v>
      </c>
    </row>
    <row r="9" spans="1:3" ht="25.5" thickBot="1" x14ac:dyDescent="0.25">
      <c r="A9" s="487"/>
      <c r="B9" s="274" t="s">
        <v>1947</v>
      </c>
      <c r="C9" s="274" t="s">
        <v>1948</v>
      </c>
    </row>
    <row r="10" spans="1:3" x14ac:dyDescent="0.2">
      <c r="A10" s="474" t="s">
        <v>2373</v>
      </c>
      <c r="B10" s="489">
        <f>B12+B20</f>
        <v>12361919</v>
      </c>
      <c r="C10" s="489">
        <f>C12+C20</f>
        <v>2463496</v>
      </c>
    </row>
    <row r="11" spans="1:3" x14ac:dyDescent="0.2">
      <c r="A11" s="488"/>
      <c r="B11" s="490"/>
      <c r="C11" s="490"/>
    </row>
    <row r="12" spans="1:3" x14ac:dyDescent="0.2">
      <c r="A12" s="475" t="s">
        <v>2034</v>
      </c>
      <c r="B12" s="489">
        <f>SUM(B13:B18)</f>
        <v>10806434</v>
      </c>
      <c r="C12" s="489">
        <f>SUM(C13:C18)</f>
        <v>1449953</v>
      </c>
    </row>
    <row r="13" spans="1:3" x14ac:dyDescent="0.2">
      <c r="A13" s="476" t="s">
        <v>184</v>
      </c>
      <c r="B13" s="490">
        <v>3709347</v>
      </c>
      <c r="C13" s="490">
        <v>3</v>
      </c>
    </row>
    <row r="14" spans="1:3" x14ac:dyDescent="0.2">
      <c r="A14" s="476" t="s">
        <v>2035</v>
      </c>
      <c r="B14" s="490">
        <v>0</v>
      </c>
      <c r="C14" s="490">
        <v>383310</v>
      </c>
    </row>
    <row r="15" spans="1:3" x14ac:dyDescent="0.2">
      <c r="A15" s="476" t="s">
        <v>185</v>
      </c>
      <c r="B15" s="490">
        <v>6805502</v>
      </c>
      <c r="C15" s="490">
        <v>1049348</v>
      </c>
    </row>
    <row r="16" spans="1:3" x14ac:dyDescent="0.2">
      <c r="A16" s="476" t="s">
        <v>186</v>
      </c>
      <c r="B16" s="490">
        <v>0</v>
      </c>
      <c r="C16" s="490">
        <v>0</v>
      </c>
    </row>
    <row r="17" spans="1:3" x14ac:dyDescent="0.2">
      <c r="A17" s="476" t="s">
        <v>188</v>
      </c>
      <c r="B17" s="490">
        <v>0</v>
      </c>
      <c r="C17" s="490">
        <v>0</v>
      </c>
    </row>
    <row r="18" spans="1:3" x14ac:dyDescent="0.2">
      <c r="A18" s="476" t="s">
        <v>187</v>
      </c>
      <c r="B18" s="490">
        <v>291585</v>
      </c>
      <c r="C18" s="490">
        <v>17292</v>
      </c>
    </row>
    <row r="19" spans="1:3" x14ac:dyDescent="0.2">
      <c r="A19" s="492"/>
      <c r="B19" s="490"/>
      <c r="C19" s="490"/>
    </row>
    <row r="20" spans="1:3" x14ac:dyDescent="0.2">
      <c r="A20" s="477" t="s">
        <v>2036</v>
      </c>
      <c r="B20" s="489">
        <f>SUM(B21:B28)</f>
        <v>1555485</v>
      </c>
      <c r="C20" s="489">
        <f>SUM(C21:C28)</f>
        <v>1013543</v>
      </c>
    </row>
    <row r="21" spans="1:3" x14ac:dyDescent="0.2">
      <c r="A21" s="476" t="s">
        <v>2037</v>
      </c>
      <c r="B21" s="490">
        <v>0</v>
      </c>
      <c r="C21" s="490">
        <v>0</v>
      </c>
    </row>
    <row r="22" spans="1:3" x14ac:dyDescent="0.2">
      <c r="A22" s="476" t="s">
        <v>2038</v>
      </c>
      <c r="B22" s="490">
        <v>0</v>
      </c>
      <c r="C22" s="490">
        <v>0</v>
      </c>
    </row>
    <row r="23" spans="1:3" x14ac:dyDescent="0.2">
      <c r="A23" s="476" t="s">
        <v>2039</v>
      </c>
      <c r="B23" s="490">
        <v>0</v>
      </c>
      <c r="C23" s="490">
        <v>0</v>
      </c>
    </row>
    <row r="24" spans="1:3" x14ac:dyDescent="0.2">
      <c r="A24" s="476" t="s">
        <v>2040</v>
      </c>
      <c r="B24" s="490">
        <v>0</v>
      </c>
      <c r="C24" s="490">
        <v>0</v>
      </c>
    </row>
    <row r="25" spans="1:3" x14ac:dyDescent="0.2">
      <c r="A25" s="476" t="s">
        <v>2041</v>
      </c>
      <c r="B25" s="490">
        <v>484883</v>
      </c>
      <c r="C25" s="490">
        <v>228874</v>
      </c>
    </row>
    <row r="26" spans="1:3" x14ac:dyDescent="0.2">
      <c r="A26" s="476" t="s">
        <v>2042</v>
      </c>
      <c r="B26" s="490">
        <v>1070602</v>
      </c>
      <c r="C26" s="490">
        <v>784669</v>
      </c>
    </row>
    <row r="27" spans="1:3" x14ac:dyDescent="0.2">
      <c r="A27" s="476" t="s">
        <v>2043</v>
      </c>
      <c r="B27" s="490">
        <v>0</v>
      </c>
      <c r="C27" s="490">
        <v>0</v>
      </c>
    </row>
    <row r="28" spans="1:3" x14ac:dyDescent="0.2">
      <c r="A28" s="476" t="s">
        <v>645</v>
      </c>
      <c r="B28" s="490">
        <v>0</v>
      </c>
      <c r="C28" s="490">
        <v>0</v>
      </c>
    </row>
    <row r="29" spans="1:3" x14ac:dyDescent="0.2">
      <c r="A29" s="492"/>
      <c r="B29" s="490"/>
      <c r="C29" s="490"/>
    </row>
    <row r="30" spans="1:3" x14ac:dyDescent="0.2">
      <c r="A30" s="474" t="s">
        <v>646</v>
      </c>
      <c r="B30" s="489">
        <f>B32+B43+B54</f>
        <v>12361919</v>
      </c>
      <c r="C30" s="489">
        <f>C32+C43+C54</f>
        <v>2463496</v>
      </c>
    </row>
    <row r="31" spans="1:3" x14ac:dyDescent="0.2">
      <c r="A31" s="493"/>
      <c r="B31" s="490"/>
      <c r="C31" s="489"/>
    </row>
    <row r="32" spans="1:3" x14ac:dyDescent="0.2">
      <c r="A32" s="474" t="s">
        <v>647</v>
      </c>
      <c r="B32" s="489">
        <f>SUM(B33:B41)</f>
        <v>11300012</v>
      </c>
      <c r="C32" s="489">
        <f>SUM(C33:C41)</f>
        <v>4154326</v>
      </c>
    </row>
    <row r="33" spans="1:3" x14ac:dyDescent="0.2">
      <c r="A33" s="476" t="s">
        <v>648</v>
      </c>
      <c r="B33" s="490">
        <v>0</v>
      </c>
      <c r="C33" s="490">
        <v>0</v>
      </c>
    </row>
    <row r="34" spans="1:3" x14ac:dyDescent="0.2">
      <c r="A34" s="476" t="s">
        <v>649</v>
      </c>
      <c r="B34" s="490">
        <v>3142411</v>
      </c>
      <c r="C34" s="490">
        <v>2755784</v>
      </c>
    </row>
    <row r="35" spans="1:3" x14ac:dyDescent="0.2">
      <c r="A35" s="476" t="s">
        <v>650</v>
      </c>
      <c r="B35" s="490">
        <v>612</v>
      </c>
      <c r="C35" s="490">
        <v>0</v>
      </c>
    </row>
    <row r="36" spans="1:3" x14ac:dyDescent="0.2">
      <c r="A36" s="476" t="s">
        <v>651</v>
      </c>
      <c r="B36" s="490">
        <v>148126</v>
      </c>
      <c r="C36" s="490">
        <v>60759</v>
      </c>
    </row>
    <row r="37" spans="1:3" x14ac:dyDescent="0.2">
      <c r="A37" s="476" t="s">
        <v>652</v>
      </c>
      <c r="B37" s="490">
        <v>5522373</v>
      </c>
      <c r="C37" s="490">
        <v>1333292</v>
      </c>
    </row>
    <row r="38" spans="1:3" x14ac:dyDescent="0.2">
      <c r="A38" s="476" t="s">
        <v>653</v>
      </c>
      <c r="B38" s="490">
        <v>59922</v>
      </c>
      <c r="C38" s="490">
        <v>4491</v>
      </c>
    </row>
    <row r="39" spans="1:3" x14ac:dyDescent="0.2">
      <c r="A39" s="476" t="s">
        <v>654</v>
      </c>
      <c r="B39" s="490">
        <v>0</v>
      </c>
      <c r="C39" s="490">
        <v>0</v>
      </c>
    </row>
    <row r="40" spans="1:3" x14ac:dyDescent="0.2">
      <c r="A40" s="476" t="s">
        <v>655</v>
      </c>
      <c r="B40" s="490">
        <v>2426568</v>
      </c>
      <c r="C40" s="490">
        <v>0</v>
      </c>
    </row>
    <row r="41" spans="1:3" x14ac:dyDescent="0.2">
      <c r="A41" s="476" t="s">
        <v>656</v>
      </c>
      <c r="B41" s="490">
        <v>0</v>
      </c>
      <c r="C41" s="490">
        <v>0</v>
      </c>
    </row>
    <row r="42" spans="1:3" x14ac:dyDescent="0.2">
      <c r="A42" s="491"/>
      <c r="B42" s="490"/>
      <c r="C42" s="490"/>
    </row>
    <row r="43" spans="1:3" x14ac:dyDescent="0.2">
      <c r="A43" s="474" t="s">
        <v>657</v>
      </c>
      <c r="B43" s="489">
        <f>SUM(B44:B52)</f>
        <v>15157</v>
      </c>
      <c r="C43" s="489">
        <f>SUM(C44:C52)</f>
        <v>0</v>
      </c>
    </row>
    <row r="44" spans="1:3" x14ac:dyDescent="0.2">
      <c r="A44" s="476" t="s">
        <v>648</v>
      </c>
      <c r="B44" s="490">
        <v>15157</v>
      </c>
      <c r="C44" s="490">
        <v>0</v>
      </c>
    </row>
    <row r="45" spans="1:3" x14ac:dyDescent="0.2">
      <c r="A45" s="476" t="s">
        <v>658</v>
      </c>
      <c r="B45" s="490">
        <v>0</v>
      </c>
      <c r="C45" s="490">
        <v>0</v>
      </c>
    </row>
    <row r="46" spans="1:3" x14ac:dyDescent="0.2">
      <c r="A46" s="476" t="s">
        <v>659</v>
      </c>
      <c r="B46" s="490">
        <v>0</v>
      </c>
      <c r="C46" s="490">
        <v>0</v>
      </c>
    </row>
    <row r="47" spans="1:3" x14ac:dyDescent="0.2">
      <c r="A47" s="476" t="s">
        <v>651</v>
      </c>
      <c r="B47" s="490">
        <v>0</v>
      </c>
      <c r="C47" s="490">
        <v>0</v>
      </c>
    </row>
    <row r="48" spans="1:3" x14ac:dyDescent="0.2">
      <c r="A48" s="476" t="s">
        <v>660</v>
      </c>
      <c r="B48" s="490">
        <v>0</v>
      </c>
      <c r="C48" s="490">
        <v>0</v>
      </c>
    </row>
    <row r="49" spans="1:3" x14ac:dyDescent="0.2">
      <c r="A49" s="476" t="s">
        <v>661</v>
      </c>
      <c r="B49" s="490">
        <v>0</v>
      </c>
      <c r="C49" s="490">
        <v>0</v>
      </c>
    </row>
    <row r="50" spans="1:3" x14ac:dyDescent="0.2">
      <c r="A50" s="476" t="s">
        <v>662</v>
      </c>
      <c r="B50" s="490">
        <v>0</v>
      </c>
      <c r="C50" s="490">
        <v>0</v>
      </c>
    </row>
    <row r="51" spans="1:3" x14ac:dyDescent="0.2">
      <c r="A51" s="476" t="s">
        <v>663</v>
      </c>
      <c r="B51" s="490">
        <v>0</v>
      </c>
      <c r="C51" s="490">
        <v>0</v>
      </c>
    </row>
    <row r="52" spans="1:3" x14ac:dyDescent="0.2">
      <c r="A52" s="476" t="s">
        <v>664</v>
      </c>
      <c r="B52" s="490">
        <v>0</v>
      </c>
      <c r="C52" s="490">
        <v>0</v>
      </c>
    </row>
    <row r="53" spans="1:3" x14ac:dyDescent="0.2">
      <c r="A53" s="492"/>
      <c r="B53" s="490"/>
      <c r="C53" s="490"/>
    </row>
    <row r="54" spans="1:3" x14ac:dyDescent="0.2">
      <c r="A54" s="474" t="s">
        <v>665</v>
      </c>
      <c r="B54" s="489">
        <f>SUM(B55:B59)</f>
        <v>1046750</v>
      </c>
      <c r="C54" s="489">
        <f>SUM(C55:C59)</f>
        <v>-1690830</v>
      </c>
    </row>
    <row r="55" spans="1:3" x14ac:dyDescent="0.2">
      <c r="A55" s="476" t="s">
        <v>666</v>
      </c>
      <c r="B55" s="490">
        <v>0</v>
      </c>
      <c r="C55" s="490">
        <v>0</v>
      </c>
    </row>
    <row r="56" spans="1:3" x14ac:dyDescent="0.2">
      <c r="A56" s="476" t="s">
        <v>667</v>
      </c>
      <c r="B56" s="490">
        <v>0</v>
      </c>
      <c r="C56" s="490">
        <v>0</v>
      </c>
    </row>
    <row r="57" spans="1:3" x14ac:dyDescent="0.2">
      <c r="A57" s="476" t="s">
        <v>668</v>
      </c>
      <c r="B57" s="490">
        <v>0</v>
      </c>
      <c r="C57" s="490">
        <v>0</v>
      </c>
    </row>
    <row r="58" spans="1:3" x14ac:dyDescent="0.2">
      <c r="A58" s="476" t="s">
        <v>669</v>
      </c>
      <c r="B58" s="490">
        <v>-1690830</v>
      </c>
      <c r="C58" s="490">
        <v>0</v>
      </c>
    </row>
    <row r="59" spans="1:3" ht="13.5" thickBot="1" x14ac:dyDescent="0.25">
      <c r="A59" s="476" t="s">
        <v>670</v>
      </c>
      <c r="B59" s="494">
        <v>2737580</v>
      </c>
      <c r="C59" s="494">
        <v>-1690830</v>
      </c>
    </row>
  </sheetData>
  <mergeCells count="2">
    <mergeCell ref="A6:C6"/>
    <mergeCell ref="A5:C5"/>
  </mergeCells>
  <phoneticPr fontId="44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C59"/>
  <sheetViews>
    <sheetView showGridLines="0" workbookViewId="0">
      <selection activeCell="A16" sqref="A16"/>
    </sheetView>
  </sheetViews>
  <sheetFormatPr defaultRowHeight="12.75" x14ac:dyDescent="0.2"/>
  <cols>
    <col min="1" max="1" width="68.7109375" bestFit="1" customWidth="1"/>
    <col min="2" max="2" width="13.7109375" customWidth="1"/>
    <col min="3" max="3" width="15.5703125" customWidth="1"/>
  </cols>
  <sheetData>
    <row r="1" spans="1:3" x14ac:dyDescent="0.2">
      <c r="A1" s="334" t="s">
        <v>1595</v>
      </c>
    </row>
    <row r="2" spans="1:3" x14ac:dyDescent="0.2">
      <c r="A2" s="334" t="s">
        <v>300</v>
      </c>
    </row>
    <row r="3" spans="1:3" x14ac:dyDescent="0.2">
      <c r="A3" s="268" t="s">
        <v>2342</v>
      </c>
      <c r="C3" s="270" t="s">
        <v>2565</v>
      </c>
    </row>
    <row r="5" spans="1:3" x14ac:dyDescent="0.2">
      <c r="A5" s="878" t="s">
        <v>1946</v>
      </c>
      <c r="B5" s="878"/>
      <c r="C5" s="878"/>
    </row>
    <row r="6" spans="1:3" x14ac:dyDescent="0.2">
      <c r="A6" s="878" t="s">
        <v>1952</v>
      </c>
      <c r="B6" s="878"/>
      <c r="C6" s="878"/>
    </row>
    <row r="7" spans="1:3" x14ac:dyDescent="0.2">
      <c r="A7" s="479"/>
      <c r="B7" s="479"/>
      <c r="C7" s="479"/>
    </row>
    <row r="8" spans="1:3" ht="13.5" thickBot="1" x14ac:dyDescent="0.25">
      <c r="C8" s="505" t="s">
        <v>73</v>
      </c>
    </row>
    <row r="9" spans="1:3" ht="25.5" thickBot="1" x14ac:dyDescent="0.25">
      <c r="A9" s="487"/>
      <c r="B9" s="274" t="s">
        <v>1947</v>
      </c>
      <c r="C9" s="274" t="s">
        <v>1948</v>
      </c>
    </row>
    <row r="10" spans="1:3" x14ac:dyDescent="0.2">
      <c r="A10" s="495"/>
      <c r="B10" s="490"/>
      <c r="C10" s="490"/>
    </row>
    <row r="11" spans="1:3" x14ac:dyDescent="0.2">
      <c r="A11" s="495"/>
      <c r="B11" s="490"/>
      <c r="C11" s="490"/>
    </row>
    <row r="12" spans="1:3" x14ac:dyDescent="0.2">
      <c r="A12" s="496" t="s">
        <v>1953</v>
      </c>
      <c r="B12" s="490"/>
      <c r="C12" s="490"/>
    </row>
    <row r="13" spans="1:3" x14ac:dyDescent="0.2">
      <c r="A13" s="497"/>
      <c r="B13" s="490"/>
      <c r="C13" s="490"/>
    </row>
    <row r="14" spans="1:3" ht="14.25" x14ac:dyDescent="0.2">
      <c r="A14" s="496" t="s">
        <v>1954</v>
      </c>
      <c r="B14" s="489">
        <f>B16+B19+B24</f>
        <v>10370922</v>
      </c>
      <c r="C14" s="489">
        <f>C16+C19+C24</f>
        <v>1108582</v>
      </c>
    </row>
    <row r="15" spans="1:3" x14ac:dyDescent="0.2">
      <c r="A15" s="496"/>
      <c r="B15" s="490"/>
      <c r="C15" s="490"/>
    </row>
    <row r="16" spans="1:3" x14ac:dyDescent="0.2">
      <c r="A16" s="498" t="s">
        <v>1955</v>
      </c>
      <c r="B16" s="490">
        <f>B17-+-B18</f>
        <v>12819755</v>
      </c>
      <c r="C16" s="490">
        <f>C17-+-C18</f>
        <v>2142874</v>
      </c>
    </row>
    <row r="17" spans="1:3" x14ac:dyDescent="0.2">
      <c r="A17" s="499" t="s">
        <v>1956</v>
      </c>
      <c r="B17" s="490">
        <v>64103578</v>
      </c>
      <c r="C17" s="490">
        <v>4450853</v>
      </c>
    </row>
    <row r="18" spans="1:3" x14ac:dyDescent="0.2">
      <c r="A18" s="500" t="s">
        <v>1957</v>
      </c>
      <c r="B18" s="490">
        <v>-51283823</v>
      </c>
      <c r="C18" s="490">
        <v>-2307979</v>
      </c>
    </row>
    <row r="19" spans="1:3" x14ac:dyDescent="0.2">
      <c r="A19" s="498" t="s">
        <v>1958</v>
      </c>
      <c r="B19" s="490">
        <f>B20+B21+B22+B23</f>
        <v>-2448833</v>
      </c>
      <c r="C19" s="490">
        <f>C20+C21+C22+C23</f>
        <v>-1034292</v>
      </c>
    </row>
    <row r="20" spans="1:3" x14ac:dyDescent="0.2">
      <c r="A20" s="500" t="s">
        <v>1959</v>
      </c>
      <c r="B20" s="490">
        <v>-9916178</v>
      </c>
      <c r="C20" s="490">
        <v>-2068584</v>
      </c>
    </row>
    <row r="21" spans="1:3" x14ac:dyDescent="0.2">
      <c r="A21" s="500" t="s">
        <v>1960</v>
      </c>
      <c r="B21" s="490">
        <v>6433053</v>
      </c>
      <c r="C21" s="490">
        <v>1034292</v>
      </c>
    </row>
    <row r="22" spans="1:3" x14ac:dyDescent="0.2">
      <c r="A22" s="500" t="s">
        <v>1961</v>
      </c>
      <c r="B22" s="490">
        <v>2068584</v>
      </c>
      <c r="C22" s="490">
        <v>0</v>
      </c>
    </row>
    <row r="23" spans="1:3" x14ac:dyDescent="0.2">
      <c r="A23" s="500" t="s">
        <v>1962</v>
      </c>
      <c r="B23" s="490">
        <v>-1034292</v>
      </c>
      <c r="C23" s="490">
        <v>0</v>
      </c>
    </row>
    <row r="24" spans="1:3" x14ac:dyDescent="0.2">
      <c r="A24" s="498" t="s">
        <v>1963</v>
      </c>
      <c r="B24" s="490">
        <v>0</v>
      </c>
      <c r="C24" s="490">
        <v>0</v>
      </c>
    </row>
    <row r="25" spans="1:3" x14ac:dyDescent="0.2">
      <c r="A25" s="498"/>
      <c r="B25" s="490"/>
      <c r="C25" s="490"/>
    </row>
    <row r="26" spans="1:3" ht="14.25" x14ac:dyDescent="0.2">
      <c r="A26" s="496" t="s">
        <v>1964</v>
      </c>
      <c r="B26" s="489">
        <f>B28+B31+B36</f>
        <v>-9726981</v>
      </c>
      <c r="C26" s="489">
        <f>C28+C31+C36</f>
        <v>-2897798</v>
      </c>
    </row>
    <row r="27" spans="1:3" x14ac:dyDescent="0.2">
      <c r="A27" s="496"/>
      <c r="B27" s="490"/>
      <c r="C27" s="490"/>
    </row>
    <row r="28" spans="1:3" x14ac:dyDescent="0.2">
      <c r="A28" s="498" t="s">
        <v>1965</v>
      </c>
      <c r="B28" s="490">
        <f>B29+B30</f>
        <v>-8406940</v>
      </c>
      <c r="C28" s="490">
        <f>C29+C30</f>
        <v>-447469</v>
      </c>
    </row>
    <row r="29" spans="1:3" x14ac:dyDescent="0.2">
      <c r="A29" s="500" t="s">
        <v>1966</v>
      </c>
      <c r="B29" s="490">
        <v>-43905528</v>
      </c>
      <c r="C29" s="490">
        <v>-894938</v>
      </c>
    </row>
    <row r="30" spans="1:3" x14ac:dyDescent="0.2">
      <c r="A30" s="500" t="s">
        <v>355</v>
      </c>
      <c r="B30" s="490">
        <v>35498588</v>
      </c>
      <c r="C30" s="490">
        <v>447469</v>
      </c>
    </row>
    <row r="31" spans="1:3" x14ac:dyDescent="0.2">
      <c r="A31" s="498" t="s">
        <v>356</v>
      </c>
      <c r="B31" s="490">
        <f>B32+B33+B34+B35</f>
        <v>-1740247</v>
      </c>
      <c r="C31" s="490">
        <f>C32+C33+C34+C35</f>
        <v>-299000</v>
      </c>
    </row>
    <row r="32" spans="1:3" x14ac:dyDescent="0.2">
      <c r="A32" s="500" t="s">
        <v>357</v>
      </c>
      <c r="B32" s="490">
        <v>-7286252</v>
      </c>
      <c r="C32" s="490">
        <v>-598000</v>
      </c>
    </row>
    <row r="33" spans="1:3" x14ac:dyDescent="0.2">
      <c r="A33" s="500" t="s">
        <v>358</v>
      </c>
      <c r="B33" s="490">
        <v>5247005</v>
      </c>
      <c r="C33" s="490">
        <v>299000</v>
      </c>
    </row>
    <row r="34" spans="1:3" x14ac:dyDescent="0.2">
      <c r="A34" s="500" t="s">
        <v>359</v>
      </c>
      <c r="B34" s="490">
        <v>598000</v>
      </c>
      <c r="C34" s="490">
        <v>0</v>
      </c>
    </row>
    <row r="35" spans="1:3" x14ac:dyDescent="0.2">
      <c r="A35" s="500" t="s">
        <v>360</v>
      </c>
      <c r="B35" s="490">
        <v>-299000</v>
      </c>
      <c r="C35" s="490">
        <v>0</v>
      </c>
    </row>
    <row r="36" spans="1:3" x14ac:dyDescent="0.2">
      <c r="A36" s="498" t="s">
        <v>361</v>
      </c>
      <c r="B36" s="490">
        <f>B37+B39+B38+B40</f>
        <v>420206</v>
      </c>
      <c r="C36" s="490">
        <f>C37+C39+C38+C40</f>
        <v>-2151329</v>
      </c>
    </row>
    <row r="37" spans="1:3" x14ac:dyDescent="0.2">
      <c r="A37" s="501" t="s">
        <v>362</v>
      </c>
      <c r="B37" s="490">
        <v>-10862966</v>
      </c>
      <c r="C37" s="490">
        <v>-756648</v>
      </c>
    </row>
    <row r="38" spans="1:3" x14ac:dyDescent="0.2">
      <c r="A38" s="501" t="s">
        <v>363</v>
      </c>
      <c r="B38" s="490">
        <v>16667366</v>
      </c>
      <c r="C38" s="490">
        <v>576995</v>
      </c>
    </row>
    <row r="39" spans="1:3" x14ac:dyDescent="0.2">
      <c r="A39" s="501" t="s">
        <v>364</v>
      </c>
      <c r="B39" s="490">
        <v>-4763265</v>
      </c>
      <c r="C39" s="490">
        <v>-1924174</v>
      </c>
    </row>
    <row r="40" spans="1:3" x14ac:dyDescent="0.2">
      <c r="A40" s="501" t="s">
        <v>365</v>
      </c>
      <c r="B40" s="490">
        <v>-620929</v>
      </c>
      <c r="C40" s="490">
        <v>-47502</v>
      </c>
    </row>
    <row r="41" spans="1:3" x14ac:dyDescent="0.2">
      <c r="A41" s="498"/>
      <c r="B41" s="490"/>
      <c r="C41" s="490"/>
    </row>
    <row r="42" spans="1:3" x14ac:dyDescent="0.2">
      <c r="A42" s="498" t="s">
        <v>2559</v>
      </c>
      <c r="B42" s="489">
        <f>B14+B26</f>
        <v>643941</v>
      </c>
      <c r="C42" s="489">
        <f>C14+C26</f>
        <v>-1789216</v>
      </c>
    </row>
    <row r="43" spans="1:3" x14ac:dyDescent="0.2">
      <c r="A43" s="498"/>
      <c r="B43" s="489"/>
      <c r="C43" s="489"/>
    </row>
    <row r="44" spans="1:3" x14ac:dyDescent="0.2">
      <c r="A44" s="502" t="s">
        <v>2560</v>
      </c>
      <c r="B44" s="489"/>
      <c r="C44" s="489"/>
    </row>
    <row r="45" spans="1:3" x14ac:dyDescent="0.2">
      <c r="A45" s="498"/>
      <c r="B45" s="489"/>
      <c r="C45" s="489"/>
    </row>
    <row r="46" spans="1:3" x14ac:dyDescent="0.2">
      <c r="A46" s="502" t="s">
        <v>2561</v>
      </c>
      <c r="B46" s="489">
        <v>2186386</v>
      </c>
      <c r="C46" s="489">
        <v>99308</v>
      </c>
    </row>
    <row r="47" spans="1:3" x14ac:dyDescent="0.2">
      <c r="A47" s="502"/>
      <c r="B47" s="489"/>
      <c r="C47" s="489"/>
    </row>
    <row r="48" spans="1:3" x14ac:dyDescent="0.2">
      <c r="A48" s="502" t="s">
        <v>2562</v>
      </c>
      <c r="B48" s="489">
        <v>0</v>
      </c>
      <c r="C48" s="489">
        <v>0</v>
      </c>
    </row>
    <row r="49" spans="1:3" x14ac:dyDescent="0.2">
      <c r="A49" s="502"/>
      <c r="B49" s="489"/>
      <c r="C49" s="489"/>
    </row>
    <row r="50" spans="1:3" x14ac:dyDescent="0.2">
      <c r="A50" s="502" t="s">
        <v>2563</v>
      </c>
      <c r="B50" s="489">
        <v>92747</v>
      </c>
      <c r="C50" s="489">
        <v>923</v>
      </c>
    </row>
    <row r="51" spans="1:3" x14ac:dyDescent="0.2">
      <c r="A51" s="498"/>
      <c r="B51" s="489"/>
      <c r="C51" s="489"/>
    </row>
    <row r="52" spans="1:3" ht="14.25" thickBot="1" x14ac:dyDescent="0.3">
      <c r="A52" s="503" t="s">
        <v>2564</v>
      </c>
      <c r="B52" s="504">
        <f>B42+B46-B48-B50</f>
        <v>2737580</v>
      </c>
      <c r="C52" s="504">
        <f>C42+C46-C48-C50</f>
        <v>-1690831</v>
      </c>
    </row>
    <row r="53" spans="1:3" x14ac:dyDescent="0.2">
      <c r="A53" s="484"/>
      <c r="B53" s="482"/>
      <c r="C53" s="482"/>
    </row>
    <row r="54" spans="1:3" x14ac:dyDescent="0.2">
      <c r="A54" s="480"/>
      <c r="B54" s="481"/>
      <c r="C54" s="481"/>
    </row>
    <row r="55" spans="1:3" x14ac:dyDescent="0.2">
      <c r="A55" s="483"/>
      <c r="B55" s="482"/>
      <c r="C55" s="485"/>
    </row>
    <row r="56" spans="1:3" x14ac:dyDescent="0.2">
      <c r="A56" s="483"/>
      <c r="B56" s="482"/>
      <c r="C56" s="485"/>
    </row>
    <row r="57" spans="1:3" x14ac:dyDescent="0.2">
      <c r="A57" s="483"/>
      <c r="B57" s="482"/>
      <c r="C57" s="485"/>
    </row>
    <row r="58" spans="1:3" x14ac:dyDescent="0.2">
      <c r="A58" s="483"/>
      <c r="B58" s="482"/>
      <c r="C58" s="485"/>
    </row>
    <row r="59" spans="1:3" x14ac:dyDescent="0.2">
      <c r="A59" s="483"/>
      <c r="B59" s="482"/>
      <c r="C59" s="485"/>
    </row>
  </sheetData>
  <mergeCells count="2">
    <mergeCell ref="A5:C5"/>
    <mergeCell ref="A6:C6"/>
  </mergeCells>
  <phoneticPr fontId="44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456"/>
  <sheetViews>
    <sheetView showGridLines="0" workbookViewId="0">
      <selection activeCell="A4" sqref="A4"/>
    </sheetView>
  </sheetViews>
  <sheetFormatPr defaultRowHeight="12.75" x14ac:dyDescent="0.2"/>
  <cols>
    <col min="1" max="1" width="58.5703125" style="24" customWidth="1"/>
    <col min="2" max="2" width="14.42578125" style="380" bestFit="1" customWidth="1"/>
    <col min="3" max="3" width="8.85546875" style="195" customWidth="1"/>
    <col min="4" max="4" width="5.85546875" style="24" customWidth="1"/>
    <col min="5" max="5" width="58.7109375" style="24" bestFit="1" customWidth="1"/>
    <col min="6" max="6" width="11.140625" style="24" customWidth="1"/>
    <col min="7" max="7" width="9.28515625" style="195" bestFit="1" customWidth="1"/>
    <col min="8" max="16384" width="9.140625" style="24"/>
  </cols>
  <sheetData>
    <row r="1" spans="1:8" x14ac:dyDescent="0.2">
      <c r="A1" s="583" t="s">
        <v>1595</v>
      </c>
    </row>
    <row r="2" spans="1:8" x14ac:dyDescent="0.2">
      <c r="A2" s="583" t="s">
        <v>300</v>
      </c>
    </row>
    <row r="3" spans="1:8" s="30" customFormat="1" x14ac:dyDescent="0.2">
      <c r="A3" s="158" t="s">
        <v>1237</v>
      </c>
      <c r="B3" s="167"/>
      <c r="C3" s="260"/>
      <c r="G3" s="588" t="s">
        <v>1238</v>
      </c>
    </row>
    <row r="4" spans="1:8" s="30" customFormat="1" x14ac:dyDescent="0.2">
      <c r="B4" s="167"/>
      <c r="C4" s="260"/>
      <c r="G4" s="260"/>
    </row>
    <row r="5" spans="1:8" s="30" customFormat="1" ht="14.25" customHeight="1" x14ac:dyDescent="0.2">
      <c r="A5" s="879" t="s">
        <v>3407</v>
      </c>
      <c r="B5" s="879"/>
      <c r="C5" s="879"/>
      <c r="D5" s="879"/>
      <c r="E5" s="879"/>
      <c r="F5" s="879"/>
      <c r="G5" s="879"/>
    </row>
    <row r="6" spans="1:8" s="30" customFormat="1" ht="12.75" customHeight="1" x14ac:dyDescent="0.2">
      <c r="A6" s="880" t="s">
        <v>298</v>
      </c>
      <c r="B6" s="879"/>
      <c r="C6" s="879"/>
      <c r="D6" s="879"/>
      <c r="E6" s="879"/>
      <c r="F6" s="879"/>
      <c r="G6" s="879"/>
    </row>
    <row r="7" spans="1:8" s="30" customFormat="1" ht="13.5" thickBot="1" x14ac:dyDescent="0.25">
      <c r="A7" s="589"/>
      <c r="B7" s="590"/>
      <c r="C7" s="261"/>
      <c r="D7" s="589"/>
      <c r="E7" s="589"/>
      <c r="F7" s="589"/>
      <c r="G7" s="261"/>
    </row>
    <row r="8" spans="1:8" s="30" customFormat="1" ht="39" thickBot="1" x14ac:dyDescent="0.25">
      <c r="A8" s="160" t="s">
        <v>2898</v>
      </c>
      <c r="B8" s="162" t="s">
        <v>3007</v>
      </c>
      <c r="C8" s="591" t="s">
        <v>3008</v>
      </c>
      <c r="E8" s="160" t="s">
        <v>2898</v>
      </c>
      <c r="F8" s="162" t="s">
        <v>3007</v>
      </c>
      <c r="G8" s="591" t="s">
        <v>3008</v>
      </c>
    </row>
    <row r="9" spans="1:8" s="30" customFormat="1" ht="13.5" thickBot="1" x14ac:dyDescent="0.25">
      <c r="A9" s="212" t="s">
        <v>3016</v>
      </c>
      <c r="B9" s="592"/>
      <c r="C9" s="593"/>
      <c r="D9" s="24"/>
      <c r="E9" s="531" t="s">
        <v>117</v>
      </c>
      <c r="F9" s="532"/>
      <c r="G9" s="533"/>
      <c r="H9" s="24"/>
    </row>
    <row r="10" spans="1:8" s="30" customFormat="1" x14ac:dyDescent="0.2">
      <c r="A10" s="528" t="s">
        <v>3229</v>
      </c>
      <c r="B10" s="529">
        <v>18000000</v>
      </c>
      <c r="C10" s="530">
        <v>100</v>
      </c>
      <c r="D10" s="24"/>
      <c r="E10" s="528" t="s">
        <v>852</v>
      </c>
      <c r="F10" s="529">
        <v>22834690</v>
      </c>
      <c r="G10" s="530">
        <v>99.281260869565216</v>
      </c>
      <c r="H10" s="24"/>
    </row>
    <row r="11" spans="1:8" s="30" customFormat="1" x14ac:dyDescent="0.2">
      <c r="A11" s="534" t="s">
        <v>3017</v>
      </c>
      <c r="B11" s="535">
        <v>0</v>
      </c>
      <c r="C11" s="459">
        <v>0</v>
      </c>
      <c r="D11" s="24"/>
      <c r="E11" s="534" t="s">
        <v>853</v>
      </c>
      <c r="F11" s="535">
        <v>110000</v>
      </c>
      <c r="G11" s="459">
        <v>0.47826086956521735</v>
      </c>
      <c r="H11" s="24"/>
    </row>
    <row r="12" spans="1:8" s="30" customFormat="1" x14ac:dyDescent="0.2">
      <c r="A12" s="534" t="s">
        <v>3018</v>
      </c>
      <c r="B12" s="535">
        <v>0</v>
      </c>
      <c r="C12" s="459">
        <v>0</v>
      </c>
      <c r="D12" s="24"/>
      <c r="E12" s="534" t="s">
        <v>854</v>
      </c>
      <c r="F12" s="535">
        <v>22655</v>
      </c>
      <c r="G12" s="459">
        <v>9.8500000000000004E-2</v>
      </c>
      <c r="H12" s="24"/>
    </row>
    <row r="13" spans="1:8" s="30" customFormat="1" x14ac:dyDescent="0.2">
      <c r="A13" s="534" t="s">
        <v>3021</v>
      </c>
      <c r="B13" s="535">
        <v>0</v>
      </c>
      <c r="C13" s="459">
        <v>0</v>
      </c>
      <c r="D13" s="24"/>
      <c r="E13" s="534" t="s">
        <v>855</v>
      </c>
      <c r="F13" s="535">
        <v>22655</v>
      </c>
      <c r="G13" s="459">
        <v>9.8500000000000004E-2</v>
      </c>
      <c r="H13" s="24"/>
    </row>
    <row r="14" spans="1:8" s="30" customFormat="1" ht="13.5" thickBot="1" x14ac:dyDescent="0.25">
      <c r="A14" s="534" t="s">
        <v>3022</v>
      </c>
      <c r="B14" s="535">
        <v>0</v>
      </c>
      <c r="C14" s="459">
        <v>0</v>
      </c>
      <c r="D14" s="24"/>
      <c r="E14" s="534" t="s">
        <v>856</v>
      </c>
      <c r="F14" s="535">
        <v>10000</v>
      </c>
      <c r="G14" s="459">
        <v>4.3478260869565216E-2</v>
      </c>
      <c r="H14" s="24"/>
    </row>
    <row r="15" spans="1:8" s="30" customFormat="1" ht="13.5" thickBot="1" x14ac:dyDescent="0.25">
      <c r="A15" s="534" t="s">
        <v>3023</v>
      </c>
      <c r="B15" s="535">
        <v>0</v>
      </c>
      <c r="C15" s="459">
        <v>0</v>
      </c>
      <c r="D15" s="24"/>
      <c r="E15" s="536" t="s">
        <v>3230</v>
      </c>
      <c r="F15" s="537" t="s">
        <v>857</v>
      </c>
      <c r="G15" s="538">
        <v>100</v>
      </c>
      <c r="H15" s="24"/>
    </row>
    <row r="16" spans="1:8" s="30" customFormat="1" ht="13.5" thickBot="1" x14ac:dyDescent="0.25">
      <c r="A16" s="536" t="s">
        <v>3230</v>
      </c>
      <c r="B16" s="537">
        <f>SUM(B10:B15)</f>
        <v>18000000</v>
      </c>
      <c r="C16" s="538">
        <v>100</v>
      </c>
      <c r="D16" s="24"/>
      <c r="E16" s="531" t="s">
        <v>2484</v>
      </c>
      <c r="F16" s="532"/>
      <c r="G16" s="533"/>
      <c r="H16" s="24"/>
    </row>
    <row r="17" spans="1:8" s="30" customFormat="1" ht="13.5" thickBot="1" x14ac:dyDescent="0.25">
      <c r="A17" s="531" t="s">
        <v>3027</v>
      </c>
      <c r="B17" s="532"/>
      <c r="C17" s="533"/>
      <c r="D17" s="24"/>
      <c r="E17" s="528" t="s">
        <v>858</v>
      </c>
      <c r="F17" s="529">
        <v>3723066.73</v>
      </c>
      <c r="G17" s="530">
        <v>95.064006497798189</v>
      </c>
      <c r="H17" s="24"/>
    </row>
    <row r="18" spans="1:8" s="30" customFormat="1" x14ac:dyDescent="0.2">
      <c r="A18" s="528" t="s">
        <v>3231</v>
      </c>
      <c r="B18" s="529">
        <v>189658800</v>
      </c>
      <c r="C18" s="530">
        <v>61.98</v>
      </c>
      <c r="D18" s="24"/>
      <c r="E18" s="534" t="s">
        <v>3232</v>
      </c>
      <c r="F18" s="535">
        <v>193312.21</v>
      </c>
      <c r="G18" s="459">
        <v>4.9359935022018071</v>
      </c>
      <c r="H18" s="24"/>
    </row>
    <row r="19" spans="1:8" s="30" customFormat="1" ht="13.5" thickBot="1" x14ac:dyDescent="0.25">
      <c r="A19" s="534" t="s">
        <v>3232</v>
      </c>
      <c r="B19" s="535">
        <v>116341200</v>
      </c>
      <c r="C19" s="459">
        <v>38.020000000000003</v>
      </c>
      <c r="D19" s="24"/>
      <c r="E19" s="534" t="s">
        <v>2877</v>
      </c>
      <c r="F19" s="535">
        <v>0</v>
      </c>
      <c r="G19" s="459">
        <v>0</v>
      </c>
      <c r="H19" s="24"/>
    </row>
    <row r="20" spans="1:8" s="30" customFormat="1" ht="13.5" thickBot="1" x14ac:dyDescent="0.25">
      <c r="A20" s="536" t="s">
        <v>3230</v>
      </c>
      <c r="B20" s="537">
        <f>SUM(B18:B19)</f>
        <v>306000000</v>
      </c>
      <c r="C20" s="538">
        <v>100</v>
      </c>
      <c r="D20" s="24"/>
      <c r="E20" s="536" t="s">
        <v>3230</v>
      </c>
      <c r="F20" s="537" t="s">
        <v>859</v>
      </c>
      <c r="G20" s="538">
        <v>100</v>
      </c>
      <c r="H20" s="24"/>
    </row>
    <row r="21" spans="1:8" s="30" customFormat="1" ht="13.5" thickBot="1" x14ac:dyDescent="0.25">
      <c r="A21" s="531" t="s">
        <v>3031</v>
      </c>
      <c r="B21" s="532"/>
      <c r="C21" s="533"/>
      <c r="D21" s="24"/>
      <c r="E21" s="531" t="s">
        <v>2490</v>
      </c>
      <c r="F21" s="532"/>
      <c r="G21" s="533"/>
      <c r="H21" s="24"/>
    </row>
    <row r="22" spans="1:8" s="30" customFormat="1" x14ac:dyDescent="0.2">
      <c r="A22" s="528" t="s">
        <v>3232</v>
      </c>
      <c r="B22" s="529">
        <v>117397441</v>
      </c>
      <c r="C22" s="530">
        <v>42.689978545454544</v>
      </c>
      <c r="D22" s="24"/>
      <c r="E22" s="528" t="s">
        <v>860</v>
      </c>
      <c r="F22" s="529">
        <v>10815885</v>
      </c>
      <c r="G22" s="530">
        <v>92.364517506404781</v>
      </c>
      <c r="H22" s="24"/>
    </row>
    <row r="23" spans="1:8" s="30" customFormat="1" x14ac:dyDescent="0.2">
      <c r="A23" s="534" t="s">
        <v>3233</v>
      </c>
      <c r="B23" s="535">
        <v>97707561</v>
      </c>
      <c r="C23" s="459">
        <v>35.530022181818183</v>
      </c>
      <c r="D23" s="24"/>
      <c r="E23" s="534" t="s">
        <v>861</v>
      </c>
      <c r="F23" s="535">
        <v>621730</v>
      </c>
      <c r="G23" s="459">
        <v>5.3093936806148596</v>
      </c>
      <c r="H23" s="24"/>
    </row>
    <row r="24" spans="1:8" s="30" customFormat="1" ht="13.5" thickBot="1" x14ac:dyDescent="0.25">
      <c r="A24" s="534" t="s">
        <v>3214</v>
      </c>
      <c r="B24" s="535">
        <v>59894998</v>
      </c>
      <c r="C24" s="459">
        <v>21.779999272727274</v>
      </c>
      <c r="D24" s="24"/>
      <c r="E24" s="534" t="s">
        <v>862</v>
      </c>
      <c r="F24" s="535">
        <v>183306</v>
      </c>
      <c r="G24" s="459">
        <v>1.5653800170794194</v>
      </c>
      <c r="H24" s="24"/>
    </row>
    <row r="25" spans="1:8" s="30" customFormat="1" ht="13.5" thickBot="1" x14ac:dyDescent="0.25">
      <c r="A25" s="536" t="s">
        <v>3230</v>
      </c>
      <c r="B25" s="537">
        <f>SUM(B22:B24)</f>
        <v>275000000</v>
      </c>
      <c r="C25" s="538">
        <v>100</v>
      </c>
      <c r="D25" s="24"/>
      <c r="E25" s="534" t="s">
        <v>863</v>
      </c>
      <c r="F25" s="535">
        <v>84015</v>
      </c>
      <c r="G25" s="459">
        <v>0.71746370623398814</v>
      </c>
      <c r="H25" s="24"/>
    </row>
    <row r="26" spans="1:8" s="30" customFormat="1" ht="13.5" thickBot="1" x14ac:dyDescent="0.25">
      <c r="A26" s="531" t="s">
        <v>3037</v>
      </c>
      <c r="B26" s="532"/>
      <c r="C26" s="533"/>
      <c r="D26" s="24"/>
      <c r="E26" s="534" t="s">
        <v>864</v>
      </c>
      <c r="F26" s="535">
        <v>3963</v>
      </c>
      <c r="G26" s="459">
        <v>3.3842869342442357E-2</v>
      </c>
      <c r="H26" s="24"/>
    </row>
    <row r="27" spans="1:8" s="30" customFormat="1" ht="13.5" thickBot="1" x14ac:dyDescent="0.25">
      <c r="A27" s="528" t="s">
        <v>3234</v>
      </c>
      <c r="B27" s="529">
        <v>149530795.02000001</v>
      </c>
      <c r="C27" s="530">
        <v>99.687196679999985</v>
      </c>
      <c r="D27" s="24"/>
      <c r="E27" s="534" t="s">
        <v>865</v>
      </c>
      <c r="F27" s="535">
        <v>1101</v>
      </c>
      <c r="G27" s="459">
        <v>9.4022203245089659E-3</v>
      </c>
      <c r="H27" s="24"/>
    </row>
    <row r="28" spans="1:8" s="30" customFormat="1" ht="13.5" thickBot="1" x14ac:dyDescent="0.25">
      <c r="A28" s="534" t="s">
        <v>3235</v>
      </c>
      <c r="B28" s="535">
        <v>466331.06</v>
      </c>
      <c r="C28" s="459">
        <v>0.31088737333333327</v>
      </c>
      <c r="D28" s="24"/>
      <c r="E28" s="536" t="s">
        <v>3230</v>
      </c>
      <c r="F28" s="537" t="s">
        <v>866</v>
      </c>
      <c r="G28" s="538">
        <v>100</v>
      </c>
      <c r="H28" s="24"/>
    </row>
    <row r="29" spans="1:8" s="30" customFormat="1" ht="13.5" thickBot="1" x14ac:dyDescent="0.25">
      <c r="A29" s="534" t="s">
        <v>3236</v>
      </c>
      <c r="B29" s="535">
        <v>2872.7</v>
      </c>
      <c r="C29" s="459">
        <v>1.9151333333333328E-3</v>
      </c>
      <c r="D29" s="24"/>
      <c r="E29" s="531" t="s">
        <v>2493</v>
      </c>
      <c r="F29" s="532"/>
      <c r="G29" s="533"/>
      <c r="H29" s="24"/>
    </row>
    <row r="30" spans="1:8" s="30" customFormat="1" x14ac:dyDescent="0.2">
      <c r="A30" s="534" t="s">
        <v>3237</v>
      </c>
      <c r="B30" s="535">
        <v>0.61</v>
      </c>
      <c r="C30" s="459">
        <v>4.066666666666666E-7</v>
      </c>
      <c r="D30" s="24"/>
      <c r="E30" s="528" t="s">
        <v>2985</v>
      </c>
      <c r="F30" s="529">
        <v>280000000</v>
      </c>
      <c r="G30" s="530">
        <v>80</v>
      </c>
      <c r="H30" s="24"/>
    </row>
    <row r="31" spans="1:8" s="30" customFormat="1" ht="13.5" thickBot="1" x14ac:dyDescent="0.25">
      <c r="A31" s="534" t="s">
        <v>3238</v>
      </c>
      <c r="B31" s="535">
        <v>0.61</v>
      </c>
      <c r="C31" s="459">
        <v>4.066666666666666E-7</v>
      </c>
      <c r="D31" s="24"/>
      <c r="E31" s="534" t="s">
        <v>2986</v>
      </c>
      <c r="F31" s="535">
        <v>46093641.009999998</v>
      </c>
      <c r="G31" s="459">
        <v>13.169611717142857</v>
      </c>
      <c r="H31" s="24"/>
    </row>
    <row r="32" spans="1:8" s="30" customFormat="1" ht="13.5" thickBot="1" x14ac:dyDescent="0.25">
      <c r="A32" s="536" t="s">
        <v>3230</v>
      </c>
      <c r="B32" s="537" t="s">
        <v>3239</v>
      </c>
      <c r="C32" s="538">
        <v>100</v>
      </c>
      <c r="D32" s="24"/>
      <c r="E32" s="534" t="s">
        <v>2987</v>
      </c>
      <c r="F32" s="535">
        <v>19000000</v>
      </c>
      <c r="G32" s="459">
        <v>5.4285714285714288</v>
      </c>
      <c r="H32" s="24"/>
    </row>
    <row r="33" spans="1:8" s="30" customFormat="1" ht="13.5" thickBot="1" x14ac:dyDescent="0.25">
      <c r="A33" s="531" t="s">
        <v>118</v>
      </c>
      <c r="B33" s="532"/>
      <c r="C33" s="533"/>
      <c r="D33" s="24"/>
      <c r="E33" s="534" t="s">
        <v>2988</v>
      </c>
      <c r="F33" s="535">
        <v>4015404.81</v>
      </c>
      <c r="G33" s="459">
        <v>1.1472585171428571</v>
      </c>
      <c r="H33" s="24"/>
    </row>
    <row r="34" spans="1:8" s="30" customFormat="1" ht="13.5" thickBot="1" x14ac:dyDescent="0.25">
      <c r="A34" s="528" t="s">
        <v>3240</v>
      </c>
      <c r="B34" s="529">
        <v>10300000</v>
      </c>
      <c r="C34" s="530">
        <v>100</v>
      </c>
      <c r="D34" s="24"/>
      <c r="E34" s="534" t="s">
        <v>2989</v>
      </c>
      <c r="F34" s="535">
        <v>582953.30000000005</v>
      </c>
      <c r="G34" s="459">
        <v>0.16655808571428571</v>
      </c>
      <c r="H34" s="24"/>
    </row>
    <row r="35" spans="1:8" s="30" customFormat="1" ht="13.5" thickBot="1" x14ac:dyDescent="0.25">
      <c r="A35" s="536" t="s">
        <v>3230</v>
      </c>
      <c r="B35" s="537" t="s">
        <v>3241</v>
      </c>
      <c r="C35" s="538">
        <v>100</v>
      </c>
      <c r="D35" s="24"/>
      <c r="E35" s="534" t="s">
        <v>3232</v>
      </c>
      <c r="F35" s="535">
        <v>308000.88</v>
      </c>
      <c r="G35" s="459">
        <v>8.800025142857143E-2</v>
      </c>
      <c r="H35" s="24"/>
    </row>
    <row r="36" spans="1:8" s="30" customFormat="1" ht="13.5" thickBot="1" x14ac:dyDescent="0.25">
      <c r="A36" s="531" t="s">
        <v>2021</v>
      </c>
      <c r="B36" s="532"/>
      <c r="C36" s="533"/>
      <c r="D36" s="24"/>
      <c r="E36" s="536" t="s">
        <v>3230</v>
      </c>
      <c r="F36" s="537" t="s">
        <v>2990</v>
      </c>
      <c r="G36" s="538">
        <v>100</v>
      </c>
      <c r="H36" s="24"/>
    </row>
    <row r="37" spans="1:8" s="30" customFormat="1" ht="13.5" thickBot="1" x14ac:dyDescent="0.25">
      <c r="A37" s="528" t="s">
        <v>3242</v>
      </c>
      <c r="B37" s="529">
        <v>24660060</v>
      </c>
      <c r="C37" s="530">
        <v>98.640240000000006</v>
      </c>
      <c r="D37" s="24"/>
      <c r="E37" s="531" t="s">
        <v>2976</v>
      </c>
      <c r="F37" s="532"/>
      <c r="G37" s="533"/>
      <c r="H37" s="24"/>
    </row>
    <row r="38" spans="1:8" s="30" customFormat="1" ht="13.5" thickBot="1" x14ac:dyDescent="0.25">
      <c r="A38" s="534" t="s">
        <v>3232</v>
      </c>
      <c r="B38" s="535">
        <v>339940</v>
      </c>
      <c r="C38" s="459">
        <v>1.3597599999999999</v>
      </c>
      <c r="D38" s="24"/>
      <c r="E38" s="528" t="s">
        <v>2991</v>
      </c>
      <c r="F38" s="529">
        <v>42480000</v>
      </c>
      <c r="G38" s="530">
        <v>53.1</v>
      </c>
      <c r="H38" s="24"/>
    </row>
    <row r="39" spans="1:8" s="30" customFormat="1" ht="13.5" thickBot="1" x14ac:dyDescent="0.25">
      <c r="A39" s="536" t="s">
        <v>3230</v>
      </c>
      <c r="B39" s="537" t="s">
        <v>3243</v>
      </c>
      <c r="C39" s="538">
        <v>100</v>
      </c>
      <c r="D39" s="24"/>
      <c r="E39" s="534" t="s">
        <v>2992</v>
      </c>
      <c r="F39" s="535">
        <v>26951880</v>
      </c>
      <c r="G39" s="459">
        <v>33.68985</v>
      </c>
      <c r="H39" s="24"/>
    </row>
    <row r="40" spans="1:8" s="30" customFormat="1" ht="13.5" thickBot="1" x14ac:dyDescent="0.25">
      <c r="A40" s="531" t="s">
        <v>2027</v>
      </c>
      <c r="B40" s="532"/>
      <c r="C40" s="533"/>
      <c r="D40" s="24"/>
      <c r="E40" s="534" t="s">
        <v>2993</v>
      </c>
      <c r="F40" s="535">
        <v>6358787</v>
      </c>
      <c r="G40" s="459">
        <v>7.9484837500000003</v>
      </c>
      <c r="H40" s="24"/>
    </row>
    <row r="41" spans="1:8" s="30" customFormat="1" ht="13.5" thickBot="1" x14ac:dyDescent="0.25">
      <c r="A41" s="528" t="s">
        <v>3244</v>
      </c>
      <c r="B41" s="529">
        <v>157932801.30021098</v>
      </c>
      <c r="C41" s="530">
        <v>70.96189849953906</v>
      </c>
      <c r="D41" s="24"/>
      <c r="E41" s="534" t="s">
        <v>2994</v>
      </c>
      <c r="F41" s="535">
        <v>4209333</v>
      </c>
      <c r="G41" s="459">
        <v>5.2616662500000002</v>
      </c>
      <c r="H41" s="24"/>
    </row>
    <row r="42" spans="1:8" s="30" customFormat="1" ht="13.5" thickBot="1" x14ac:dyDescent="0.25">
      <c r="A42" s="534" t="s">
        <v>3245</v>
      </c>
      <c r="B42" s="535">
        <v>43735594.498936325</v>
      </c>
      <c r="C42" s="459">
        <v>19.651147779941088</v>
      </c>
      <c r="D42" s="24"/>
      <c r="E42" s="536" t="s">
        <v>3230</v>
      </c>
      <c r="F42" s="537" t="s">
        <v>2995</v>
      </c>
      <c r="G42" s="538">
        <v>100</v>
      </c>
      <c r="H42" s="24"/>
    </row>
    <row r="43" spans="1:8" s="30" customFormat="1" ht="13.5" thickBot="1" x14ac:dyDescent="0.25">
      <c r="A43" s="534" t="s">
        <v>3246</v>
      </c>
      <c r="B43" s="535">
        <v>16821331.637010828</v>
      </c>
      <c r="C43" s="459">
        <v>7.5581109080919777</v>
      </c>
      <c r="D43" s="24"/>
      <c r="E43" s="531" t="s">
        <v>1698</v>
      </c>
      <c r="F43" s="532"/>
      <c r="G43" s="533"/>
      <c r="H43" s="24"/>
    </row>
    <row r="44" spans="1:8" s="30" customFormat="1" x14ac:dyDescent="0.2">
      <c r="A44" s="534" t="s">
        <v>3247</v>
      </c>
      <c r="B44" s="535">
        <v>3364530.4266650961</v>
      </c>
      <c r="C44" s="459">
        <v>1.5117408459169808</v>
      </c>
      <c r="D44" s="24"/>
      <c r="E44" s="528" t="s">
        <v>2996</v>
      </c>
      <c r="F44" s="529">
        <v>21310470</v>
      </c>
      <c r="G44" s="530">
        <v>49.992188159783801</v>
      </c>
      <c r="H44" s="24"/>
    </row>
    <row r="45" spans="1:8" s="30" customFormat="1" x14ac:dyDescent="0.2">
      <c r="A45" s="534" t="s">
        <v>1268</v>
      </c>
      <c r="B45" s="535">
        <v>264182.60612950084</v>
      </c>
      <c r="C45" s="459">
        <v>0.11870174610446993</v>
      </c>
      <c r="D45" s="24"/>
      <c r="E45" s="534" t="s">
        <v>2997</v>
      </c>
      <c r="F45" s="535">
        <v>21310089</v>
      </c>
      <c r="G45" s="459">
        <v>49.991294372659965</v>
      </c>
      <c r="H45" s="24"/>
    </row>
    <row r="46" spans="1:8" s="30" customFormat="1" x14ac:dyDescent="0.2">
      <c r="A46" s="534" t="s">
        <v>3232</v>
      </c>
      <c r="B46" s="535">
        <v>255370.54238539934</v>
      </c>
      <c r="C46" s="459">
        <v>0.11474233572339437</v>
      </c>
      <c r="D46" s="24"/>
      <c r="E46" s="534" t="s">
        <v>2998</v>
      </c>
      <c r="F46" s="535">
        <v>6660</v>
      </c>
      <c r="G46" s="459">
        <v>1.5623680432395913E-2</v>
      </c>
      <c r="H46" s="24"/>
    </row>
    <row r="47" spans="1:8" s="30" customFormat="1" x14ac:dyDescent="0.2">
      <c r="A47" s="534" t="s">
        <v>3248</v>
      </c>
      <c r="B47" s="535">
        <v>180517.98735659599</v>
      </c>
      <c r="C47" s="459">
        <v>8.1109807403401804E-2</v>
      </c>
      <c r="D47" s="24"/>
      <c r="E47" s="534" t="s">
        <v>2999</v>
      </c>
      <c r="F47" s="535">
        <v>370</v>
      </c>
      <c r="G47" s="459">
        <v>8.679822462442174E-4</v>
      </c>
      <c r="H47" s="24"/>
    </row>
    <row r="48" spans="1:8" s="30" customFormat="1" ht="13.5" thickBot="1" x14ac:dyDescent="0.25">
      <c r="A48" s="534" t="s">
        <v>3249</v>
      </c>
      <c r="B48" s="535">
        <v>5671.0007935538097</v>
      </c>
      <c r="C48" s="459">
        <v>2.5480772796400292E-3</v>
      </c>
      <c r="D48" s="24"/>
      <c r="E48" s="534" t="s">
        <v>3000</v>
      </c>
      <c r="F48" s="535">
        <v>10</v>
      </c>
      <c r="G48" s="459">
        <v>2.345897962822209E-5</v>
      </c>
      <c r="H48" s="24"/>
    </row>
    <row r="49" spans="1:8" s="30" customFormat="1" ht="13.5" thickBot="1" x14ac:dyDescent="0.25">
      <c r="A49" s="536" t="s">
        <v>3230</v>
      </c>
      <c r="B49" s="537" t="s">
        <v>3250</v>
      </c>
      <c r="C49" s="538">
        <v>100</v>
      </c>
      <c r="D49" s="24"/>
      <c r="E49" s="534" t="s">
        <v>3001</v>
      </c>
      <c r="F49" s="535">
        <v>1</v>
      </c>
      <c r="G49" s="459">
        <v>2.3458979628222092E-6</v>
      </c>
      <c r="H49" s="24"/>
    </row>
    <row r="50" spans="1:8" s="30" customFormat="1" ht="13.5" thickBot="1" x14ac:dyDescent="0.25">
      <c r="A50" s="539" t="s">
        <v>1268</v>
      </c>
      <c r="B50" s="540"/>
      <c r="C50" s="541"/>
      <c r="D50" s="24"/>
      <c r="E50" s="536" t="s">
        <v>3230</v>
      </c>
      <c r="F50" s="537" t="s">
        <v>3002</v>
      </c>
      <c r="G50" s="538">
        <v>100</v>
      </c>
      <c r="H50" s="24"/>
    </row>
    <row r="51" spans="1:8" s="30" customFormat="1" ht="13.5" thickBot="1" x14ac:dyDescent="0.25">
      <c r="A51" s="528" t="s">
        <v>3251</v>
      </c>
      <c r="B51" s="529">
        <v>62337000</v>
      </c>
      <c r="C51" s="530">
        <v>56.67</v>
      </c>
      <c r="D51" s="24"/>
      <c r="E51" s="531" t="s">
        <v>154</v>
      </c>
      <c r="F51" s="532"/>
      <c r="G51" s="533"/>
      <c r="H51" s="24"/>
    </row>
    <row r="52" spans="1:8" s="30" customFormat="1" x14ac:dyDescent="0.2">
      <c r="A52" s="534" t="s">
        <v>3252</v>
      </c>
      <c r="B52" s="535">
        <v>45836999.969999999</v>
      </c>
      <c r="C52" s="459">
        <v>41.669999972727268</v>
      </c>
      <c r="D52" s="24"/>
      <c r="E52" s="528" t="s">
        <v>3003</v>
      </c>
      <c r="F52" s="529">
        <v>2392454.4</v>
      </c>
      <c r="G52" s="530">
        <v>99.685600000000022</v>
      </c>
      <c r="H52" s="24"/>
    </row>
    <row r="53" spans="1:8" s="30" customFormat="1" x14ac:dyDescent="0.2">
      <c r="A53" s="534" t="s">
        <v>3253</v>
      </c>
      <c r="B53" s="535">
        <v>1826000</v>
      </c>
      <c r="C53" s="459">
        <v>1.66</v>
      </c>
      <c r="D53" s="24"/>
      <c r="E53" s="534" t="s">
        <v>3004</v>
      </c>
      <c r="F53" s="535">
        <v>1886.4</v>
      </c>
      <c r="G53" s="459">
        <v>7.8600000000000031E-2</v>
      </c>
      <c r="H53" s="24"/>
    </row>
    <row r="54" spans="1:8" s="30" customFormat="1" x14ac:dyDescent="0.2">
      <c r="A54" s="534" t="s">
        <v>3254</v>
      </c>
      <c r="B54" s="535">
        <v>0.01</v>
      </c>
      <c r="C54" s="459">
        <v>9.0909090909090891E-9</v>
      </c>
      <c r="D54" s="24"/>
      <c r="E54" s="534" t="s">
        <v>1707</v>
      </c>
      <c r="F54" s="535">
        <v>1886.4</v>
      </c>
      <c r="G54" s="459">
        <v>7.8600000000000031E-2</v>
      </c>
      <c r="H54" s="24"/>
    </row>
    <row r="55" spans="1:8" s="30" customFormat="1" x14ac:dyDescent="0.2">
      <c r="A55" s="534" t="s">
        <v>1574</v>
      </c>
      <c r="B55" s="535">
        <v>0.01</v>
      </c>
      <c r="C55" s="459">
        <v>9.0909090909090891E-9</v>
      </c>
      <c r="D55" s="24"/>
      <c r="E55" s="534" t="s">
        <v>3005</v>
      </c>
      <c r="F55" s="535">
        <v>1886.4</v>
      </c>
      <c r="G55" s="459">
        <v>7.8600000000000031E-2</v>
      </c>
      <c r="H55" s="24"/>
    </row>
    <row r="56" spans="1:8" s="30" customFormat="1" ht="13.5" thickBot="1" x14ac:dyDescent="0.25">
      <c r="A56" s="534" t="s">
        <v>1575</v>
      </c>
      <c r="B56" s="535">
        <v>0.01</v>
      </c>
      <c r="C56" s="459">
        <v>9.0909090909090891E-9</v>
      </c>
      <c r="D56" s="24"/>
      <c r="E56" s="534" t="s">
        <v>2007</v>
      </c>
      <c r="F56" s="535">
        <v>1886.4</v>
      </c>
      <c r="G56" s="459">
        <v>7.8600000000000031E-2</v>
      </c>
      <c r="H56" s="24"/>
    </row>
    <row r="57" spans="1:8" s="30" customFormat="1" ht="13.5" thickBot="1" x14ac:dyDescent="0.25">
      <c r="A57" s="536" t="s">
        <v>3230</v>
      </c>
      <c r="B57" s="537" t="s">
        <v>1576</v>
      </c>
      <c r="C57" s="538">
        <v>100</v>
      </c>
      <c r="D57" s="24"/>
      <c r="E57" s="536" t="s">
        <v>3230</v>
      </c>
      <c r="F57" s="537" t="s">
        <v>3006</v>
      </c>
      <c r="G57" s="538">
        <v>100</v>
      </c>
      <c r="H57" s="24"/>
    </row>
    <row r="58" spans="1:8" s="30" customFormat="1" ht="13.5" thickBot="1" x14ac:dyDescent="0.25">
      <c r="A58" s="531" t="s">
        <v>1272</v>
      </c>
      <c r="B58" s="532"/>
      <c r="C58" s="533"/>
      <c r="D58" s="24"/>
      <c r="E58" s="531" t="s">
        <v>2980</v>
      </c>
      <c r="F58" s="532"/>
      <c r="G58" s="533"/>
      <c r="H58" s="24"/>
    </row>
    <row r="59" spans="1:8" s="30" customFormat="1" x14ac:dyDescent="0.2">
      <c r="A59" s="528" t="s">
        <v>1577</v>
      </c>
      <c r="B59" s="529">
        <v>7601474.2599999998</v>
      </c>
      <c r="C59" s="530">
        <v>73.800720970873783</v>
      </c>
      <c r="D59" s="24"/>
      <c r="E59" s="528" t="s">
        <v>2495</v>
      </c>
      <c r="F59" s="529">
        <v>108500000</v>
      </c>
      <c r="G59" s="530">
        <v>62</v>
      </c>
      <c r="H59" s="24"/>
    </row>
    <row r="60" spans="1:8" s="30" customFormat="1" x14ac:dyDescent="0.2">
      <c r="A60" s="534" t="s">
        <v>1578</v>
      </c>
      <c r="B60" s="535">
        <v>1050691.3</v>
      </c>
      <c r="C60" s="459">
        <v>10.200886407766991</v>
      </c>
      <c r="D60" s="24"/>
      <c r="E60" s="534" t="s">
        <v>3031</v>
      </c>
      <c r="F60" s="535">
        <v>35000000</v>
      </c>
      <c r="G60" s="459">
        <v>20</v>
      </c>
      <c r="H60" s="24"/>
    </row>
    <row r="61" spans="1:8" s="30" customFormat="1" x14ac:dyDescent="0.2">
      <c r="A61" s="534" t="s">
        <v>1579</v>
      </c>
      <c r="B61" s="535">
        <v>1027495.65</v>
      </c>
      <c r="C61" s="459">
        <v>9.9756859223300971</v>
      </c>
      <c r="D61" s="24"/>
      <c r="E61" s="534" t="s">
        <v>3232</v>
      </c>
      <c r="F61" s="535">
        <v>28000000</v>
      </c>
      <c r="G61" s="459">
        <v>16</v>
      </c>
      <c r="H61" s="24"/>
    </row>
    <row r="62" spans="1:8" s="30" customFormat="1" x14ac:dyDescent="0.2">
      <c r="A62" s="534" t="s">
        <v>1580</v>
      </c>
      <c r="B62" s="535">
        <v>618000</v>
      </c>
      <c r="C62" s="459">
        <v>6</v>
      </c>
      <c r="D62" s="24"/>
      <c r="E62" s="534" t="s">
        <v>3214</v>
      </c>
      <c r="F62" s="535">
        <v>1750000</v>
      </c>
      <c r="G62" s="459">
        <v>1</v>
      </c>
      <c r="H62" s="24"/>
    </row>
    <row r="63" spans="1:8" s="30" customFormat="1" ht="13.5" thickBot="1" x14ac:dyDescent="0.25">
      <c r="A63" s="534" t="s">
        <v>1581</v>
      </c>
      <c r="B63" s="535">
        <v>2338.79</v>
      </c>
      <c r="C63" s="459">
        <v>2.2706699029126212E-2</v>
      </c>
      <c r="D63" s="24"/>
      <c r="E63" s="534" t="s">
        <v>2496</v>
      </c>
      <c r="F63" s="535">
        <v>1750000</v>
      </c>
      <c r="G63" s="459">
        <v>1</v>
      </c>
      <c r="H63" s="24"/>
    </row>
    <row r="64" spans="1:8" s="30" customFormat="1" ht="13.5" thickBot="1" x14ac:dyDescent="0.25">
      <c r="A64" s="536" t="s">
        <v>3230</v>
      </c>
      <c r="B64" s="537" t="s">
        <v>3241</v>
      </c>
      <c r="C64" s="538">
        <v>100</v>
      </c>
      <c r="D64" s="24"/>
      <c r="E64" s="536" t="s">
        <v>3230</v>
      </c>
      <c r="F64" s="537" t="s">
        <v>2497</v>
      </c>
      <c r="G64" s="538">
        <v>100</v>
      </c>
      <c r="H64" s="24"/>
    </row>
    <row r="65" spans="1:8" s="30" customFormat="1" ht="13.5" thickBot="1" x14ac:dyDescent="0.25">
      <c r="A65" s="531" t="s">
        <v>1276</v>
      </c>
      <c r="B65" s="532"/>
      <c r="C65" s="533"/>
      <c r="D65" s="24"/>
      <c r="E65" s="531" t="s">
        <v>1712</v>
      </c>
      <c r="F65" s="532"/>
      <c r="G65" s="533"/>
      <c r="H65" s="24"/>
    </row>
    <row r="66" spans="1:8" s="30" customFormat="1" x14ac:dyDescent="0.2">
      <c r="A66" s="528" t="s">
        <v>1582</v>
      </c>
      <c r="B66" s="529">
        <v>20185648</v>
      </c>
      <c r="C66" s="530">
        <v>82.358542371181571</v>
      </c>
      <c r="D66" s="24"/>
      <c r="E66" s="528" t="s">
        <v>2498</v>
      </c>
      <c r="F66" s="529">
        <v>39999996</v>
      </c>
      <c r="G66" s="530">
        <v>99.999990000000011</v>
      </c>
      <c r="H66" s="24"/>
    </row>
    <row r="67" spans="1:8" s="30" customFormat="1" x14ac:dyDescent="0.2">
      <c r="A67" s="534" t="s">
        <v>1583</v>
      </c>
      <c r="B67" s="535">
        <v>3030675</v>
      </c>
      <c r="C67" s="459">
        <v>12.365318933570062</v>
      </c>
      <c r="D67" s="24"/>
      <c r="E67" s="534" t="s">
        <v>2499</v>
      </c>
      <c r="F67" s="535">
        <v>1</v>
      </c>
      <c r="G67" s="459">
        <v>2.4999999999999998E-6</v>
      </c>
      <c r="H67" s="24"/>
    </row>
    <row r="68" spans="1:8" s="30" customFormat="1" ht="13.5" thickBot="1" x14ac:dyDescent="0.25">
      <c r="A68" s="534" t="s">
        <v>1584</v>
      </c>
      <c r="B68" s="535">
        <v>1293154</v>
      </c>
      <c r="C68" s="459">
        <v>5.2761386952483722</v>
      </c>
      <c r="D68" s="24"/>
      <c r="E68" s="534" t="s">
        <v>1422</v>
      </c>
      <c r="F68" s="535">
        <v>1</v>
      </c>
      <c r="G68" s="459">
        <v>2.4999999999999998E-6</v>
      </c>
      <c r="H68" s="24"/>
    </row>
    <row r="69" spans="1:8" s="30" customFormat="1" ht="13.5" thickBot="1" x14ac:dyDescent="0.25">
      <c r="A69" s="536" t="s">
        <v>3230</v>
      </c>
      <c r="B69" s="537" t="s">
        <v>1585</v>
      </c>
      <c r="C69" s="538">
        <v>100</v>
      </c>
      <c r="D69" s="24"/>
      <c r="E69" s="534" t="s">
        <v>1423</v>
      </c>
      <c r="F69" s="535">
        <v>1</v>
      </c>
      <c r="G69" s="459">
        <v>2.4999999999999998E-6</v>
      </c>
      <c r="H69" s="24"/>
    </row>
    <row r="70" spans="1:8" s="30" customFormat="1" ht="13.5" thickBot="1" x14ac:dyDescent="0.25">
      <c r="A70" s="531" t="s">
        <v>3218</v>
      </c>
      <c r="B70" s="532"/>
      <c r="C70" s="533"/>
      <c r="D70" s="24"/>
      <c r="E70" s="534" t="s">
        <v>1424</v>
      </c>
      <c r="F70" s="535">
        <v>1</v>
      </c>
      <c r="G70" s="459">
        <v>2.4999999999999998E-6</v>
      </c>
      <c r="H70" s="24"/>
    </row>
    <row r="71" spans="1:8" s="30" customFormat="1" ht="13.5" thickBot="1" x14ac:dyDescent="0.25">
      <c r="A71" s="528" t="s">
        <v>1586</v>
      </c>
      <c r="B71" s="529">
        <v>10299996</v>
      </c>
      <c r="C71" s="530">
        <v>99.999961165048546</v>
      </c>
      <c r="D71" s="24"/>
      <c r="E71" s="536" t="s">
        <v>3230</v>
      </c>
      <c r="F71" s="537" t="s">
        <v>2285</v>
      </c>
      <c r="G71" s="538">
        <v>100</v>
      </c>
      <c r="H71" s="24"/>
    </row>
    <row r="72" spans="1:8" s="30" customFormat="1" ht="13.5" thickBot="1" x14ac:dyDescent="0.25">
      <c r="A72" s="534" t="s">
        <v>1587</v>
      </c>
      <c r="B72" s="535">
        <v>1</v>
      </c>
      <c r="C72" s="459">
        <v>9.7087378640776696E-6</v>
      </c>
      <c r="D72" s="24"/>
      <c r="E72" s="531" t="s">
        <v>3222</v>
      </c>
      <c r="F72" s="532"/>
      <c r="G72" s="533"/>
      <c r="H72" s="24"/>
    </row>
    <row r="73" spans="1:8" s="30" customFormat="1" x14ac:dyDescent="0.2">
      <c r="A73" s="534" t="s">
        <v>1588</v>
      </c>
      <c r="B73" s="535">
        <v>1</v>
      </c>
      <c r="C73" s="459">
        <v>9.7087378640776696E-6</v>
      </c>
      <c r="D73" s="24"/>
      <c r="E73" s="528" t="s">
        <v>3027</v>
      </c>
      <c r="F73" s="529">
        <v>17830354.379999999</v>
      </c>
      <c r="G73" s="530">
        <v>49.834417413001184</v>
      </c>
      <c r="H73" s="24"/>
    </row>
    <row r="74" spans="1:8" s="30" customFormat="1" x14ac:dyDescent="0.2">
      <c r="A74" s="534" t="s">
        <v>1589</v>
      </c>
      <c r="B74" s="535">
        <v>1</v>
      </c>
      <c r="C74" s="459">
        <v>9.7087378640776696E-6</v>
      </c>
      <c r="D74" s="24"/>
      <c r="E74" s="534" t="s">
        <v>1425</v>
      </c>
      <c r="F74" s="535">
        <v>17830354.379999999</v>
      </c>
      <c r="G74" s="459">
        <v>49.834417413001184</v>
      </c>
      <c r="H74" s="24"/>
    </row>
    <row r="75" spans="1:8" s="30" customFormat="1" ht="13.5" thickBot="1" x14ac:dyDescent="0.25">
      <c r="A75" s="534" t="s">
        <v>409</v>
      </c>
      <c r="B75" s="535">
        <v>1</v>
      </c>
      <c r="C75" s="459">
        <v>9.7087378640776696E-6</v>
      </c>
      <c r="D75" s="24"/>
      <c r="E75" s="534" t="s">
        <v>3232</v>
      </c>
      <c r="F75" s="535">
        <v>118488.24</v>
      </c>
      <c r="G75" s="459">
        <v>0.33116517399761652</v>
      </c>
      <c r="H75" s="24"/>
    </row>
    <row r="76" spans="1:8" s="30" customFormat="1" ht="13.5" thickBot="1" x14ac:dyDescent="0.25">
      <c r="A76" s="536" t="s">
        <v>3230</v>
      </c>
      <c r="B76" s="537" t="s">
        <v>3241</v>
      </c>
      <c r="C76" s="538">
        <v>100</v>
      </c>
      <c r="D76" s="24"/>
      <c r="E76" s="536" t="s">
        <v>3230</v>
      </c>
      <c r="F76" s="537" t="s">
        <v>1426</v>
      </c>
      <c r="G76" s="538">
        <v>100</v>
      </c>
      <c r="H76" s="24"/>
    </row>
    <row r="77" spans="1:8" s="30" customFormat="1" ht="13.5" thickBot="1" x14ac:dyDescent="0.25">
      <c r="A77" s="531" t="s">
        <v>414</v>
      </c>
      <c r="B77" s="532"/>
      <c r="C77" s="533"/>
      <c r="D77" s="24"/>
      <c r="E77" s="531" t="s">
        <v>1320</v>
      </c>
      <c r="F77" s="532"/>
      <c r="G77" s="533"/>
      <c r="H77" s="24"/>
    </row>
    <row r="78" spans="1:8" s="30" customFormat="1" x14ac:dyDescent="0.2">
      <c r="A78" s="528" t="s">
        <v>2613</v>
      </c>
      <c r="B78" s="529">
        <v>10299995</v>
      </c>
      <c r="C78" s="530">
        <v>99.999951456310683</v>
      </c>
      <c r="D78" s="24"/>
      <c r="E78" s="528" t="s">
        <v>3244</v>
      </c>
      <c r="F78" s="529">
        <v>26183972.68</v>
      </c>
      <c r="G78" s="530">
        <v>99.996076685125075</v>
      </c>
      <c r="H78" s="24"/>
    </row>
    <row r="79" spans="1:8" s="30" customFormat="1" x14ac:dyDescent="0.2">
      <c r="A79" s="534" t="s">
        <v>1590</v>
      </c>
      <c r="B79" s="535">
        <v>1</v>
      </c>
      <c r="C79" s="459">
        <v>9.7087378640776696E-6</v>
      </c>
      <c r="D79" s="24"/>
      <c r="E79" s="534" t="s">
        <v>1427</v>
      </c>
      <c r="F79" s="535">
        <v>856.05</v>
      </c>
      <c r="G79" s="459">
        <v>3.269238113423716E-3</v>
      </c>
      <c r="H79" s="24"/>
    </row>
    <row r="80" spans="1:8" s="30" customFormat="1" x14ac:dyDescent="0.2">
      <c r="A80" s="534" t="s">
        <v>415</v>
      </c>
      <c r="B80" s="535">
        <v>1</v>
      </c>
      <c r="C80" s="459">
        <v>9.7087378640776696E-6</v>
      </c>
      <c r="D80" s="24"/>
      <c r="E80" s="534" t="s">
        <v>1428</v>
      </c>
      <c r="F80" s="535">
        <v>88.86</v>
      </c>
      <c r="G80" s="459">
        <v>3.3935459232384952E-4</v>
      </c>
      <c r="H80" s="24"/>
    </row>
    <row r="81" spans="1:8" s="30" customFormat="1" x14ac:dyDescent="0.2">
      <c r="A81" s="534" t="s">
        <v>1852</v>
      </c>
      <c r="B81" s="535">
        <v>1</v>
      </c>
      <c r="C81" s="459">
        <v>9.7087378640776696E-6</v>
      </c>
      <c r="D81" s="24"/>
      <c r="E81" s="534" t="s">
        <v>1429</v>
      </c>
      <c r="F81" s="535">
        <v>82.32</v>
      </c>
      <c r="G81" s="459">
        <v>3.1437846095092606E-4</v>
      </c>
      <c r="H81" s="24"/>
    </row>
    <row r="82" spans="1:8" s="30" customFormat="1" ht="13.5" thickBot="1" x14ac:dyDescent="0.25">
      <c r="A82" s="534" t="s">
        <v>1741</v>
      </c>
      <c r="B82" s="535">
        <v>1</v>
      </c>
      <c r="C82" s="459">
        <v>9.7087378640776696E-6</v>
      </c>
      <c r="D82" s="24"/>
      <c r="E82" s="534" t="s">
        <v>3232</v>
      </c>
      <c r="F82" s="535">
        <v>0.09</v>
      </c>
      <c r="G82" s="459">
        <v>3.4370822990261602E-7</v>
      </c>
      <c r="H82" s="24"/>
    </row>
    <row r="83" spans="1:8" s="30" customFormat="1" ht="13.5" thickBot="1" x14ac:dyDescent="0.25">
      <c r="A83" s="534" t="s">
        <v>1743</v>
      </c>
      <c r="B83" s="535">
        <v>1</v>
      </c>
      <c r="C83" s="459">
        <v>9.7087378640776696E-6</v>
      </c>
      <c r="D83" s="24"/>
      <c r="E83" s="536" t="s">
        <v>3230</v>
      </c>
      <c r="F83" s="537" t="s">
        <v>1430</v>
      </c>
      <c r="G83" s="538">
        <v>100</v>
      </c>
      <c r="H83" s="24"/>
    </row>
    <row r="84" spans="1:8" s="30" customFormat="1" ht="13.5" thickBot="1" x14ac:dyDescent="0.25">
      <c r="A84" s="536" t="s">
        <v>3230</v>
      </c>
      <c r="B84" s="537" t="s">
        <v>3241</v>
      </c>
      <c r="C84" s="538">
        <v>100</v>
      </c>
      <c r="D84" s="24"/>
      <c r="E84" s="531" t="s">
        <v>1325</v>
      </c>
      <c r="F84" s="532"/>
      <c r="G84" s="533"/>
      <c r="H84" s="24"/>
    </row>
    <row r="85" spans="1:8" s="30" customFormat="1" ht="13.5" thickBot="1" x14ac:dyDescent="0.25">
      <c r="A85" s="531" t="s">
        <v>1967</v>
      </c>
      <c r="B85" s="532"/>
      <c r="C85" s="542"/>
      <c r="D85" s="24"/>
      <c r="E85" s="528" t="s">
        <v>1431</v>
      </c>
      <c r="F85" s="529">
        <v>20500000</v>
      </c>
      <c r="G85" s="530">
        <v>41</v>
      </c>
      <c r="H85" s="24"/>
    </row>
    <row r="86" spans="1:8" s="30" customFormat="1" x14ac:dyDescent="0.2">
      <c r="A86" s="528" t="s">
        <v>1591</v>
      </c>
      <c r="B86" s="529">
        <v>4049329.55</v>
      </c>
      <c r="C86" s="530">
        <v>99.983445679012334</v>
      </c>
      <c r="D86" s="24"/>
      <c r="E86" s="534" t="s">
        <v>1432</v>
      </c>
      <c r="F86" s="535">
        <v>19000000</v>
      </c>
      <c r="G86" s="459">
        <v>38</v>
      </c>
      <c r="H86" s="24"/>
    </row>
    <row r="87" spans="1:8" s="30" customFormat="1" x14ac:dyDescent="0.2">
      <c r="A87" s="534" t="s">
        <v>1592</v>
      </c>
      <c r="B87" s="535">
        <v>667.45</v>
      </c>
      <c r="C87" s="459">
        <v>1.6480246913580247E-2</v>
      </c>
      <c r="D87" s="24"/>
      <c r="E87" s="534" t="s">
        <v>3252</v>
      </c>
      <c r="F87" s="535">
        <v>5499999.9900000002</v>
      </c>
      <c r="G87" s="459">
        <v>10.99999998</v>
      </c>
      <c r="H87" s="24"/>
    </row>
    <row r="88" spans="1:8" s="30" customFormat="1" x14ac:dyDescent="0.2">
      <c r="A88" s="534" t="s">
        <v>1968</v>
      </c>
      <c r="B88" s="535">
        <v>1</v>
      </c>
      <c r="C88" s="459">
        <v>2.469135802469136E-5</v>
      </c>
      <c r="D88" s="24"/>
      <c r="E88" s="534" t="s">
        <v>1433</v>
      </c>
      <c r="F88" s="535">
        <v>5000000</v>
      </c>
      <c r="G88" s="459">
        <v>10</v>
      </c>
      <c r="H88" s="24"/>
    </row>
    <row r="89" spans="1:8" s="30" customFormat="1" ht="13.5" thickBot="1" x14ac:dyDescent="0.25">
      <c r="A89" s="534" t="s">
        <v>1593</v>
      </c>
      <c r="B89" s="535">
        <v>1</v>
      </c>
      <c r="C89" s="459">
        <v>2.469135802469136E-5</v>
      </c>
      <c r="D89" s="24"/>
      <c r="E89" s="534" t="s">
        <v>1434</v>
      </c>
      <c r="F89" s="535">
        <v>0.01</v>
      </c>
      <c r="G89" s="459">
        <v>2E-8</v>
      </c>
      <c r="H89" s="24"/>
    </row>
    <row r="90" spans="1:8" s="30" customFormat="1" ht="13.5" thickBot="1" x14ac:dyDescent="0.25">
      <c r="A90" s="534" t="s">
        <v>1970</v>
      </c>
      <c r="B90" s="535">
        <v>1</v>
      </c>
      <c r="C90" s="459">
        <v>2.469135802469136E-5</v>
      </c>
      <c r="D90" s="24"/>
      <c r="E90" s="536" t="s">
        <v>3230</v>
      </c>
      <c r="F90" s="537" t="s">
        <v>1435</v>
      </c>
      <c r="G90" s="538">
        <v>100</v>
      </c>
      <c r="H90" s="24"/>
    </row>
    <row r="91" spans="1:8" s="30" customFormat="1" ht="13.5" thickBot="1" x14ac:dyDescent="0.25">
      <c r="A91" s="536" t="s">
        <v>3230</v>
      </c>
      <c r="B91" s="537" t="s">
        <v>1594</v>
      </c>
      <c r="C91" s="538">
        <v>100</v>
      </c>
      <c r="D91" s="24"/>
      <c r="E91" s="531" t="s">
        <v>1328</v>
      </c>
      <c r="F91" s="532"/>
      <c r="G91" s="533"/>
      <c r="H91" s="24"/>
    </row>
    <row r="92" spans="1:8" s="30" customFormat="1" ht="13.5" thickBot="1" x14ac:dyDescent="0.25">
      <c r="A92" s="531" t="s">
        <v>3219</v>
      </c>
      <c r="B92" s="532"/>
      <c r="C92" s="533"/>
      <c r="D92" s="24"/>
      <c r="E92" s="528" t="s">
        <v>1436</v>
      </c>
      <c r="F92" s="529">
        <v>6608000</v>
      </c>
      <c r="G92" s="530">
        <v>94.4</v>
      </c>
      <c r="H92" s="24"/>
    </row>
    <row r="93" spans="1:8" s="30" customFormat="1" x14ac:dyDescent="0.2">
      <c r="A93" s="528" t="s">
        <v>2500</v>
      </c>
      <c r="B93" s="529">
        <v>48750000</v>
      </c>
      <c r="C93" s="530">
        <v>75</v>
      </c>
      <c r="D93" s="24"/>
      <c r="E93" s="534" t="s">
        <v>1276</v>
      </c>
      <c r="F93" s="535">
        <v>350000</v>
      </c>
      <c r="G93" s="459">
        <v>5</v>
      </c>
      <c r="H93" s="24"/>
    </row>
    <row r="94" spans="1:8" s="30" customFormat="1" x14ac:dyDescent="0.2">
      <c r="A94" s="534" t="s">
        <v>2501</v>
      </c>
      <c r="B94" s="535">
        <v>16248563</v>
      </c>
      <c r="C94" s="459">
        <v>24.997789230769229</v>
      </c>
      <c r="D94" s="24"/>
      <c r="E94" s="534" t="s">
        <v>1437</v>
      </c>
      <c r="F94" s="535">
        <v>14000</v>
      </c>
      <c r="G94" s="459">
        <v>0.2</v>
      </c>
      <c r="H94" s="24"/>
    </row>
    <row r="95" spans="1:8" s="30" customFormat="1" x14ac:dyDescent="0.2">
      <c r="A95" s="534" t="s">
        <v>1974</v>
      </c>
      <c r="B95" s="535">
        <v>960</v>
      </c>
      <c r="C95" s="459">
        <v>1.4769230769230771E-3</v>
      </c>
      <c r="D95" s="24"/>
      <c r="E95" s="534" t="s">
        <v>1438</v>
      </c>
      <c r="F95" s="535">
        <v>14000</v>
      </c>
      <c r="G95" s="459">
        <v>0.2</v>
      </c>
      <c r="H95" s="24"/>
    </row>
    <row r="96" spans="1:8" s="30" customFormat="1" ht="13.5" thickBot="1" x14ac:dyDescent="0.25">
      <c r="A96" s="534" t="s">
        <v>1975</v>
      </c>
      <c r="B96" s="535">
        <v>159</v>
      </c>
      <c r="C96" s="459">
        <v>2.4461538461538463E-4</v>
      </c>
      <c r="D96" s="24"/>
      <c r="E96" s="534" t="s">
        <v>1439</v>
      </c>
      <c r="F96" s="535">
        <v>14000</v>
      </c>
      <c r="G96" s="459">
        <v>0.2</v>
      </c>
      <c r="H96" s="24"/>
    </row>
    <row r="97" spans="1:8" s="30" customFormat="1" ht="13.5" thickBot="1" x14ac:dyDescent="0.25">
      <c r="A97" s="534" t="s">
        <v>2502</v>
      </c>
      <c r="B97" s="535">
        <v>159</v>
      </c>
      <c r="C97" s="459">
        <v>2.4461538461538463E-4</v>
      </c>
      <c r="D97" s="24"/>
      <c r="E97" s="536" t="s">
        <v>3230</v>
      </c>
      <c r="F97" s="537" t="s">
        <v>1440</v>
      </c>
      <c r="G97" s="538">
        <v>100</v>
      </c>
      <c r="H97" s="24"/>
    </row>
    <row r="98" spans="1:8" s="30" customFormat="1" ht="13.5" thickBot="1" x14ac:dyDescent="0.25">
      <c r="A98" s="534" t="s">
        <v>1976</v>
      </c>
      <c r="B98" s="535">
        <v>159</v>
      </c>
      <c r="C98" s="459">
        <v>2.4461538461538463E-4</v>
      </c>
      <c r="D98" s="24"/>
      <c r="E98" s="531" t="s">
        <v>3223</v>
      </c>
      <c r="F98" s="532"/>
      <c r="G98" s="533"/>
      <c r="H98" s="24"/>
    </row>
    <row r="99" spans="1:8" s="30" customFormat="1" ht="13.5" thickBot="1" x14ac:dyDescent="0.25">
      <c r="A99" s="536" t="s">
        <v>3230</v>
      </c>
      <c r="B99" s="537" t="s">
        <v>2503</v>
      </c>
      <c r="C99" s="538">
        <v>100</v>
      </c>
      <c r="D99" s="24"/>
      <c r="E99" s="528" t="s">
        <v>1586</v>
      </c>
      <c r="F99" s="529">
        <v>10299996</v>
      </c>
      <c r="G99" s="530">
        <v>99.999961165048546</v>
      </c>
      <c r="H99" s="24"/>
    </row>
    <row r="100" spans="1:8" s="30" customFormat="1" ht="13.5" thickBot="1" x14ac:dyDescent="0.25">
      <c r="A100" s="531" t="s">
        <v>1980</v>
      </c>
      <c r="B100" s="532"/>
      <c r="C100" s="533"/>
      <c r="D100" s="24"/>
      <c r="E100" s="534" t="s">
        <v>1587</v>
      </c>
      <c r="F100" s="535">
        <v>1</v>
      </c>
      <c r="G100" s="459">
        <v>9.7087378640776696E-6</v>
      </c>
      <c r="H100" s="24"/>
    </row>
    <row r="101" spans="1:8" s="30" customFormat="1" x14ac:dyDescent="0.2">
      <c r="A101" s="528" t="s">
        <v>2504</v>
      </c>
      <c r="B101" s="529">
        <v>48000000</v>
      </c>
      <c r="C101" s="530">
        <v>80</v>
      </c>
      <c r="D101" s="24"/>
      <c r="E101" s="534" t="s">
        <v>1588</v>
      </c>
      <c r="F101" s="535">
        <v>1</v>
      </c>
      <c r="G101" s="459">
        <v>9.7087378640776696E-6</v>
      </c>
      <c r="H101" s="24"/>
    </row>
    <row r="102" spans="1:8" s="30" customFormat="1" x14ac:dyDescent="0.2">
      <c r="A102" s="534" t="s">
        <v>2505</v>
      </c>
      <c r="B102" s="535">
        <v>11999999.91</v>
      </c>
      <c r="C102" s="459">
        <v>19.999999849999998</v>
      </c>
      <c r="D102" s="24"/>
      <c r="E102" s="534" t="s">
        <v>1589</v>
      </c>
      <c r="F102" s="535">
        <v>1</v>
      </c>
      <c r="G102" s="459">
        <v>9.7087378640776696E-6</v>
      </c>
      <c r="H102" s="24"/>
    </row>
    <row r="103" spans="1:8" s="30" customFormat="1" ht="13.5" thickBot="1" x14ac:dyDescent="0.25">
      <c r="A103" s="534" t="s">
        <v>2276</v>
      </c>
      <c r="B103" s="535">
        <v>0.03</v>
      </c>
      <c r="C103" s="459">
        <v>4.9999999999999991E-8</v>
      </c>
      <c r="D103" s="24"/>
      <c r="E103" s="534" t="s">
        <v>409</v>
      </c>
      <c r="F103" s="535">
        <v>1</v>
      </c>
      <c r="G103" s="459">
        <v>9.7087378640776696E-6</v>
      </c>
      <c r="H103" s="24"/>
    </row>
    <row r="104" spans="1:8" s="30" customFormat="1" ht="13.5" thickBot="1" x14ac:dyDescent="0.25">
      <c r="A104" s="534" t="s">
        <v>2277</v>
      </c>
      <c r="B104" s="535">
        <v>0.02</v>
      </c>
      <c r="C104" s="459">
        <v>3.3333333333333334E-8</v>
      </c>
      <c r="D104" s="24"/>
      <c r="E104" s="536" t="s">
        <v>3230</v>
      </c>
      <c r="F104" s="537" t="s">
        <v>3241</v>
      </c>
      <c r="G104" s="538">
        <v>100</v>
      </c>
      <c r="H104" s="24"/>
    </row>
    <row r="105" spans="1:8" s="30" customFormat="1" ht="13.5" thickBot="1" x14ac:dyDescent="0.25">
      <c r="A105" s="534" t="s">
        <v>2278</v>
      </c>
      <c r="B105" s="535">
        <v>0.02</v>
      </c>
      <c r="C105" s="459">
        <v>3.3333333333333334E-8</v>
      </c>
      <c r="D105" s="24"/>
      <c r="E105" s="531" t="s">
        <v>3224</v>
      </c>
      <c r="F105" s="532"/>
      <c r="G105" s="533"/>
      <c r="H105" s="24"/>
    </row>
    <row r="106" spans="1:8" s="30" customFormat="1" ht="13.5" thickBot="1" x14ac:dyDescent="0.25">
      <c r="A106" s="534" t="s">
        <v>2279</v>
      </c>
      <c r="B106" s="535">
        <v>0.02</v>
      </c>
      <c r="C106" s="459">
        <v>3.3333333333333334E-8</v>
      </c>
      <c r="D106" s="24"/>
      <c r="E106" s="528" t="s">
        <v>1441</v>
      </c>
      <c r="F106" s="529">
        <v>9270000</v>
      </c>
      <c r="G106" s="530">
        <v>90</v>
      </c>
      <c r="H106" s="24"/>
    </row>
    <row r="107" spans="1:8" s="30" customFormat="1" ht="13.5" thickBot="1" x14ac:dyDescent="0.25">
      <c r="A107" s="536" t="s">
        <v>3230</v>
      </c>
      <c r="B107" s="537" t="s">
        <v>2280</v>
      </c>
      <c r="C107" s="538">
        <v>100</v>
      </c>
      <c r="D107" s="24"/>
      <c r="E107" s="534" t="s">
        <v>1442</v>
      </c>
      <c r="F107" s="535">
        <v>1029997</v>
      </c>
      <c r="G107" s="459">
        <v>9.9999708737864079</v>
      </c>
      <c r="H107" s="24"/>
    </row>
    <row r="108" spans="1:8" s="30" customFormat="1" ht="13.5" thickBot="1" x14ac:dyDescent="0.25">
      <c r="A108" s="531" t="s">
        <v>1621</v>
      </c>
      <c r="B108" s="532"/>
      <c r="C108" s="533"/>
      <c r="D108" s="24"/>
      <c r="E108" s="534" t="s">
        <v>1443</v>
      </c>
      <c r="F108" s="535">
        <v>1</v>
      </c>
      <c r="G108" s="459">
        <v>9.7087378640776696E-6</v>
      </c>
      <c r="H108" s="24"/>
    </row>
    <row r="109" spans="1:8" s="30" customFormat="1" x14ac:dyDescent="0.2">
      <c r="A109" s="528" t="s">
        <v>2281</v>
      </c>
      <c r="B109" s="529">
        <v>25504000</v>
      </c>
      <c r="C109" s="530">
        <v>63.76</v>
      </c>
      <c r="D109" s="24"/>
      <c r="E109" s="534" t="s">
        <v>1444</v>
      </c>
      <c r="F109" s="535">
        <v>1</v>
      </c>
      <c r="G109" s="459">
        <v>9.7087378640776696E-6</v>
      </c>
      <c r="H109" s="24"/>
    </row>
    <row r="110" spans="1:8" s="30" customFormat="1" ht="13.5" thickBot="1" x14ac:dyDescent="0.25">
      <c r="A110" s="534" t="s">
        <v>2282</v>
      </c>
      <c r="B110" s="535">
        <v>3850000</v>
      </c>
      <c r="C110" s="459">
        <v>9.625</v>
      </c>
      <c r="D110" s="24"/>
      <c r="E110" s="534" t="s">
        <v>1445</v>
      </c>
      <c r="F110" s="535">
        <v>1</v>
      </c>
      <c r="G110" s="459">
        <v>9.7087378640776696E-6</v>
      </c>
      <c r="H110" s="24"/>
    </row>
    <row r="111" spans="1:8" s="30" customFormat="1" ht="13.5" thickBot="1" x14ac:dyDescent="0.25">
      <c r="A111" s="534" t="s">
        <v>2283</v>
      </c>
      <c r="B111" s="535">
        <v>3850000</v>
      </c>
      <c r="C111" s="459">
        <v>9.625</v>
      </c>
      <c r="D111" s="24"/>
      <c r="E111" s="536" t="s">
        <v>3230</v>
      </c>
      <c r="F111" s="537" t="s">
        <v>3241</v>
      </c>
      <c r="G111" s="538">
        <v>100</v>
      </c>
      <c r="H111" s="24"/>
    </row>
    <row r="112" spans="1:8" s="30" customFormat="1" ht="13.5" thickBot="1" x14ac:dyDescent="0.25">
      <c r="A112" s="534" t="s">
        <v>2284</v>
      </c>
      <c r="B112" s="535">
        <v>3850000</v>
      </c>
      <c r="C112" s="459">
        <v>9.625</v>
      </c>
      <c r="D112" s="24"/>
      <c r="E112" s="543" t="s">
        <v>884</v>
      </c>
      <c r="F112" s="532"/>
      <c r="G112" s="533"/>
      <c r="H112" s="24"/>
    </row>
    <row r="113" spans="1:8" s="30" customFormat="1" ht="13.5" thickBot="1" x14ac:dyDescent="0.25">
      <c r="A113" s="534" t="s">
        <v>3232</v>
      </c>
      <c r="B113" s="535">
        <v>2946000</v>
      </c>
      <c r="C113" s="459">
        <v>7.3650000000000002</v>
      </c>
      <c r="D113" s="24"/>
      <c r="E113" s="528" t="s">
        <v>1446</v>
      </c>
      <c r="F113" s="529">
        <v>15093000</v>
      </c>
      <c r="G113" s="530">
        <v>99.986750579662143</v>
      </c>
      <c r="H113" s="24"/>
    </row>
    <row r="114" spans="1:8" s="30" customFormat="1" ht="13.5" thickBot="1" x14ac:dyDescent="0.25">
      <c r="A114" s="536" t="s">
        <v>3230</v>
      </c>
      <c r="B114" s="537" t="s">
        <v>2285</v>
      </c>
      <c r="C114" s="538">
        <v>100</v>
      </c>
      <c r="D114" s="24"/>
      <c r="E114" s="534" t="s">
        <v>3232</v>
      </c>
      <c r="F114" s="535">
        <v>2000</v>
      </c>
      <c r="G114" s="459">
        <v>1.3249420337860219E-2</v>
      </c>
      <c r="H114" s="24"/>
    </row>
    <row r="115" spans="1:8" s="30" customFormat="1" ht="13.5" thickBot="1" x14ac:dyDescent="0.25">
      <c r="A115" s="531" t="s">
        <v>1990</v>
      </c>
      <c r="B115" s="532"/>
      <c r="C115" s="533"/>
      <c r="D115" s="24"/>
      <c r="E115" s="536" t="s">
        <v>3230</v>
      </c>
      <c r="F115" s="537" t="s">
        <v>1447</v>
      </c>
      <c r="G115" s="538">
        <v>100</v>
      </c>
      <c r="H115" s="24"/>
    </row>
    <row r="116" spans="1:8" s="30" customFormat="1" ht="13.5" thickBot="1" x14ac:dyDescent="0.25">
      <c r="A116" s="528" t="s">
        <v>2286</v>
      </c>
      <c r="B116" s="529">
        <v>4239398.6746420003</v>
      </c>
      <c r="C116" s="530">
        <v>98.590666852139563</v>
      </c>
      <c r="D116" s="24"/>
      <c r="E116" s="531" t="s">
        <v>3225</v>
      </c>
      <c r="F116" s="532"/>
      <c r="G116" s="533"/>
      <c r="H116" s="24"/>
    </row>
    <row r="117" spans="1:8" s="30" customFormat="1" x14ac:dyDescent="0.2">
      <c r="A117" s="534" t="s">
        <v>2287</v>
      </c>
      <c r="B117" s="535">
        <v>60401.623785999996</v>
      </c>
      <c r="C117" s="459">
        <v>1.4046889252558141</v>
      </c>
      <c r="D117" s="24"/>
      <c r="E117" s="528" t="s">
        <v>1448</v>
      </c>
      <c r="F117" s="529">
        <v>4485942.9000000004</v>
      </c>
      <c r="G117" s="530">
        <v>99.687619999999981</v>
      </c>
      <c r="H117" s="24"/>
    </row>
    <row r="118" spans="1:8" s="30" customFormat="1" x14ac:dyDescent="0.2">
      <c r="A118" s="534" t="s">
        <v>2288</v>
      </c>
      <c r="B118" s="535">
        <v>98.850785999999999</v>
      </c>
      <c r="C118" s="459">
        <v>2.2988554883720935E-3</v>
      </c>
      <c r="D118" s="24"/>
      <c r="E118" s="534" t="s">
        <v>1449</v>
      </c>
      <c r="F118" s="535">
        <v>4500</v>
      </c>
      <c r="G118" s="459">
        <v>0.1</v>
      </c>
      <c r="H118" s="24"/>
    </row>
    <row r="119" spans="1:8" s="30" customFormat="1" x14ac:dyDescent="0.2">
      <c r="A119" s="534" t="s">
        <v>2289</v>
      </c>
      <c r="B119" s="535">
        <v>98.850785999999999</v>
      </c>
      <c r="C119" s="459">
        <v>2.2988554883720935E-3</v>
      </c>
      <c r="D119" s="24"/>
      <c r="E119" s="534" t="s">
        <v>1450</v>
      </c>
      <c r="F119" s="535">
        <v>3185.7</v>
      </c>
      <c r="G119" s="459">
        <v>7.0793333333333319E-2</v>
      </c>
      <c r="H119" s="24"/>
    </row>
    <row r="120" spans="1:8" s="30" customFormat="1" x14ac:dyDescent="0.2">
      <c r="A120" s="534" t="s">
        <v>2290</v>
      </c>
      <c r="B120" s="535">
        <v>1</v>
      </c>
      <c r="C120" s="459">
        <v>2.3255813953488377E-5</v>
      </c>
      <c r="D120" s="24"/>
      <c r="E120" s="534" t="s">
        <v>1451</v>
      </c>
      <c r="F120" s="535">
        <v>3185.7</v>
      </c>
      <c r="G120" s="459">
        <v>7.0793333333333319E-2</v>
      </c>
      <c r="H120" s="24"/>
    </row>
    <row r="121" spans="1:8" s="30" customFormat="1" ht="13.5" thickBot="1" x14ac:dyDescent="0.25">
      <c r="A121" s="534" t="s">
        <v>2291</v>
      </c>
      <c r="B121" s="535">
        <v>1</v>
      </c>
      <c r="C121" s="459">
        <v>2.3255813953488377E-5</v>
      </c>
      <c r="D121" s="24"/>
      <c r="E121" s="534" t="s">
        <v>1452</v>
      </c>
      <c r="F121" s="535">
        <v>3185.7</v>
      </c>
      <c r="G121" s="459">
        <v>7.0793333333333319E-2</v>
      </c>
      <c r="H121" s="24"/>
    </row>
    <row r="122" spans="1:8" ht="13.5" thickBot="1" x14ac:dyDescent="0.25">
      <c r="A122" s="536" t="s">
        <v>3230</v>
      </c>
      <c r="B122" s="537" t="s">
        <v>2292</v>
      </c>
      <c r="C122" s="538">
        <v>100</v>
      </c>
      <c r="E122" s="534" t="s">
        <v>2877</v>
      </c>
      <c r="F122" s="535">
        <v>0</v>
      </c>
      <c r="G122" s="459">
        <v>0</v>
      </c>
    </row>
    <row r="123" spans="1:8" ht="13.5" thickBot="1" x14ac:dyDescent="0.25">
      <c r="A123" s="531" t="s">
        <v>1996</v>
      </c>
      <c r="B123" s="532"/>
      <c r="C123" s="533"/>
      <c r="E123" s="536" t="s">
        <v>3230</v>
      </c>
      <c r="F123" s="537" t="s">
        <v>1453</v>
      </c>
      <c r="G123" s="538">
        <v>100</v>
      </c>
    </row>
    <row r="124" spans="1:8" ht="13.5" thickBot="1" x14ac:dyDescent="0.25">
      <c r="A124" s="528" t="s">
        <v>2293</v>
      </c>
      <c r="B124" s="529">
        <v>51336301.200000003</v>
      </c>
      <c r="C124" s="530">
        <v>34.224200800000006</v>
      </c>
      <c r="E124" s="531" t="s">
        <v>3226</v>
      </c>
      <c r="F124" s="532"/>
      <c r="G124" s="533"/>
    </row>
    <row r="125" spans="1:8" x14ac:dyDescent="0.2">
      <c r="A125" s="534" t="s">
        <v>2294</v>
      </c>
      <c r="B125" s="535">
        <v>45000000</v>
      </c>
      <c r="C125" s="459">
        <v>30</v>
      </c>
      <c r="E125" s="528" t="s">
        <v>1973</v>
      </c>
      <c r="F125" s="529">
        <v>34999996</v>
      </c>
      <c r="G125" s="530">
        <v>99.99998857142856</v>
      </c>
    </row>
    <row r="126" spans="1:8" x14ac:dyDescent="0.2">
      <c r="A126" s="534" t="s">
        <v>2295</v>
      </c>
      <c r="B126" s="535">
        <v>31148698.800000001</v>
      </c>
      <c r="C126" s="459">
        <v>20.7657992</v>
      </c>
      <c r="E126" s="534" t="s">
        <v>1974</v>
      </c>
      <c r="F126" s="535">
        <v>1</v>
      </c>
      <c r="G126" s="459">
        <v>2.8571428571428573E-6</v>
      </c>
    </row>
    <row r="127" spans="1:8" x14ac:dyDescent="0.2">
      <c r="A127" s="534" t="s">
        <v>2296</v>
      </c>
      <c r="B127" s="535">
        <v>15000000</v>
      </c>
      <c r="C127" s="459">
        <v>10</v>
      </c>
      <c r="E127" s="534" t="s">
        <v>2502</v>
      </c>
      <c r="F127" s="535">
        <v>1</v>
      </c>
      <c r="G127" s="459">
        <v>2.8571428571428573E-6</v>
      </c>
    </row>
    <row r="128" spans="1:8" ht="13.5" thickBot="1" x14ac:dyDescent="0.25">
      <c r="A128" s="534" t="s">
        <v>1415</v>
      </c>
      <c r="B128" s="535">
        <v>7515000</v>
      </c>
      <c r="C128" s="459">
        <v>5.01</v>
      </c>
      <c r="E128" s="534" t="s">
        <v>1975</v>
      </c>
      <c r="F128" s="535">
        <v>1</v>
      </c>
      <c r="G128" s="459">
        <v>2.8571428571428573E-6</v>
      </c>
    </row>
    <row r="129" spans="1:7" ht="13.5" thickBot="1" x14ac:dyDescent="0.25">
      <c r="A129" s="536" t="s">
        <v>3230</v>
      </c>
      <c r="B129" s="537" t="s">
        <v>3239</v>
      </c>
      <c r="C129" s="538">
        <v>100</v>
      </c>
      <c r="E129" s="534" t="s">
        <v>1976</v>
      </c>
      <c r="F129" s="535">
        <v>1</v>
      </c>
      <c r="G129" s="459">
        <v>2.8571428571428573E-6</v>
      </c>
    </row>
    <row r="130" spans="1:7" ht="13.5" thickBot="1" x14ac:dyDescent="0.25">
      <c r="A130" s="531" t="s">
        <v>1798</v>
      </c>
      <c r="B130" s="532"/>
      <c r="C130" s="533"/>
      <c r="E130" s="536" t="s">
        <v>3230</v>
      </c>
      <c r="F130" s="537" t="s">
        <v>1454</v>
      </c>
      <c r="G130" s="538">
        <v>100</v>
      </c>
    </row>
    <row r="131" spans="1:7" ht="13.5" thickBot="1" x14ac:dyDescent="0.25">
      <c r="A131" s="528" t="s">
        <v>1416</v>
      </c>
      <c r="B131" s="529">
        <v>35167128</v>
      </c>
      <c r="C131" s="530">
        <v>99.906613636363645</v>
      </c>
      <c r="E131" s="531" t="s">
        <v>3227</v>
      </c>
      <c r="F131" s="532"/>
      <c r="G131" s="533"/>
    </row>
    <row r="132" spans="1:7" x14ac:dyDescent="0.2">
      <c r="A132" s="534" t="s">
        <v>3214</v>
      </c>
      <c r="B132" s="535">
        <v>17532</v>
      </c>
      <c r="C132" s="459">
        <v>4.9806818181818174E-2</v>
      </c>
      <c r="E132" s="534" t="s">
        <v>2730</v>
      </c>
      <c r="F132" s="529">
        <v>19999996</v>
      </c>
      <c r="G132" s="530">
        <v>99.999979999999994</v>
      </c>
    </row>
    <row r="133" spans="1:7" x14ac:dyDescent="0.2">
      <c r="A133" s="534" t="s">
        <v>2569</v>
      </c>
      <c r="B133" s="535">
        <v>15321</v>
      </c>
      <c r="C133" s="459">
        <v>4.3525568181818186E-2</v>
      </c>
      <c r="E133" s="534" t="s">
        <v>2731</v>
      </c>
      <c r="F133" s="535">
        <v>1</v>
      </c>
      <c r="G133" s="459">
        <v>4.9999999999999996E-6</v>
      </c>
    </row>
    <row r="134" spans="1:7" x14ac:dyDescent="0.2">
      <c r="A134" s="534" t="s">
        <v>2570</v>
      </c>
      <c r="B134" s="535">
        <v>12</v>
      </c>
      <c r="C134" s="459">
        <v>3.4090909090909092E-5</v>
      </c>
      <c r="E134" s="534" t="s">
        <v>2732</v>
      </c>
      <c r="F134" s="535">
        <v>1</v>
      </c>
      <c r="G134" s="459">
        <v>4.9999999999999996E-6</v>
      </c>
    </row>
    <row r="135" spans="1:7" ht="13.5" thickBot="1" x14ac:dyDescent="0.25">
      <c r="A135" s="534" t="s">
        <v>2571</v>
      </c>
      <c r="B135" s="535">
        <v>7</v>
      </c>
      <c r="C135" s="459">
        <v>1.9886363636363634E-5</v>
      </c>
      <c r="E135" s="534" t="s">
        <v>2733</v>
      </c>
      <c r="F135" s="535">
        <v>1</v>
      </c>
      <c r="G135" s="459">
        <v>4.9999999999999996E-6</v>
      </c>
    </row>
    <row r="136" spans="1:7" ht="13.5" thickBot="1" x14ac:dyDescent="0.25">
      <c r="A136" s="536" t="s">
        <v>3230</v>
      </c>
      <c r="B136" s="537" t="s">
        <v>2572</v>
      </c>
      <c r="C136" s="538">
        <v>100</v>
      </c>
      <c r="E136" s="534" t="s">
        <v>2734</v>
      </c>
      <c r="F136" s="535">
        <v>1</v>
      </c>
      <c r="G136" s="459">
        <v>4.9999999999999996E-6</v>
      </c>
    </row>
    <row r="137" spans="1:7" ht="13.5" thickBot="1" x14ac:dyDescent="0.25">
      <c r="A137" s="531" t="s">
        <v>1802</v>
      </c>
      <c r="B137" s="532"/>
      <c r="C137" s="533"/>
      <c r="E137" s="536" t="s">
        <v>3230</v>
      </c>
      <c r="F137" s="537" t="s">
        <v>1455</v>
      </c>
      <c r="G137" s="538">
        <v>100</v>
      </c>
    </row>
    <row r="138" spans="1:7" ht="13.5" thickBot="1" x14ac:dyDescent="0.25">
      <c r="A138" s="528" t="s">
        <v>2573</v>
      </c>
      <c r="B138" s="529">
        <v>39400265</v>
      </c>
      <c r="C138" s="530">
        <v>99.999898477943248</v>
      </c>
      <c r="E138" s="531" t="s">
        <v>3228</v>
      </c>
      <c r="F138" s="532"/>
      <c r="G138" s="533"/>
    </row>
    <row r="139" spans="1:7" x14ac:dyDescent="0.2">
      <c r="A139" s="534" t="s">
        <v>2574</v>
      </c>
      <c r="B139" s="535">
        <v>10</v>
      </c>
      <c r="C139" s="459">
        <v>2.5380514186374953E-5</v>
      </c>
      <c r="E139" s="528" t="s">
        <v>1456</v>
      </c>
      <c r="F139" s="529">
        <v>37699996</v>
      </c>
      <c r="G139" s="530">
        <v>99.99998938992043</v>
      </c>
    </row>
    <row r="140" spans="1:7" x14ac:dyDescent="0.2">
      <c r="A140" s="534" t="s">
        <v>2575</v>
      </c>
      <c r="B140" s="535">
        <v>10</v>
      </c>
      <c r="C140" s="459">
        <v>2.5380514186374953E-5</v>
      </c>
      <c r="E140" s="534" t="s">
        <v>1457</v>
      </c>
      <c r="F140" s="535">
        <v>1</v>
      </c>
      <c r="G140" s="459">
        <v>2.6525198938992043E-6</v>
      </c>
    </row>
    <row r="141" spans="1:7" x14ac:dyDescent="0.2">
      <c r="A141" s="534" t="s">
        <v>2576</v>
      </c>
      <c r="B141" s="535">
        <v>10</v>
      </c>
      <c r="C141" s="459">
        <v>2.5380514186374953E-5</v>
      </c>
      <c r="E141" s="534" t="s">
        <v>1458</v>
      </c>
      <c r="F141" s="535">
        <v>1</v>
      </c>
      <c r="G141" s="459">
        <v>2.6525198938992043E-6</v>
      </c>
    </row>
    <row r="142" spans="1:7" ht="13.5" thickBot="1" x14ac:dyDescent="0.25">
      <c r="A142" s="534" t="s">
        <v>2577</v>
      </c>
      <c r="B142" s="535">
        <v>10</v>
      </c>
      <c r="C142" s="459">
        <v>2.5380514186374953E-5</v>
      </c>
      <c r="E142" s="534" t="s">
        <v>906</v>
      </c>
      <c r="F142" s="535">
        <v>1</v>
      </c>
      <c r="G142" s="459">
        <v>2.6525198938992043E-6</v>
      </c>
    </row>
    <row r="143" spans="1:7" ht="13.5" thickBot="1" x14ac:dyDescent="0.25">
      <c r="A143" s="536" t="s">
        <v>3230</v>
      </c>
      <c r="B143" s="537" t="s">
        <v>2578</v>
      </c>
      <c r="C143" s="538">
        <v>100</v>
      </c>
      <c r="E143" s="534" t="s">
        <v>1459</v>
      </c>
      <c r="F143" s="535">
        <v>1</v>
      </c>
      <c r="G143" s="459">
        <v>2.6525198938992043E-6</v>
      </c>
    </row>
    <row r="144" spans="1:7" ht="13.5" thickBot="1" x14ac:dyDescent="0.25">
      <c r="A144" s="531" t="s">
        <v>2006</v>
      </c>
      <c r="B144" s="532"/>
      <c r="C144" s="533"/>
      <c r="E144" s="536" t="s">
        <v>3230</v>
      </c>
      <c r="F144" s="537" t="s">
        <v>1460</v>
      </c>
      <c r="G144" s="538">
        <v>100</v>
      </c>
    </row>
    <row r="145" spans="1:7" ht="13.5" thickBot="1" x14ac:dyDescent="0.25">
      <c r="A145" s="528" t="s">
        <v>2579</v>
      </c>
      <c r="B145" s="529">
        <v>3346509</v>
      </c>
      <c r="C145" s="530">
        <v>44.62012</v>
      </c>
      <c r="E145" s="531" t="s">
        <v>2973</v>
      </c>
      <c r="F145" s="532"/>
      <c r="G145" s="533"/>
    </row>
    <row r="146" spans="1:7" x14ac:dyDescent="0.2">
      <c r="A146" s="534" t="s">
        <v>2007</v>
      </c>
      <c r="B146" s="535">
        <v>2985944</v>
      </c>
      <c r="C146" s="459">
        <v>39.812586666666668</v>
      </c>
      <c r="E146" s="528" t="s">
        <v>1461</v>
      </c>
      <c r="F146" s="529">
        <v>42456190</v>
      </c>
      <c r="G146" s="530">
        <v>84.912379999999999</v>
      </c>
    </row>
    <row r="147" spans="1:7" x14ac:dyDescent="0.2">
      <c r="A147" s="534" t="s">
        <v>2580</v>
      </c>
      <c r="B147" s="535">
        <v>600000</v>
      </c>
      <c r="C147" s="459">
        <v>8</v>
      </c>
      <c r="E147" s="534" t="s">
        <v>1462</v>
      </c>
      <c r="F147" s="535">
        <v>7500000</v>
      </c>
      <c r="G147" s="459">
        <v>15</v>
      </c>
    </row>
    <row r="148" spans="1:7" x14ac:dyDescent="0.2">
      <c r="A148" s="534" t="s">
        <v>2381</v>
      </c>
      <c r="B148" s="535">
        <v>225000</v>
      </c>
      <c r="C148" s="459">
        <v>3</v>
      </c>
      <c r="E148" s="534" t="s">
        <v>1463</v>
      </c>
      <c r="F148" s="535">
        <v>43371</v>
      </c>
      <c r="G148" s="459">
        <v>8.6742E-2</v>
      </c>
    </row>
    <row r="149" spans="1:7" x14ac:dyDescent="0.2">
      <c r="A149" s="534" t="s">
        <v>2382</v>
      </c>
      <c r="B149" s="535">
        <v>150000</v>
      </c>
      <c r="C149" s="459">
        <v>2</v>
      </c>
      <c r="E149" s="534" t="s">
        <v>1464</v>
      </c>
      <c r="F149" s="535">
        <v>219</v>
      </c>
      <c r="G149" s="459">
        <v>4.3800000000000002E-4</v>
      </c>
    </row>
    <row r="150" spans="1:7" x14ac:dyDescent="0.2">
      <c r="A150" s="534" t="s">
        <v>793</v>
      </c>
      <c r="B150" s="535">
        <v>123067</v>
      </c>
      <c r="C150" s="459">
        <v>1.6408933333333333</v>
      </c>
      <c r="E150" s="534" t="s">
        <v>1465</v>
      </c>
      <c r="F150" s="535">
        <v>219</v>
      </c>
      <c r="G150" s="459">
        <v>4.3800000000000002E-4</v>
      </c>
    </row>
    <row r="151" spans="1:7" ht="13.5" thickBot="1" x14ac:dyDescent="0.25">
      <c r="A151" s="534" t="s">
        <v>794</v>
      </c>
      <c r="B151" s="535">
        <v>36540</v>
      </c>
      <c r="C151" s="459">
        <v>0.48719999999999997</v>
      </c>
      <c r="E151" s="534" t="s">
        <v>1466</v>
      </c>
      <c r="F151" s="535">
        <v>1</v>
      </c>
      <c r="G151" s="459">
        <v>1.9999999999999999E-6</v>
      </c>
    </row>
    <row r="152" spans="1:7" ht="13.5" thickBot="1" x14ac:dyDescent="0.25">
      <c r="A152" s="534" t="s">
        <v>795</v>
      </c>
      <c r="B152" s="535">
        <v>13899</v>
      </c>
      <c r="C152" s="459">
        <v>0.18531999999999998</v>
      </c>
      <c r="E152" s="536" t="s">
        <v>3230</v>
      </c>
      <c r="F152" s="537" t="s">
        <v>1435</v>
      </c>
      <c r="G152" s="538">
        <v>100</v>
      </c>
    </row>
    <row r="153" spans="1:7" ht="13.5" thickBot="1" x14ac:dyDescent="0.25">
      <c r="A153" s="534" t="s">
        <v>796</v>
      </c>
      <c r="B153" s="535">
        <v>12828</v>
      </c>
      <c r="C153" s="459">
        <v>0.17104</v>
      </c>
      <c r="E153" s="531" t="s">
        <v>914</v>
      </c>
      <c r="F153" s="532"/>
      <c r="G153" s="533"/>
    </row>
    <row r="154" spans="1:7" ht="13.5" thickBot="1" x14ac:dyDescent="0.25">
      <c r="A154" s="534" t="s">
        <v>797</v>
      </c>
      <c r="B154" s="535">
        <v>6213</v>
      </c>
      <c r="C154" s="459">
        <v>8.2839999999999997E-2</v>
      </c>
      <c r="E154" s="528" t="s">
        <v>2493</v>
      </c>
      <c r="F154" s="529">
        <v>24875000</v>
      </c>
      <c r="G154" s="530">
        <v>99.5</v>
      </c>
    </row>
    <row r="155" spans="1:7" ht="13.5" thickBot="1" x14ac:dyDescent="0.25">
      <c r="A155" s="536" t="s">
        <v>3230</v>
      </c>
      <c r="B155" s="537" t="s">
        <v>798</v>
      </c>
      <c r="C155" s="538">
        <v>100</v>
      </c>
      <c r="E155" s="534" t="s">
        <v>1467</v>
      </c>
      <c r="F155" s="535">
        <v>50000</v>
      </c>
      <c r="G155" s="459">
        <v>0.2</v>
      </c>
    </row>
    <row r="156" spans="1:7" ht="13.5" thickBot="1" x14ac:dyDescent="0.25">
      <c r="A156" s="531" t="s">
        <v>3220</v>
      </c>
      <c r="B156" s="532"/>
      <c r="C156" s="533"/>
      <c r="E156" s="534" t="s">
        <v>2986</v>
      </c>
      <c r="F156" s="535">
        <v>25000</v>
      </c>
      <c r="G156" s="459">
        <v>0.1</v>
      </c>
    </row>
    <row r="157" spans="1:7" x14ac:dyDescent="0.2">
      <c r="A157" s="528" t="s">
        <v>799</v>
      </c>
      <c r="B157" s="529">
        <v>210000</v>
      </c>
      <c r="C157" s="530">
        <v>21</v>
      </c>
      <c r="E157" s="534" t="s">
        <v>1468</v>
      </c>
      <c r="F157" s="535">
        <v>25000</v>
      </c>
      <c r="G157" s="459">
        <v>0.1</v>
      </c>
    </row>
    <row r="158" spans="1:7" ht="13.5" thickBot="1" x14ac:dyDescent="0.25">
      <c r="A158" s="534" t="s">
        <v>800</v>
      </c>
      <c r="B158" s="535">
        <v>205000</v>
      </c>
      <c r="C158" s="459">
        <v>20.5</v>
      </c>
      <c r="E158" s="534" t="s">
        <v>1469</v>
      </c>
      <c r="F158" s="535">
        <v>25000</v>
      </c>
      <c r="G158" s="459">
        <v>0.1</v>
      </c>
    </row>
    <row r="159" spans="1:7" ht="13.5" thickBot="1" x14ac:dyDescent="0.25">
      <c r="A159" s="534" t="s">
        <v>801</v>
      </c>
      <c r="B159" s="535">
        <v>99750</v>
      </c>
      <c r="C159" s="459">
        <v>9.9749999999999996</v>
      </c>
      <c r="E159" s="536" t="s">
        <v>3230</v>
      </c>
      <c r="F159" s="537" t="s">
        <v>3243</v>
      </c>
      <c r="G159" s="538">
        <v>100</v>
      </c>
    </row>
    <row r="160" spans="1:7" ht="13.5" thickBot="1" x14ac:dyDescent="0.25">
      <c r="A160" s="534" t="s">
        <v>802</v>
      </c>
      <c r="B160" s="535">
        <v>96000</v>
      </c>
      <c r="C160" s="459">
        <v>9.6</v>
      </c>
      <c r="E160" s="531" t="s">
        <v>918</v>
      </c>
      <c r="F160" s="532"/>
      <c r="G160" s="533"/>
    </row>
    <row r="161" spans="1:7" x14ac:dyDescent="0.2">
      <c r="A161" s="534" t="s">
        <v>803</v>
      </c>
      <c r="B161" s="535">
        <v>92495</v>
      </c>
      <c r="C161" s="459">
        <v>9.2494999999999994</v>
      </c>
      <c r="E161" s="528" t="s">
        <v>1798</v>
      </c>
      <c r="F161" s="529">
        <v>6499959</v>
      </c>
      <c r="G161" s="530">
        <v>99.999369230769233</v>
      </c>
    </row>
    <row r="162" spans="1:7" x14ac:dyDescent="0.2">
      <c r="A162" s="534" t="s">
        <v>804</v>
      </c>
      <c r="B162" s="535">
        <v>90000</v>
      </c>
      <c r="C162" s="459">
        <v>9</v>
      </c>
      <c r="E162" s="534" t="s">
        <v>1470</v>
      </c>
      <c r="F162" s="535">
        <v>13</v>
      </c>
      <c r="G162" s="459">
        <v>1.9999999999999998E-4</v>
      </c>
    </row>
    <row r="163" spans="1:7" x14ac:dyDescent="0.2">
      <c r="A163" s="534" t="s">
        <v>805</v>
      </c>
      <c r="B163" s="535">
        <v>90000</v>
      </c>
      <c r="C163" s="459">
        <v>9</v>
      </c>
      <c r="E163" s="534" t="s">
        <v>1471</v>
      </c>
      <c r="F163" s="535">
        <v>13</v>
      </c>
      <c r="G163" s="459">
        <v>1.9999999999999998E-4</v>
      </c>
    </row>
    <row r="164" spans="1:7" x14ac:dyDescent="0.2">
      <c r="A164" s="534" t="s">
        <v>806</v>
      </c>
      <c r="B164" s="535">
        <v>74251</v>
      </c>
      <c r="C164" s="459">
        <v>7.4250999999999996</v>
      </c>
      <c r="E164" s="534" t="s">
        <v>1472</v>
      </c>
      <c r="F164" s="535">
        <v>13</v>
      </c>
      <c r="G164" s="459">
        <v>1.9999999999999998E-4</v>
      </c>
    </row>
    <row r="165" spans="1:7" ht="13.5" thickBot="1" x14ac:dyDescent="0.25">
      <c r="A165" s="534" t="s">
        <v>807</v>
      </c>
      <c r="B165" s="535">
        <v>42500</v>
      </c>
      <c r="C165" s="459">
        <v>4.25</v>
      </c>
      <c r="E165" s="534" t="s">
        <v>1473</v>
      </c>
      <c r="F165" s="535">
        <v>2</v>
      </c>
      <c r="G165" s="459">
        <v>3.0769230769230768E-5</v>
      </c>
    </row>
    <row r="166" spans="1:7" ht="13.5" thickBot="1" x14ac:dyDescent="0.25">
      <c r="A166" s="534" t="s">
        <v>808</v>
      </c>
      <c r="B166" s="535">
        <v>4</v>
      </c>
      <c r="C166" s="459">
        <v>3.9999999999999996E-4</v>
      </c>
      <c r="E166" s="536" t="s">
        <v>3230</v>
      </c>
      <c r="F166" s="537" t="s">
        <v>1474</v>
      </c>
      <c r="G166" s="538">
        <v>100</v>
      </c>
    </row>
    <row r="167" spans="1:7" ht="13.5" thickBot="1" x14ac:dyDescent="0.25">
      <c r="A167" s="536" t="s">
        <v>3230</v>
      </c>
      <c r="B167" s="537" t="s">
        <v>809</v>
      </c>
      <c r="C167" s="538">
        <v>100</v>
      </c>
      <c r="E167" s="531" t="s">
        <v>922</v>
      </c>
      <c r="F167" s="532"/>
      <c r="G167" s="544"/>
    </row>
    <row r="168" spans="1:7" ht="13.5" thickBot="1" x14ac:dyDescent="0.25">
      <c r="A168" s="531" t="s">
        <v>2013</v>
      </c>
      <c r="B168" s="532"/>
      <c r="C168" s="533"/>
      <c r="E168" s="528" t="s">
        <v>1475</v>
      </c>
      <c r="F168" s="529">
        <v>10199768.800000001</v>
      </c>
      <c r="G168" s="545">
        <v>50.998843999999998</v>
      </c>
    </row>
    <row r="169" spans="1:7" x14ac:dyDescent="0.2">
      <c r="A169" s="528" t="s">
        <v>810</v>
      </c>
      <c r="B169" s="529">
        <v>26168245</v>
      </c>
      <c r="C169" s="530">
        <v>65.420612500000004</v>
      </c>
      <c r="E169" s="534" t="s">
        <v>818</v>
      </c>
      <c r="F169" s="535">
        <v>7400000</v>
      </c>
      <c r="G169" s="546">
        <v>37</v>
      </c>
    </row>
    <row r="170" spans="1:7" x14ac:dyDescent="0.2">
      <c r="A170" s="534" t="s">
        <v>811</v>
      </c>
      <c r="B170" s="535">
        <v>3280000</v>
      </c>
      <c r="C170" s="459">
        <v>8.1999999999999993</v>
      </c>
      <c r="E170" s="534" t="s">
        <v>1476</v>
      </c>
      <c r="F170" s="535">
        <v>2200000</v>
      </c>
      <c r="G170" s="546">
        <v>11</v>
      </c>
    </row>
    <row r="171" spans="1:7" x14ac:dyDescent="0.2">
      <c r="A171" s="534" t="s">
        <v>812</v>
      </c>
      <c r="B171" s="535">
        <v>2722729</v>
      </c>
      <c r="C171" s="459">
        <v>6.8068225</v>
      </c>
      <c r="E171" s="534" t="s">
        <v>1477</v>
      </c>
      <c r="F171" s="535">
        <v>200000</v>
      </c>
      <c r="G171" s="546">
        <v>1</v>
      </c>
    </row>
    <row r="172" spans="1:7" ht="13.5" thickBot="1" x14ac:dyDescent="0.25">
      <c r="A172" s="534" t="s">
        <v>2015</v>
      </c>
      <c r="B172" s="535">
        <v>2000486</v>
      </c>
      <c r="C172" s="459">
        <v>5.0012150000000002</v>
      </c>
      <c r="E172" s="534" t="s">
        <v>3232</v>
      </c>
      <c r="F172" s="535">
        <v>231.2</v>
      </c>
      <c r="G172" s="546">
        <v>1.1559999999999999E-3</v>
      </c>
    </row>
    <row r="173" spans="1:7" ht="13.5" thickBot="1" x14ac:dyDescent="0.25">
      <c r="A173" s="534" t="s">
        <v>2016</v>
      </c>
      <c r="B173" s="535">
        <v>1747106</v>
      </c>
      <c r="C173" s="459">
        <v>4.3677649999999995</v>
      </c>
      <c r="E173" s="536" t="s">
        <v>3230</v>
      </c>
      <c r="F173" s="537" t="s">
        <v>1455</v>
      </c>
      <c r="G173" s="547">
        <v>100</v>
      </c>
    </row>
    <row r="174" spans="1:7" ht="13.5" thickBot="1" x14ac:dyDescent="0.25">
      <c r="A174" s="534" t="s">
        <v>813</v>
      </c>
      <c r="B174" s="535">
        <v>1200000</v>
      </c>
      <c r="C174" s="459">
        <v>3</v>
      </c>
      <c r="E174" s="531" t="s">
        <v>927</v>
      </c>
      <c r="F174" s="532"/>
      <c r="G174" s="544"/>
    </row>
    <row r="175" spans="1:7" x14ac:dyDescent="0.2">
      <c r="A175" s="534" t="s">
        <v>2014</v>
      </c>
      <c r="B175" s="535">
        <v>800000</v>
      </c>
      <c r="C175" s="459">
        <v>2</v>
      </c>
      <c r="E175" s="528" t="s">
        <v>1478</v>
      </c>
      <c r="F175" s="529">
        <v>13299666</v>
      </c>
      <c r="G175" s="545">
        <v>99.997488721804501</v>
      </c>
    </row>
    <row r="176" spans="1:7" x14ac:dyDescent="0.2">
      <c r="A176" s="534" t="s">
        <v>814</v>
      </c>
      <c r="B176" s="535">
        <v>800000</v>
      </c>
      <c r="C176" s="459">
        <v>2</v>
      </c>
      <c r="E176" s="534" t="s">
        <v>1479</v>
      </c>
      <c r="F176" s="535">
        <v>120</v>
      </c>
      <c r="G176" s="546">
        <v>9.0225563909774437E-4</v>
      </c>
    </row>
    <row r="177" spans="1:7" x14ac:dyDescent="0.2">
      <c r="A177" s="534" t="s">
        <v>815</v>
      </c>
      <c r="B177" s="535">
        <v>666666</v>
      </c>
      <c r="C177" s="459">
        <v>1.6666650000000001</v>
      </c>
      <c r="E177" s="534" t="s">
        <v>1480</v>
      </c>
      <c r="F177" s="535">
        <v>97</v>
      </c>
      <c r="G177" s="546">
        <v>7.2932330827067671E-4</v>
      </c>
    </row>
    <row r="178" spans="1:7" ht="13.5" thickBot="1" x14ac:dyDescent="0.25">
      <c r="A178" s="534" t="s">
        <v>816</v>
      </c>
      <c r="B178" s="535">
        <v>614768</v>
      </c>
      <c r="C178" s="459">
        <v>1.5369199999999998</v>
      </c>
      <c r="E178" s="534" t="s">
        <v>928</v>
      </c>
      <c r="F178" s="535">
        <v>90</v>
      </c>
      <c r="G178" s="546">
        <v>6.7669172932330822E-4</v>
      </c>
    </row>
    <row r="179" spans="1:7" ht="13.5" thickBot="1" x14ac:dyDescent="0.25">
      <c r="A179" s="536" t="s">
        <v>3230</v>
      </c>
      <c r="B179" s="537" t="s">
        <v>2285</v>
      </c>
      <c r="C179" s="538">
        <v>100</v>
      </c>
      <c r="E179" s="534" t="s">
        <v>929</v>
      </c>
      <c r="F179" s="535">
        <v>27</v>
      </c>
      <c r="G179" s="546">
        <v>2.0300751879699248E-4</v>
      </c>
    </row>
    <row r="180" spans="1:7" ht="13.5" thickBot="1" x14ac:dyDescent="0.25">
      <c r="A180" s="531" t="s">
        <v>2020</v>
      </c>
      <c r="B180" s="532"/>
      <c r="C180" s="533"/>
      <c r="E180" s="536" t="s">
        <v>3230</v>
      </c>
      <c r="F180" s="537" t="s">
        <v>1481</v>
      </c>
      <c r="G180" s="547">
        <v>100</v>
      </c>
    </row>
    <row r="181" spans="1:7" ht="13.5" thickBot="1" x14ac:dyDescent="0.25">
      <c r="A181" s="528" t="s">
        <v>817</v>
      </c>
      <c r="B181" s="529">
        <v>28253700</v>
      </c>
      <c r="C181" s="530">
        <v>47.089500000000008</v>
      </c>
      <c r="E181" s="531" t="s">
        <v>2460</v>
      </c>
      <c r="F181" s="532"/>
      <c r="G181" s="544"/>
    </row>
    <row r="182" spans="1:7" x14ac:dyDescent="0.2">
      <c r="A182" s="534" t="s">
        <v>818</v>
      </c>
      <c r="B182" s="535">
        <v>22253300.399999999</v>
      </c>
      <c r="C182" s="459">
        <v>37.088834000000006</v>
      </c>
      <c r="E182" s="528" t="s">
        <v>726</v>
      </c>
      <c r="F182" s="529">
        <v>44999996</v>
      </c>
      <c r="G182" s="545">
        <v>99.999991111111115</v>
      </c>
    </row>
    <row r="183" spans="1:7" x14ac:dyDescent="0.2">
      <c r="A183" s="534" t="s">
        <v>819</v>
      </c>
      <c r="B183" s="535">
        <v>6000000</v>
      </c>
      <c r="C183" s="459">
        <v>10</v>
      </c>
      <c r="E183" s="534" t="s">
        <v>727</v>
      </c>
      <c r="F183" s="535">
        <v>1</v>
      </c>
      <c r="G183" s="546">
        <v>2.2222222222222225E-6</v>
      </c>
    </row>
    <row r="184" spans="1:7" x14ac:dyDescent="0.2">
      <c r="A184" s="534" t="s">
        <v>820</v>
      </c>
      <c r="B184" s="535">
        <v>1784400</v>
      </c>
      <c r="C184" s="459">
        <v>2.9740000000000002</v>
      </c>
      <c r="E184" s="534" t="s">
        <v>1321</v>
      </c>
      <c r="F184" s="535">
        <v>1</v>
      </c>
      <c r="G184" s="546">
        <v>2.2222222222222225E-6</v>
      </c>
    </row>
    <row r="185" spans="1:7" x14ac:dyDescent="0.2">
      <c r="A185" s="534" t="s">
        <v>3214</v>
      </c>
      <c r="B185" s="535">
        <v>1708200</v>
      </c>
      <c r="C185" s="459">
        <v>2.8470000000000004</v>
      </c>
      <c r="E185" s="534" t="s">
        <v>728</v>
      </c>
      <c r="F185" s="535">
        <v>1</v>
      </c>
      <c r="G185" s="546">
        <v>2.2222222222222225E-6</v>
      </c>
    </row>
    <row r="186" spans="1:7" ht="13.5" thickBot="1" x14ac:dyDescent="0.25">
      <c r="A186" s="534" t="s">
        <v>821</v>
      </c>
      <c r="B186" s="535">
        <v>199.8</v>
      </c>
      <c r="C186" s="459">
        <v>3.3300000000000007E-4</v>
      </c>
      <c r="E186" s="534" t="s">
        <v>729</v>
      </c>
      <c r="F186" s="535">
        <v>1</v>
      </c>
      <c r="G186" s="546">
        <v>2.2222222222222225E-6</v>
      </c>
    </row>
    <row r="187" spans="1:7" ht="13.5" thickBot="1" x14ac:dyDescent="0.25">
      <c r="A187" s="534" t="s">
        <v>822</v>
      </c>
      <c r="B187" s="535">
        <v>199.8</v>
      </c>
      <c r="C187" s="459">
        <v>3.3300000000000007E-4</v>
      </c>
      <c r="E187" s="536" t="s">
        <v>3230</v>
      </c>
      <c r="F187" s="537" t="s">
        <v>730</v>
      </c>
      <c r="G187" s="547">
        <v>100</v>
      </c>
    </row>
    <row r="188" spans="1:7" ht="13.5" thickBot="1" x14ac:dyDescent="0.25">
      <c r="A188" s="536" t="s">
        <v>3230</v>
      </c>
      <c r="B188" s="537" t="s">
        <v>2280</v>
      </c>
      <c r="C188" s="538">
        <v>100</v>
      </c>
      <c r="E188" s="531" t="s">
        <v>2652</v>
      </c>
      <c r="F188" s="532"/>
      <c r="G188" s="544"/>
    </row>
    <row r="189" spans="1:7" ht="13.5" thickBot="1" x14ac:dyDescent="0.25">
      <c r="A189" s="531" t="s">
        <v>3221</v>
      </c>
      <c r="B189" s="532"/>
      <c r="C189" s="533"/>
      <c r="E189" s="528" t="s">
        <v>731</v>
      </c>
      <c r="F189" s="529">
        <v>404080</v>
      </c>
      <c r="G189" s="545">
        <v>80.816000000000003</v>
      </c>
    </row>
    <row r="190" spans="1:7" x14ac:dyDescent="0.2">
      <c r="A190" s="528" t="s">
        <v>823</v>
      </c>
      <c r="B190" s="529">
        <v>13563787.65</v>
      </c>
      <c r="C190" s="530">
        <v>90.425251000000017</v>
      </c>
      <c r="E190" s="534" t="s">
        <v>732</v>
      </c>
      <c r="F190" s="535">
        <v>47500</v>
      </c>
      <c r="G190" s="546">
        <v>9.5</v>
      </c>
    </row>
    <row r="191" spans="1:7" x14ac:dyDescent="0.2">
      <c r="A191" s="534" t="s">
        <v>824</v>
      </c>
      <c r="B191" s="535">
        <v>1143284.21</v>
      </c>
      <c r="C191" s="459">
        <v>7.6218947333333347</v>
      </c>
      <c r="E191" s="534" t="s">
        <v>837</v>
      </c>
      <c r="F191" s="535">
        <v>43163.75</v>
      </c>
      <c r="G191" s="546">
        <v>8.6327499999999997</v>
      </c>
    </row>
    <row r="192" spans="1:7" x14ac:dyDescent="0.2">
      <c r="A192" s="534" t="s">
        <v>1581</v>
      </c>
      <c r="B192" s="535">
        <v>231451.11</v>
      </c>
      <c r="C192" s="459">
        <v>1.5430074</v>
      </c>
      <c r="E192" s="534" t="s">
        <v>733</v>
      </c>
      <c r="F192" s="535">
        <v>4567.25</v>
      </c>
      <c r="G192" s="546">
        <v>0.91344999999999998</v>
      </c>
    </row>
    <row r="193" spans="1:7" ht="13.5" thickBot="1" x14ac:dyDescent="0.25">
      <c r="A193" s="534" t="s">
        <v>825</v>
      </c>
      <c r="B193" s="535">
        <v>61477.03</v>
      </c>
      <c r="C193" s="459">
        <v>0.4098468666666667</v>
      </c>
      <c r="E193" s="534" t="s">
        <v>734</v>
      </c>
      <c r="F193" s="535">
        <v>684</v>
      </c>
      <c r="G193" s="546">
        <v>0.1368</v>
      </c>
    </row>
    <row r="194" spans="1:7" ht="13.5" thickBot="1" x14ac:dyDescent="0.25">
      <c r="A194" s="536" t="s">
        <v>3230</v>
      </c>
      <c r="B194" s="537" t="s">
        <v>826</v>
      </c>
      <c r="C194" s="538">
        <v>100</v>
      </c>
      <c r="E194" s="534" t="s">
        <v>735</v>
      </c>
      <c r="F194" s="535">
        <v>1</v>
      </c>
      <c r="G194" s="546">
        <v>1.9999999999999998E-4</v>
      </c>
    </row>
    <row r="195" spans="1:7" ht="13.5" thickBot="1" x14ac:dyDescent="0.25">
      <c r="A195" s="531" t="s">
        <v>1365</v>
      </c>
      <c r="B195" s="532"/>
      <c r="C195" s="533"/>
      <c r="E195" s="534" t="s">
        <v>844</v>
      </c>
      <c r="F195" s="535">
        <v>1</v>
      </c>
      <c r="G195" s="546">
        <v>1.9999999999999998E-4</v>
      </c>
    </row>
    <row r="196" spans="1:7" x14ac:dyDescent="0.2">
      <c r="A196" s="528" t="s">
        <v>827</v>
      </c>
      <c r="B196" s="529">
        <v>1279986.94</v>
      </c>
      <c r="C196" s="530">
        <v>79.999183750000014</v>
      </c>
      <c r="E196" s="534" t="s">
        <v>843</v>
      </c>
      <c r="F196" s="535">
        <v>1</v>
      </c>
      <c r="G196" s="546">
        <v>1.9999999999999998E-4</v>
      </c>
    </row>
    <row r="197" spans="1:7" x14ac:dyDescent="0.2">
      <c r="A197" s="534" t="s">
        <v>828</v>
      </c>
      <c r="B197" s="535">
        <v>319996.74</v>
      </c>
      <c r="C197" s="459">
        <v>19.999796250000003</v>
      </c>
      <c r="E197" s="534" t="s">
        <v>736</v>
      </c>
      <c r="F197" s="535">
        <v>1</v>
      </c>
      <c r="G197" s="546">
        <v>1.9999999999999998E-4</v>
      </c>
    </row>
    <row r="198" spans="1:7" ht="13.5" thickBot="1" x14ac:dyDescent="0.25">
      <c r="A198" s="534" t="s">
        <v>925</v>
      </c>
      <c r="B198" s="535">
        <v>5.44</v>
      </c>
      <c r="C198" s="459">
        <v>3.4000000000000008E-4</v>
      </c>
      <c r="E198" s="534" t="s">
        <v>737</v>
      </c>
      <c r="F198" s="535">
        <v>1</v>
      </c>
      <c r="G198" s="546">
        <v>1.9999999999999998E-4</v>
      </c>
    </row>
    <row r="199" spans="1:7" ht="13.5" thickBot="1" x14ac:dyDescent="0.25">
      <c r="A199" s="534" t="s">
        <v>924</v>
      </c>
      <c r="B199" s="535">
        <v>5.44</v>
      </c>
      <c r="C199" s="459">
        <v>3.4000000000000008E-4</v>
      </c>
      <c r="E199" s="536" t="s">
        <v>3230</v>
      </c>
      <c r="F199" s="537" t="s">
        <v>738</v>
      </c>
      <c r="G199" s="547">
        <v>100</v>
      </c>
    </row>
    <row r="200" spans="1:7" ht="13.5" thickBot="1" x14ac:dyDescent="0.25">
      <c r="A200" s="534" t="s">
        <v>923</v>
      </c>
      <c r="B200" s="535">
        <v>2.72</v>
      </c>
      <c r="C200" s="459">
        <v>1.7000000000000004E-4</v>
      </c>
      <c r="E200" s="531" t="s">
        <v>2656</v>
      </c>
      <c r="F200" s="532"/>
      <c r="G200" s="544"/>
    </row>
    <row r="201" spans="1:7" ht="13.5" thickBot="1" x14ac:dyDescent="0.25">
      <c r="A201" s="534" t="s">
        <v>829</v>
      </c>
      <c r="B201" s="535">
        <v>2.72</v>
      </c>
      <c r="C201" s="459">
        <v>1.7000000000000004E-4</v>
      </c>
      <c r="E201" s="528" t="s">
        <v>2293</v>
      </c>
      <c r="F201" s="529">
        <v>14283500</v>
      </c>
      <c r="G201" s="545">
        <v>53.9</v>
      </c>
    </row>
    <row r="202" spans="1:7" ht="13.5" thickBot="1" x14ac:dyDescent="0.25">
      <c r="A202" s="536" t="s">
        <v>3230</v>
      </c>
      <c r="B202" s="537">
        <f>SUM(B196:B201)</f>
        <v>1599999.9999999998</v>
      </c>
      <c r="C202" s="538">
        <v>100</v>
      </c>
      <c r="E202" s="534" t="s">
        <v>1996</v>
      </c>
      <c r="F202" s="535">
        <v>9805000</v>
      </c>
      <c r="G202" s="546">
        <v>37</v>
      </c>
    </row>
    <row r="203" spans="1:7" ht="13.5" thickBot="1" x14ac:dyDescent="0.25">
      <c r="A203" s="531" t="s">
        <v>1376</v>
      </c>
      <c r="B203" s="532"/>
      <c r="C203" s="533"/>
      <c r="E203" s="534" t="s">
        <v>739</v>
      </c>
      <c r="F203" s="535">
        <v>2120000</v>
      </c>
      <c r="G203" s="546">
        <v>8</v>
      </c>
    </row>
    <row r="204" spans="1:7" x14ac:dyDescent="0.2">
      <c r="A204" s="528" t="s">
        <v>830</v>
      </c>
      <c r="B204" s="529">
        <v>1353780</v>
      </c>
      <c r="C204" s="530">
        <v>90.251999999999995</v>
      </c>
      <c r="E204" s="534" t="s">
        <v>740</v>
      </c>
      <c r="F204" s="535">
        <v>265000</v>
      </c>
      <c r="G204" s="546">
        <v>1</v>
      </c>
    </row>
    <row r="205" spans="1:7" ht="13.5" thickBot="1" x14ac:dyDescent="0.25">
      <c r="A205" s="534" t="s">
        <v>831</v>
      </c>
      <c r="B205" s="535">
        <v>84120</v>
      </c>
      <c r="C205" s="459">
        <v>5.6079999999999997</v>
      </c>
      <c r="E205" s="534" t="s">
        <v>741</v>
      </c>
      <c r="F205" s="535">
        <v>26500</v>
      </c>
      <c r="G205" s="546">
        <v>0.1</v>
      </c>
    </row>
    <row r="206" spans="1:7" ht="13.5" thickBot="1" x14ac:dyDescent="0.25">
      <c r="A206" s="534" t="s">
        <v>832</v>
      </c>
      <c r="B206" s="535">
        <v>61992</v>
      </c>
      <c r="C206" s="459">
        <v>4.1327999999999996</v>
      </c>
      <c r="E206" s="536" t="s">
        <v>3230</v>
      </c>
      <c r="F206" s="537" t="s">
        <v>742</v>
      </c>
      <c r="G206" s="547">
        <v>100</v>
      </c>
    </row>
    <row r="207" spans="1:7" ht="13.5" thickBot="1" x14ac:dyDescent="0.25">
      <c r="A207" s="534" t="s">
        <v>833</v>
      </c>
      <c r="B207" s="535">
        <v>54</v>
      </c>
      <c r="C207" s="459">
        <v>3.5999999999999999E-3</v>
      </c>
      <c r="E207" s="531" t="s">
        <v>877</v>
      </c>
      <c r="F207" s="532"/>
      <c r="G207" s="544"/>
    </row>
    <row r="208" spans="1:7" ht="13.5" thickBot="1" x14ac:dyDescent="0.25">
      <c r="A208" s="534" t="s">
        <v>834</v>
      </c>
      <c r="B208" s="535">
        <v>54</v>
      </c>
      <c r="C208" s="459">
        <v>3.5999999999999999E-3</v>
      </c>
      <c r="E208" s="528" t="s">
        <v>2976</v>
      </c>
      <c r="F208" s="529">
        <v>57957471.5</v>
      </c>
      <c r="G208" s="545">
        <v>99.926675000000003</v>
      </c>
    </row>
    <row r="209" spans="1:7" ht="13.5" thickBot="1" x14ac:dyDescent="0.25">
      <c r="A209" s="536" t="s">
        <v>3230</v>
      </c>
      <c r="B209" s="537">
        <f>SUM(B204:B208)</f>
        <v>1500000</v>
      </c>
      <c r="C209" s="538">
        <v>100</v>
      </c>
      <c r="E209" s="534" t="s">
        <v>2993</v>
      </c>
      <c r="F209" s="535">
        <v>21062.7</v>
      </c>
      <c r="G209" s="546">
        <v>3.6315E-2</v>
      </c>
    </row>
    <row r="210" spans="1:7" ht="13.5" thickBot="1" x14ac:dyDescent="0.25">
      <c r="A210" s="531" t="s">
        <v>1380</v>
      </c>
      <c r="B210" s="532"/>
      <c r="C210" s="533"/>
      <c r="E210" s="534" t="s">
        <v>743</v>
      </c>
      <c r="F210" s="535">
        <v>21058.799999999999</v>
      </c>
      <c r="G210" s="546">
        <v>3.6308275862068966E-2</v>
      </c>
    </row>
    <row r="211" spans="1:7" x14ac:dyDescent="0.2">
      <c r="A211" s="528" t="s">
        <v>835</v>
      </c>
      <c r="B211" s="529">
        <v>48270003.560000002</v>
      </c>
      <c r="C211" s="530">
        <v>74.261543938461543</v>
      </c>
      <c r="E211" s="534" t="s">
        <v>2991</v>
      </c>
      <c r="F211" s="535">
        <v>406</v>
      </c>
      <c r="G211" s="546">
        <v>6.9999999999999999E-4</v>
      </c>
    </row>
    <row r="212" spans="1:7" ht="13.5" thickBot="1" x14ac:dyDescent="0.25">
      <c r="A212" s="534" t="s">
        <v>836</v>
      </c>
      <c r="B212" s="535">
        <v>13000000.01</v>
      </c>
      <c r="C212" s="459">
        <v>20.000000015384614</v>
      </c>
      <c r="E212" s="534" t="s">
        <v>744</v>
      </c>
      <c r="F212" s="535">
        <v>1</v>
      </c>
      <c r="G212" s="546">
        <v>1.7241379310344829E-6</v>
      </c>
    </row>
    <row r="213" spans="1:7" ht="13.5" thickBot="1" x14ac:dyDescent="0.25">
      <c r="A213" s="534" t="s">
        <v>3232</v>
      </c>
      <c r="B213" s="535">
        <v>3729996.43</v>
      </c>
      <c r="C213" s="459">
        <v>5.7384560461538463</v>
      </c>
      <c r="E213" s="536" t="s">
        <v>3230</v>
      </c>
      <c r="F213" s="537" t="s">
        <v>745</v>
      </c>
      <c r="G213" s="547">
        <v>100</v>
      </c>
    </row>
    <row r="214" spans="1:7" ht="13.5" thickBot="1" x14ac:dyDescent="0.25">
      <c r="A214" s="536" t="s">
        <v>3230</v>
      </c>
      <c r="B214" s="537">
        <f>SUM(B211:B213)</f>
        <v>65000000</v>
      </c>
      <c r="C214" s="538">
        <v>100</v>
      </c>
      <c r="E214" s="531" t="s">
        <v>1308</v>
      </c>
      <c r="F214" s="532"/>
      <c r="G214" s="544"/>
    </row>
    <row r="215" spans="1:7" ht="13.5" thickBot="1" x14ac:dyDescent="0.25">
      <c r="A215" s="531" t="s">
        <v>1629</v>
      </c>
      <c r="B215" s="532"/>
      <c r="C215" s="533"/>
      <c r="E215" s="528" t="s">
        <v>746</v>
      </c>
      <c r="F215" s="529">
        <v>17272672.440000001</v>
      </c>
      <c r="G215" s="545">
        <v>97.585719999999981</v>
      </c>
    </row>
    <row r="216" spans="1:7" x14ac:dyDescent="0.2">
      <c r="A216" s="528" t="s">
        <v>837</v>
      </c>
      <c r="B216" s="529">
        <v>767750</v>
      </c>
      <c r="C216" s="530">
        <v>30.71</v>
      </c>
      <c r="E216" s="534" t="s">
        <v>747</v>
      </c>
      <c r="F216" s="535">
        <v>345319.92</v>
      </c>
      <c r="G216" s="546">
        <v>1.9509599999999996</v>
      </c>
    </row>
    <row r="217" spans="1:7" x14ac:dyDescent="0.2">
      <c r="A217" s="534" t="s">
        <v>838</v>
      </c>
      <c r="B217" s="535">
        <v>500000</v>
      </c>
      <c r="C217" s="459">
        <v>20</v>
      </c>
      <c r="E217" s="534" t="s">
        <v>748</v>
      </c>
      <c r="F217" s="535">
        <v>73156.75</v>
      </c>
      <c r="G217" s="546">
        <v>0.41331497175141235</v>
      </c>
    </row>
    <row r="218" spans="1:7" x14ac:dyDescent="0.2">
      <c r="A218" s="534" t="s">
        <v>839</v>
      </c>
      <c r="B218" s="535">
        <v>500000</v>
      </c>
      <c r="C218" s="459">
        <v>20</v>
      </c>
      <c r="E218" s="534" t="s">
        <v>749</v>
      </c>
      <c r="F218" s="535">
        <v>8850</v>
      </c>
      <c r="G218" s="546">
        <v>0.05</v>
      </c>
    </row>
    <row r="219" spans="1:7" ht="13.5" thickBot="1" x14ac:dyDescent="0.25">
      <c r="A219" s="534" t="s">
        <v>840</v>
      </c>
      <c r="B219" s="535">
        <v>250000</v>
      </c>
      <c r="C219" s="459">
        <v>10</v>
      </c>
      <c r="E219" s="534" t="s">
        <v>750</v>
      </c>
      <c r="F219" s="535">
        <v>0.89</v>
      </c>
      <c r="G219" s="546">
        <v>5.0282485875706204E-6</v>
      </c>
    </row>
    <row r="220" spans="1:7" ht="13.5" thickBot="1" x14ac:dyDescent="0.25">
      <c r="A220" s="534" t="s">
        <v>841</v>
      </c>
      <c r="B220" s="535">
        <v>151745</v>
      </c>
      <c r="C220" s="459">
        <v>6.0697999999999999</v>
      </c>
      <c r="E220" s="536" t="s">
        <v>3230</v>
      </c>
      <c r="F220" s="537" t="s">
        <v>751</v>
      </c>
      <c r="G220" s="547">
        <v>100</v>
      </c>
    </row>
    <row r="221" spans="1:7" ht="13.5" thickBot="1" x14ac:dyDescent="0.25">
      <c r="A221" s="534" t="s">
        <v>842</v>
      </c>
      <c r="B221" s="535">
        <v>125000</v>
      </c>
      <c r="C221" s="459">
        <v>5</v>
      </c>
      <c r="E221" s="531" t="s">
        <v>3214</v>
      </c>
      <c r="F221" s="532"/>
      <c r="G221" s="544"/>
    </row>
    <row r="222" spans="1:7" x14ac:dyDescent="0.2">
      <c r="A222" s="534" t="s">
        <v>843</v>
      </c>
      <c r="B222" s="535">
        <v>96000</v>
      </c>
      <c r="C222" s="459">
        <v>3.84</v>
      </c>
      <c r="E222" s="528" t="s">
        <v>752</v>
      </c>
      <c r="F222" s="529">
        <v>295056373.14999998</v>
      </c>
      <c r="G222" s="545">
        <v>76.638019000000014</v>
      </c>
    </row>
    <row r="223" spans="1:7" x14ac:dyDescent="0.2">
      <c r="A223" s="534" t="s">
        <v>1581</v>
      </c>
      <c r="B223" s="535">
        <v>92755</v>
      </c>
      <c r="C223" s="459">
        <v>3.7102000000000004</v>
      </c>
      <c r="E223" s="534" t="s">
        <v>753</v>
      </c>
      <c r="F223" s="535">
        <v>40586838.600000001</v>
      </c>
      <c r="G223" s="546">
        <v>10.542036000000003</v>
      </c>
    </row>
    <row r="224" spans="1:7" ht="13.5" thickBot="1" x14ac:dyDescent="0.25">
      <c r="A224" s="534" t="s">
        <v>844</v>
      </c>
      <c r="B224" s="535">
        <v>16750</v>
      </c>
      <c r="C224" s="459">
        <v>0.67</v>
      </c>
      <c r="E224" s="534" t="s">
        <v>1798</v>
      </c>
      <c r="F224" s="535">
        <v>13054387.5</v>
      </c>
      <c r="G224" s="546">
        <v>3.3907500000000006</v>
      </c>
    </row>
    <row r="225" spans="1:7" ht="13.5" thickBot="1" x14ac:dyDescent="0.25">
      <c r="A225" s="536" t="s">
        <v>3230</v>
      </c>
      <c r="B225" s="537" t="s">
        <v>845</v>
      </c>
      <c r="C225" s="538">
        <v>100</v>
      </c>
      <c r="E225" s="534" t="s">
        <v>754</v>
      </c>
      <c r="F225" s="535">
        <v>9584717.4499999993</v>
      </c>
      <c r="G225" s="546">
        <v>2.4895370000000008</v>
      </c>
    </row>
    <row r="226" spans="1:7" ht="13.5" thickBot="1" x14ac:dyDescent="0.25">
      <c r="A226" s="531" t="s">
        <v>1632</v>
      </c>
      <c r="B226" s="532"/>
      <c r="C226" s="533"/>
      <c r="E226" s="534" t="s">
        <v>755</v>
      </c>
      <c r="F226" s="535">
        <v>9584717.4499999993</v>
      </c>
      <c r="G226" s="546">
        <v>2.4895370000000008</v>
      </c>
    </row>
    <row r="227" spans="1:7" x14ac:dyDescent="0.2">
      <c r="A227" s="528" t="s">
        <v>846</v>
      </c>
      <c r="B227" s="529">
        <v>30399996</v>
      </c>
      <c r="C227" s="530">
        <v>99.999986842105258</v>
      </c>
      <c r="E227" s="534" t="s">
        <v>1268</v>
      </c>
      <c r="F227" s="535">
        <v>9584717.4499999993</v>
      </c>
      <c r="G227" s="546">
        <v>2.4895370000000008</v>
      </c>
    </row>
    <row r="228" spans="1:7" x14ac:dyDescent="0.2">
      <c r="A228" s="534" t="s">
        <v>847</v>
      </c>
      <c r="B228" s="535">
        <v>1</v>
      </c>
      <c r="C228" s="459">
        <v>3.2894736842105261E-6</v>
      </c>
      <c r="E228" s="534" t="s">
        <v>756</v>
      </c>
      <c r="F228" s="535">
        <v>3388881.65</v>
      </c>
      <c r="G228" s="546">
        <v>0.88022900000000026</v>
      </c>
    </row>
    <row r="229" spans="1:7" x14ac:dyDescent="0.2">
      <c r="A229" s="534" t="s">
        <v>848</v>
      </c>
      <c r="B229" s="535">
        <v>1</v>
      </c>
      <c r="C229" s="459">
        <v>3.2894736842105261E-6</v>
      </c>
      <c r="E229" s="534" t="s">
        <v>757</v>
      </c>
      <c r="F229" s="535">
        <v>2384031.65</v>
      </c>
      <c r="G229" s="546">
        <v>0.61922900000000014</v>
      </c>
    </row>
    <row r="230" spans="1:7" x14ac:dyDescent="0.2">
      <c r="A230" s="534" t="s">
        <v>849</v>
      </c>
      <c r="B230" s="535">
        <v>1</v>
      </c>
      <c r="C230" s="459">
        <v>3.2894736842105261E-6</v>
      </c>
      <c r="E230" s="534" t="s">
        <v>758</v>
      </c>
      <c r="F230" s="535">
        <v>1200252.8999999999</v>
      </c>
      <c r="G230" s="546">
        <v>0.31175400000000009</v>
      </c>
    </row>
    <row r="231" spans="1:7" ht="13.5" thickBot="1" x14ac:dyDescent="0.25">
      <c r="A231" s="534" t="s">
        <v>850</v>
      </c>
      <c r="B231" s="535">
        <v>1</v>
      </c>
      <c r="C231" s="459">
        <v>3.2894736842105261E-6</v>
      </c>
      <c r="E231" s="534" t="s">
        <v>759</v>
      </c>
      <c r="F231" s="535">
        <v>575082.19999999995</v>
      </c>
      <c r="G231" s="546">
        <v>0.14937200000000003</v>
      </c>
    </row>
    <row r="232" spans="1:7" ht="13.5" thickBot="1" x14ac:dyDescent="0.25">
      <c r="A232" s="536" t="s">
        <v>3230</v>
      </c>
      <c r="B232" s="537" t="s">
        <v>851</v>
      </c>
      <c r="C232" s="538">
        <v>100</v>
      </c>
      <c r="E232" s="536" t="s">
        <v>3230</v>
      </c>
      <c r="F232" s="537" t="s">
        <v>760</v>
      </c>
      <c r="G232" s="547">
        <v>100</v>
      </c>
    </row>
    <row r="233" spans="1:7" x14ac:dyDescent="0.2">
      <c r="B233" s="24"/>
      <c r="C233" s="24"/>
    </row>
    <row r="234" spans="1:7" x14ac:dyDescent="0.2">
      <c r="B234" s="24"/>
      <c r="C234" s="24"/>
    </row>
    <row r="235" spans="1:7" x14ac:dyDescent="0.2">
      <c r="B235" s="24"/>
      <c r="C235" s="24"/>
    </row>
    <row r="236" spans="1:7" x14ac:dyDescent="0.2">
      <c r="B236" s="24"/>
      <c r="C236" s="24"/>
    </row>
    <row r="237" spans="1:7" x14ac:dyDescent="0.2">
      <c r="B237" s="24"/>
      <c r="C237" s="24"/>
    </row>
    <row r="238" spans="1:7" x14ac:dyDescent="0.2">
      <c r="B238" s="24"/>
      <c r="C238" s="24"/>
    </row>
    <row r="239" spans="1:7" x14ac:dyDescent="0.2">
      <c r="B239" s="24"/>
      <c r="C239" s="24"/>
    </row>
    <row r="383" spans="2:3" x14ac:dyDescent="0.2">
      <c r="B383" s="24"/>
      <c r="C383" s="24"/>
    </row>
    <row r="384" spans="2:3" x14ac:dyDescent="0.2">
      <c r="B384" s="24"/>
      <c r="C384" s="24"/>
    </row>
    <row r="385" spans="2:3" x14ac:dyDescent="0.2">
      <c r="B385" s="24"/>
      <c r="C385" s="24"/>
    </row>
    <row r="386" spans="2:3" x14ac:dyDescent="0.2">
      <c r="B386" s="24"/>
      <c r="C386" s="24"/>
    </row>
    <row r="387" spans="2:3" x14ac:dyDescent="0.2">
      <c r="B387" s="24"/>
      <c r="C387" s="24"/>
    </row>
    <row r="388" spans="2:3" x14ac:dyDescent="0.2">
      <c r="B388" s="24"/>
      <c r="C388" s="24"/>
    </row>
    <row r="389" spans="2:3" x14ac:dyDescent="0.2">
      <c r="B389" s="24"/>
      <c r="C389" s="24"/>
    </row>
    <row r="390" spans="2:3" x14ac:dyDescent="0.2">
      <c r="B390" s="24"/>
      <c r="C390" s="24"/>
    </row>
    <row r="391" spans="2:3" x14ac:dyDescent="0.2">
      <c r="B391" s="24"/>
      <c r="C391" s="24"/>
    </row>
    <row r="392" spans="2:3" x14ac:dyDescent="0.2">
      <c r="B392" s="24"/>
      <c r="C392" s="24"/>
    </row>
    <row r="393" spans="2:3" x14ac:dyDescent="0.2">
      <c r="B393" s="24"/>
      <c r="C393" s="24"/>
    </row>
    <row r="394" spans="2:3" x14ac:dyDescent="0.2">
      <c r="B394" s="24"/>
      <c r="C394" s="24"/>
    </row>
    <row r="395" spans="2:3" x14ac:dyDescent="0.2">
      <c r="B395" s="24"/>
      <c r="C395" s="24"/>
    </row>
    <row r="396" spans="2:3" x14ac:dyDescent="0.2">
      <c r="B396" s="24"/>
      <c r="C396" s="24"/>
    </row>
    <row r="397" spans="2:3" x14ac:dyDescent="0.2">
      <c r="B397" s="24"/>
      <c r="C397" s="24"/>
    </row>
    <row r="398" spans="2:3" x14ac:dyDescent="0.2">
      <c r="B398" s="24"/>
      <c r="C398" s="24"/>
    </row>
    <row r="399" spans="2:3" x14ac:dyDescent="0.2">
      <c r="B399" s="24"/>
      <c r="C399" s="24"/>
    </row>
    <row r="400" spans="2:3" x14ac:dyDescent="0.2">
      <c r="B400" s="24"/>
      <c r="C400" s="24"/>
    </row>
    <row r="401" spans="2:3" x14ac:dyDescent="0.2">
      <c r="B401" s="24"/>
      <c r="C401" s="24"/>
    </row>
    <row r="402" spans="2:3" x14ac:dyDescent="0.2">
      <c r="B402" s="24"/>
      <c r="C402" s="24"/>
    </row>
    <row r="403" spans="2:3" x14ac:dyDescent="0.2">
      <c r="B403" s="24"/>
      <c r="C403" s="24"/>
    </row>
    <row r="404" spans="2:3" x14ac:dyDescent="0.2">
      <c r="B404" s="24"/>
      <c r="C404" s="24"/>
    </row>
    <row r="405" spans="2:3" x14ac:dyDescent="0.2">
      <c r="B405" s="24"/>
      <c r="C405" s="24"/>
    </row>
    <row r="406" spans="2:3" x14ac:dyDescent="0.2">
      <c r="B406" s="24"/>
      <c r="C406" s="24"/>
    </row>
    <row r="407" spans="2:3" x14ac:dyDescent="0.2">
      <c r="B407" s="24"/>
      <c r="C407" s="24"/>
    </row>
    <row r="408" spans="2:3" x14ac:dyDescent="0.2">
      <c r="B408" s="24"/>
      <c r="C408" s="24"/>
    </row>
    <row r="409" spans="2:3" x14ac:dyDescent="0.2">
      <c r="B409" s="24"/>
      <c r="C409" s="24"/>
    </row>
    <row r="410" spans="2:3" x14ac:dyDescent="0.2">
      <c r="B410" s="24"/>
      <c r="C410" s="24"/>
    </row>
    <row r="411" spans="2:3" x14ac:dyDescent="0.2">
      <c r="B411" s="24"/>
      <c r="C411" s="24"/>
    </row>
    <row r="412" spans="2:3" x14ac:dyDescent="0.2">
      <c r="B412" s="24"/>
      <c r="C412" s="24"/>
    </row>
    <row r="413" spans="2:3" x14ac:dyDescent="0.2">
      <c r="B413" s="24"/>
      <c r="C413" s="24"/>
    </row>
    <row r="414" spans="2:3" x14ac:dyDescent="0.2">
      <c r="B414" s="24"/>
      <c r="C414" s="24"/>
    </row>
    <row r="415" spans="2:3" x14ac:dyDescent="0.2">
      <c r="B415" s="24"/>
      <c r="C415" s="24"/>
    </row>
    <row r="416" spans="2:3" x14ac:dyDescent="0.2">
      <c r="B416" s="24"/>
      <c r="C416" s="24"/>
    </row>
    <row r="417" spans="2:3" x14ac:dyDescent="0.2">
      <c r="B417" s="24"/>
      <c r="C417" s="24"/>
    </row>
    <row r="418" spans="2:3" x14ac:dyDescent="0.2">
      <c r="B418" s="24"/>
      <c r="C418" s="24"/>
    </row>
    <row r="419" spans="2:3" x14ac:dyDescent="0.2">
      <c r="B419" s="24"/>
      <c r="C419" s="24"/>
    </row>
    <row r="420" spans="2:3" x14ac:dyDescent="0.2">
      <c r="B420" s="24"/>
      <c r="C420" s="24"/>
    </row>
    <row r="421" spans="2:3" x14ac:dyDescent="0.2">
      <c r="B421" s="24"/>
      <c r="C421" s="24"/>
    </row>
    <row r="422" spans="2:3" x14ac:dyDescent="0.2">
      <c r="B422" s="24"/>
      <c r="C422" s="24"/>
    </row>
    <row r="423" spans="2:3" x14ac:dyDescent="0.2">
      <c r="B423" s="24"/>
      <c r="C423" s="24"/>
    </row>
    <row r="424" spans="2:3" x14ac:dyDescent="0.2">
      <c r="B424" s="24"/>
      <c r="C424" s="24"/>
    </row>
    <row r="425" spans="2:3" x14ac:dyDescent="0.2">
      <c r="B425" s="24"/>
      <c r="C425" s="24"/>
    </row>
    <row r="426" spans="2:3" x14ac:dyDescent="0.2">
      <c r="B426" s="24"/>
      <c r="C426" s="24"/>
    </row>
    <row r="427" spans="2:3" x14ac:dyDescent="0.2">
      <c r="B427" s="24"/>
      <c r="C427" s="24"/>
    </row>
    <row r="428" spans="2:3" x14ac:dyDescent="0.2">
      <c r="B428" s="24"/>
      <c r="C428" s="24"/>
    </row>
    <row r="429" spans="2:3" x14ac:dyDescent="0.2">
      <c r="B429" s="24"/>
      <c r="C429" s="24"/>
    </row>
    <row r="430" spans="2:3" x14ac:dyDescent="0.2">
      <c r="B430" s="24"/>
      <c r="C430" s="24"/>
    </row>
    <row r="431" spans="2:3" x14ac:dyDescent="0.2">
      <c r="B431" s="24"/>
      <c r="C431" s="24"/>
    </row>
    <row r="432" spans="2:3" x14ac:dyDescent="0.2">
      <c r="B432" s="24"/>
      <c r="C432" s="24"/>
    </row>
    <row r="433" spans="2:3" x14ac:dyDescent="0.2">
      <c r="B433" s="24"/>
      <c r="C433" s="24"/>
    </row>
    <row r="434" spans="2:3" x14ac:dyDescent="0.2">
      <c r="B434" s="24"/>
      <c r="C434" s="24"/>
    </row>
    <row r="435" spans="2:3" x14ac:dyDescent="0.2">
      <c r="B435" s="24"/>
      <c r="C435" s="24"/>
    </row>
    <row r="436" spans="2:3" x14ac:dyDescent="0.2">
      <c r="B436" s="24"/>
      <c r="C436" s="24"/>
    </row>
    <row r="437" spans="2:3" x14ac:dyDescent="0.2">
      <c r="B437" s="24"/>
      <c r="C437" s="24"/>
    </row>
    <row r="438" spans="2:3" x14ac:dyDescent="0.2">
      <c r="B438" s="24"/>
      <c r="C438" s="24"/>
    </row>
    <row r="439" spans="2:3" x14ac:dyDescent="0.2">
      <c r="B439" s="24"/>
      <c r="C439" s="24"/>
    </row>
    <row r="440" spans="2:3" x14ac:dyDescent="0.2">
      <c r="B440" s="24"/>
      <c r="C440" s="24"/>
    </row>
    <row r="441" spans="2:3" x14ac:dyDescent="0.2">
      <c r="B441" s="24"/>
      <c r="C441" s="24"/>
    </row>
    <row r="442" spans="2:3" x14ac:dyDescent="0.2">
      <c r="B442" s="24"/>
      <c r="C442" s="24"/>
    </row>
    <row r="443" spans="2:3" x14ac:dyDescent="0.2">
      <c r="B443" s="24"/>
      <c r="C443" s="24"/>
    </row>
    <row r="444" spans="2:3" x14ac:dyDescent="0.2">
      <c r="B444" s="24"/>
      <c r="C444" s="24"/>
    </row>
    <row r="445" spans="2:3" x14ac:dyDescent="0.2">
      <c r="B445" s="24"/>
      <c r="C445" s="24"/>
    </row>
    <row r="446" spans="2:3" x14ac:dyDescent="0.2">
      <c r="B446" s="24"/>
      <c r="C446" s="24"/>
    </row>
    <row r="447" spans="2:3" x14ac:dyDescent="0.2">
      <c r="B447" s="24"/>
      <c r="C447" s="24"/>
    </row>
    <row r="448" spans="2:3" x14ac:dyDescent="0.2">
      <c r="B448" s="24"/>
      <c r="C448" s="24"/>
    </row>
    <row r="449" spans="2:3" x14ac:dyDescent="0.2">
      <c r="B449" s="24"/>
      <c r="C449" s="24"/>
    </row>
    <row r="450" spans="2:3" x14ac:dyDescent="0.2">
      <c r="B450" s="24"/>
      <c r="C450" s="24"/>
    </row>
    <row r="451" spans="2:3" x14ac:dyDescent="0.2">
      <c r="B451" s="24"/>
      <c r="C451" s="24"/>
    </row>
    <row r="452" spans="2:3" x14ac:dyDescent="0.2">
      <c r="B452" s="24"/>
      <c r="C452" s="24"/>
    </row>
    <row r="453" spans="2:3" x14ac:dyDescent="0.2">
      <c r="B453" s="24"/>
      <c r="C453" s="24"/>
    </row>
    <row r="454" spans="2:3" x14ac:dyDescent="0.2">
      <c r="B454" s="24"/>
      <c r="C454" s="24"/>
    </row>
    <row r="455" spans="2:3" x14ac:dyDescent="0.2">
      <c r="B455" s="24"/>
      <c r="C455" s="24"/>
    </row>
    <row r="456" spans="2:3" x14ac:dyDescent="0.2">
      <c r="B456" s="24"/>
      <c r="C456" s="24"/>
    </row>
  </sheetData>
  <mergeCells count="2">
    <mergeCell ref="A5:G5"/>
    <mergeCell ref="A6:G6"/>
  </mergeCells>
  <phoneticPr fontId="2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E714"/>
  <sheetViews>
    <sheetView showGridLines="0" workbookViewId="0">
      <selection activeCell="A36" sqref="A36"/>
    </sheetView>
  </sheetViews>
  <sheetFormatPr defaultRowHeight="12.75" x14ac:dyDescent="0.2"/>
  <cols>
    <col min="1" max="1" width="56.42578125" style="24" bestFit="1" customWidth="1"/>
    <col min="2" max="2" width="20" style="24" bestFit="1" customWidth="1"/>
    <col min="3" max="3" width="39" style="24" bestFit="1" customWidth="1"/>
    <col min="4" max="4" width="21.5703125" style="24" bestFit="1" customWidth="1"/>
    <col min="5" max="5" width="29" style="24" bestFit="1" customWidth="1"/>
    <col min="6" max="16384" width="9.140625" style="24"/>
  </cols>
  <sheetData>
    <row r="1" spans="1:5" x14ac:dyDescent="0.2">
      <c r="A1" s="334" t="s">
        <v>1595</v>
      </c>
    </row>
    <row r="2" spans="1:5" x14ac:dyDescent="0.2">
      <c r="A2" s="334" t="s">
        <v>300</v>
      </c>
    </row>
    <row r="3" spans="1:5" x14ac:dyDescent="0.2">
      <c r="A3" s="158" t="s">
        <v>2918</v>
      </c>
      <c r="B3" s="30"/>
      <c r="C3" s="30"/>
      <c r="D3" s="30"/>
      <c r="E3" s="159" t="s">
        <v>2919</v>
      </c>
    </row>
    <row r="4" spans="1:5" x14ac:dyDescent="0.2">
      <c r="A4" s="30"/>
      <c r="B4" s="30"/>
      <c r="C4" s="30"/>
      <c r="D4" s="30"/>
      <c r="E4" s="30"/>
    </row>
    <row r="5" spans="1:5" ht="14.25" customHeight="1" x14ac:dyDescent="0.2">
      <c r="A5" s="881" t="s">
        <v>3408</v>
      </c>
      <c r="B5" s="881"/>
      <c r="C5" s="881"/>
      <c r="D5" s="881"/>
      <c r="E5" s="881"/>
    </row>
    <row r="6" spans="1:5" ht="12.75" customHeight="1" x14ac:dyDescent="0.2">
      <c r="A6" s="882" t="s">
        <v>2338</v>
      </c>
      <c r="B6" s="882"/>
      <c r="C6" s="882"/>
      <c r="D6" s="882"/>
      <c r="E6" s="882"/>
    </row>
    <row r="7" spans="1:5" ht="15" thickBot="1" x14ac:dyDescent="0.25">
      <c r="A7" s="161"/>
      <c r="B7" s="161"/>
      <c r="C7" s="161"/>
      <c r="D7" s="161"/>
      <c r="E7" s="161"/>
    </row>
    <row r="8" spans="1:5" ht="24.75" customHeight="1" thickBot="1" x14ac:dyDescent="0.25">
      <c r="A8" s="162" t="s">
        <v>2882</v>
      </c>
      <c r="B8" s="883" t="s">
        <v>2899</v>
      </c>
      <c r="C8" s="884"/>
      <c r="D8" s="162" t="s">
        <v>611</v>
      </c>
      <c r="E8" s="162" t="s">
        <v>2735</v>
      </c>
    </row>
    <row r="9" spans="1:5" x14ac:dyDescent="0.2">
      <c r="A9" s="514" t="s">
        <v>3016</v>
      </c>
      <c r="B9" s="515" t="s">
        <v>3012</v>
      </c>
      <c r="C9" s="594" t="s">
        <v>671</v>
      </c>
      <c r="D9" s="519" t="s">
        <v>672</v>
      </c>
      <c r="E9" s="519" t="s">
        <v>2814</v>
      </c>
    </row>
    <row r="10" spans="1:5" x14ac:dyDescent="0.2">
      <c r="A10" s="517" t="s">
        <v>3019</v>
      </c>
      <c r="B10" s="518" t="s">
        <v>3013</v>
      </c>
      <c r="C10" s="595" t="s">
        <v>673</v>
      </c>
      <c r="D10" s="519" t="s">
        <v>674</v>
      </c>
      <c r="E10" s="519" t="s">
        <v>2877</v>
      </c>
    </row>
    <row r="11" spans="1:5" x14ac:dyDescent="0.2">
      <c r="A11" s="517" t="s">
        <v>3020</v>
      </c>
      <c r="B11" s="518" t="s">
        <v>3014</v>
      </c>
      <c r="C11" s="595" t="s">
        <v>675</v>
      </c>
      <c r="D11" s="519"/>
      <c r="E11" s="519"/>
    </row>
    <row r="12" spans="1:5" x14ac:dyDescent="0.2">
      <c r="A12" s="517">
        <v>0</v>
      </c>
      <c r="B12" s="518" t="s">
        <v>3014</v>
      </c>
      <c r="C12" s="595" t="s">
        <v>676</v>
      </c>
      <c r="D12" s="519"/>
      <c r="E12" s="519"/>
    </row>
    <row r="13" spans="1:5" x14ac:dyDescent="0.2">
      <c r="A13" s="520">
        <v>0</v>
      </c>
      <c r="B13" s="518" t="s">
        <v>3014</v>
      </c>
      <c r="C13" s="595" t="s">
        <v>677</v>
      </c>
      <c r="D13" s="519" t="s">
        <v>2877</v>
      </c>
      <c r="E13" s="519"/>
    </row>
    <row r="14" spans="1:5" x14ac:dyDescent="0.2">
      <c r="A14" s="520" t="s">
        <v>3024</v>
      </c>
      <c r="B14" s="521" t="s">
        <v>3014</v>
      </c>
      <c r="C14" s="596"/>
      <c r="D14" s="519" t="s">
        <v>2877</v>
      </c>
      <c r="E14" s="519"/>
    </row>
    <row r="15" spans="1:5" x14ac:dyDescent="0.2">
      <c r="A15" s="520">
        <v>0</v>
      </c>
      <c r="B15" s="521" t="s">
        <v>3014</v>
      </c>
      <c r="C15" s="596"/>
      <c r="D15" s="519" t="s">
        <v>2877</v>
      </c>
      <c r="E15" s="519"/>
    </row>
    <row r="16" spans="1:5" x14ac:dyDescent="0.2">
      <c r="A16" s="522" t="s">
        <v>3025</v>
      </c>
      <c r="B16" s="521" t="s">
        <v>3014</v>
      </c>
      <c r="C16" s="596"/>
      <c r="D16" s="523" t="s">
        <v>2877</v>
      </c>
      <c r="E16" s="523"/>
    </row>
    <row r="17" spans="1:5" x14ac:dyDescent="0.2">
      <c r="A17" s="522" t="s">
        <v>3026</v>
      </c>
      <c r="B17" s="521" t="s">
        <v>3014</v>
      </c>
      <c r="C17" s="596"/>
      <c r="D17" s="523" t="s">
        <v>2877</v>
      </c>
      <c r="E17" s="523" t="s">
        <v>2877</v>
      </c>
    </row>
    <row r="18" spans="1:5" x14ac:dyDescent="0.2">
      <c r="A18" s="522"/>
      <c r="B18" s="521" t="s">
        <v>3014</v>
      </c>
      <c r="C18" s="596"/>
      <c r="D18" s="523" t="s">
        <v>2877</v>
      </c>
      <c r="E18" s="523" t="s">
        <v>2877</v>
      </c>
    </row>
    <row r="19" spans="1:5" ht="13.5" thickBot="1" x14ac:dyDescent="0.25">
      <c r="A19" s="524"/>
      <c r="B19" s="525" t="s">
        <v>3015</v>
      </c>
      <c r="C19" s="597" t="s">
        <v>673</v>
      </c>
      <c r="D19" s="526" t="s">
        <v>2877</v>
      </c>
      <c r="E19" s="526" t="s">
        <v>2877</v>
      </c>
    </row>
    <row r="20" spans="1:5" x14ac:dyDescent="0.2">
      <c r="A20" s="514" t="s">
        <v>3027</v>
      </c>
      <c r="B20" s="515" t="s">
        <v>3012</v>
      </c>
      <c r="C20" s="594" t="s">
        <v>678</v>
      </c>
      <c r="D20" s="519" t="s">
        <v>679</v>
      </c>
      <c r="E20" s="519" t="s">
        <v>2815</v>
      </c>
    </row>
    <row r="21" spans="1:5" x14ac:dyDescent="0.2">
      <c r="A21" s="527" t="s">
        <v>2147</v>
      </c>
      <c r="B21" s="518" t="s">
        <v>3013</v>
      </c>
      <c r="C21" s="595" t="s">
        <v>680</v>
      </c>
      <c r="D21" s="519" t="s">
        <v>681</v>
      </c>
      <c r="E21" s="519" t="s">
        <v>2816</v>
      </c>
    </row>
    <row r="22" spans="1:5" x14ac:dyDescent="0.2">
      <c r="A22" s="527" t="s">
        <v>2148</v>
      </c>
      <c r="B22" s="518" t="s">
        <v>3014</v>
      </c>
      <c r="C22" s="595" t="s">
        <v>1311</v>
      </c>
      <c r="D22" s="519"/>
      <c r="E22" s="519" t="s">
        <v>2817</v>
      </c>
    </row>
    <row r="23" spans="1:5" x14ac:dyDescent="0.2">
      <c r="A23" s="527">
        <v>0</v>
      </c>
      <c r="B23" s="518" t="s">
        <v>3014</v>
      </c>
      <c r="C23" s="595" t="s">
        <v>682</v>
      </c>
      <c r="D23" s="519"/>
      <c r="E23" s="519" t="s">
        <v>2818</v>
      </c>
    </row>
    <row r="24" spans="1:5" x14ac:dyDescent="0.2">
      <c r="A24" s="520">
        <v>0</v>
      </c>
      <c r="B24" s="518" t="s">
        <v>3014</v>
      </c>
      <c r="C24" s="595" t="s">
        <v>683</v>
      </c>
      <c r="D24" s="519" t="s">
        <v>2877</v>
      </c>
      <c r="E24" s="519" t="s">
        <v>2819</v>
      </c>
    </row>
    <row r="25" spans="1:5" x14ac:dyDescent="0.2">
      <c r="A25" s="520" t="s">
        <v>3028</v>
      </c>
      <c r="B25" s="521" t="s">
        <v>3014</v>
      </c>
      <c r="C25" s="596"/>
      <c r="D25" s="519" t="s">
        <v>2877</v>
      </c>
      <c r="E25" s="519" t="s">
        <v>2820</v>
      </c>
    </row>
    <row r="26" spans="1:5" x14ac:dyDescent="0.2">
      <c r="A26" s="520">
        <v>0</v>
      </c>
      <c r="B26" s="521" t="s">
        <v>3014</v>
      </c>
      <c r="C26" s="596"/>
      <c r="D26" s="519" t="s">
        <v>2877</v>
      </c>
      <c r="E26" s="519" t="s">
        <v>2877</v>
      </c>
    </row>
    <row r="27" spans="1:5" x14ac:dyDescent="0.2">
      <c r="A27" s="522" t="s">
        <v>3029</v>
      </c>
      <c r="B27" s="521" t="s">
        <v>3014</v>
      </c>
      <c r="C27" s="596"/>
      <c r="D27" s="523" t="s">
        <v>2877</v>
      </c>
      <c r="E27" s="523" t="s">
        <v>2877</v>
      </c>
    </row>
    <row r="28" spans="1:5" x14ac:dyDescent="0.2">
      <c r="A28" s="522" t="s">
        <v>3030</v>
      </c>
      <c r="B28" s="521" t="s">
        <v>3014</v>
      </c>
      <c r="C28" s="596"/>
      <c r="D28" s="523" t="s">
        <v>2877</v>
      </c>
      <c r="E28" s="523" t="s">
        <v>2877</v>
      </c>
    </row>
    <row r="29" spans="1:5" x14ac:dyDescent="0.2">
      <c r="A29" s="522"/>
      <c r="B29" s="521" t="s">
        <v>3014</v>
      </c>
      <c r="C29" s="596"/>
      <c r="D29" s="523" t="s">
        <v>2877</v>
      </c>
      <c r="E29" s="523" t="s">
        <v>2877</v>
      </c>
    </row>
    <row r="30" spans="1:5" ht="13.5" thickBot="1" x14ac:dyDescent="0.25">
      <c r="A30" s="524"/>
      <c r="B30" s="525" t="s">
        <v>3015</v>
      </c>
      <c r="C30" s="597" t="s">
        <v>1316</v>
      </c>
      <c r="D30" s="526" t="s">
        <v>2877</v>
      </c>
      <c r="E30" s="526" t="s">
        <v>2877</v>
      </c>
    </row>
    <row r="31" spans="1:5" x14ac:dyDescent="0.2">
      <c r="A31" s="514" t="s">
        <v>3031</v>
      </c>
      <c r="B31" s="515" t="s">
        <v>3012</v>
      </c>
      <c r="C31" s="594" t="s">
        <v>684</v>
      </c>
      <c r="D31" s="519" t="s">
        <v>685</v>
      </c>
      <c r="E31" s="519" t="s">
        <v>2821</v>
      </c>
    </row>
    <row r="32" spans="1:5" x14ac:dyDescent="0.2">
      <c r="A32" s="527" t="s">
        <v>3032</v>
      </c>
      <c r="B32" s="518" t="s">
        <v>3013</v>
      </c>
      <c r="C32" s="595" t="s">
        <v>686</v>
      </c>
      <c r="D32" s="519" t="s">
        <v>687</v>
      </c>
      <c r="E32" s="519" t="s">
        <v>2822</v>
      </c>
    </row>
    <row r="33" spans="1:5" x14ac:dyDescent="0.2">
      <c r="A33" s="527" t="s">
        <v>3033</v>
      </c>
      <c r="B33" s="518" t="s">
        <v>3014</v>
      </c>
      <c r="C33" s="595" t="s">
        <v>688</v>
      </c>
      <c r="D33" s="519" t="s">
        <v>689</v>
      </c>
      <c r="E33" s="519" t="s">
        <v>2823</v>
      </c>
    </row>
    <row r="34" spans="1:5" x14ac:dyDescent="0.2">
      <c r="A34" s="527">
        <v>0</v>
      </c>
      <c r="B34" s="518" t="s">
        <v>3014</v>
      </c>
      <c r="C34" s="595" t="s">
        <v>690</v>
      </c>
      <c r="D34" s="519"/>
      <c r="E34" s="519" t="s">
        <v>2824</v>
      </c>
    </row>
    <row r="35" spans="1:5" x14ac:dyDescent="0.2">
      <c r="A35" s="520">
        <v>0</v>
      </c>
      <c r="B35" s="518" t="s">
        <v>3014</v>
      </c>
      <c r="C35" s="595" t="s">
        <v>691</v>
      </c>
      <c r="D35" s="519" t="s">
        <v>2877</v>
      </c>
      <c r="E35" s="519" t="s">
        <v>2825</v>
      </c>
    </row>
    <row r="36" spans="1:5" x14ac:dyDescent="0.2">
      <c r="A36" s="520" t="s">
        <v>3034</v>
      </c>
      <c r="B36" s="521" t="s">
        <v>3014</v>
      </c>
      <c r="C36" s="596" t="s">
        <v>692</v>
      </c>
      <c r="D36" s="519" t="s">
        <v>2877</v>
      </c>
      <c r="E36" s="519" t="s">
        <v>2826</v>
      </c>
    </row>
    <row r="37" spans="1:5" x14ac:dyDescent="0.2">
      <c r="A37" s="520">
        <v>0</v>
      </c>
      <c r="B37" s="521" t="s">
        <v>3014</v>
      </c>
      <c r="C37" s="596" t="s">
        <v>693</v>
      </c>
      <c r="D37" s="519" t="s">
        <v>2877</v>
      </c>
      <c r="E37" s="519" t="s">
        <v>2827</v>
      </c>
    </row>
    <row r="38" spans="1:5" x14ac:dyDescent="0.2">
      <c r="A38" s="522" t="s">
        <v>3035</v>
      </c>
      <c r="B38" s="521" t="s">
        <v>3014</v>
      </c>
      <c r="C38" s="596" t="s">
        <v>694</v>
      </c>
      <c r="D38" s="523" t="s">
        <v>2877</v>
      </c>
      <c r="E38" s="523" t="s">
        <v>2877</v>
      </c>
    </row>
    <row r="39" spans="1:5" x14ac:dyDescent="0.2">
      <c r="A39" s="522" t="s">
        <v>3036</v>
      </c>
      <c r="B39" s="521" t="s">
        <v>3014</v>
      </c>
      <c r="C39" s="596" t="s">
        <v>695</v>
      </c>
      <c r="D39" s="523" t="s">
        <v>2877</v>
      </c>
      <c r="E39" s="523" t="s">
        <v>2877</v>
      </c>
    </row>
    <row r="40" spans="1:5" x14ac:dyDescent="0.2">
      <c r="A40" s="522"/>
      <c r="B40" s="521" t="s">
        <v>3014</v>
      </c>
      <c r="C40" s="596"/>
      <c r="D40" s="523" t="s">
        <v>2877</v>
      </c>
      <c r="E40" s="523" t="s">
        <v>2877</v>
      </c>
    </row>
    <row r="41" spans="1:5" ht="13.5" thickBot="1" x14ac:dyDescent="0.25">
      <c r="A41" s="524"/>
      <c r="B41" s="525" t="s">
        <v>3015</v>
      </c>
      <c r="C41" s="597" t="s">
        <v>690</v>
      </c>
      <c r="D41" s="526" t="s">
        <v>2877</v>
      </c>
      <c r="E41" s="526" t="s">
        <v>2877</v>
      </c>
    </row>
    <row r="42" spans="1:5" x14ac:dyDescent="0.2">
      <c r="A42" s="514" t="s">
        <v>3037</v>
      </c>
      <c r="B42" s="515" t="s">
        <v>3012</v>
      </c>
      <c r="C42" s="594" t="s">
        <v>696</v>
      </c>
      <c r="D42" s="519" t="s">
        <v>697</v>
      </c>
      <c r="E42" s="519" t="s">
        <v>2828</v>
      </c>
    </row>
    <row r="43" spans="1:5" x14ac:dyDescent="0.2">
      <c r="A43" s="527" t="s">
        <v>2149</v>
      </c>
      <c r="B43" s="518" t="s">
        <v>3013</v>
      </c>
      <c r="C43" s="595"/>
      <c r="D43" s="519" t="s">
        <v>698</v>
      </c>
      <c r="E43" s="519" t="s">
        <v>2829</v>
      </c>
    </row>
    <row r="44" spans="1:5" x14ac:dyDescent="0.2">
      <c r="A44" s="527" t="s">
        <v>2150</v>
      </c>
      <c r="B44" s="518" t="s">
        <v>3014</v>
      </c>
      <c r="C44" s="595" t="s">
        <v>699</v>
      </c>
      <c r="D44" s="519" t="s">
        <v>700</v>
      </c>
      <c r="E44" s="519" t="s">
        <v>2830</v>
      </c>
    </row>
    <row r="45" spans="1:5" x14ac:dyDescent="0.2">
      <c r="A45" s="527" t="s">
        <v>2151</v>
      </c>
      <c r="B45" s="518" t="s">
        <v>3014</v>
      </c>
      <c r="C45" s="595" t="s">
        <v>701</v>
      </c>
      <c r="D45" s="519"/>
      <c r="E45" s="519" t="s">
        <v>2831</v>
      </c>
    </row>
    <row r="46" spans="1:5" x14ac:dyDescent="0.2">
      <c r="A46" s="520">
        <v>0</v>
      </c>
      <c r="B46" s="518" t="s">
        <v>3014</v>
      </c>
      <c r="C46" s="595" t="s">
        <v>702</v>
      </c>
      <c r="D46" s="519" t="s">
        <v>2877</v>
      </c>
      <c r="E46" s="519" t="s">
        <v>2877</v>
      </c>
    </row>
    <row r="47" spans="1:5" x14ac:dyDescent="0.2">
      <c r="A47" s="520" t="s">
        <v>3038</v>
      </c>
      <c r="B47" s="521" t="s">
        <v>3014</v>
      </c>
      <c r="C47" s="596" t="s">
        <v>703</v>
      </c>
      <c r="D47" s="519" t="s">
        <v>2877</v>
      </c>
      <c r="E47" s="519"/>
    </row>
    <row r="48" spans="1:5" x14ac:dyDescent="0.2">
      <c r="A48" s="520">
        <v>0</v>
      </c>
      <c r="B48" s="521" t="s">
        <v>3014</v>
      </c>
      <c r="C48" s="596" t="s">
        <v>704</v>
      </c>
      <c r="D48" s="519" t="s">
        <v>2877</v>
      </c>
      <c r="E48" s="519"/>
    </row>
    <row r="49" spans="1:5" x14ac:dyDescent="0.2">
      <c r="A49" s="522" t="s">
        <v>3039</v>
      </c>
      <c r="B49" s="521" t="s">
        <v>3014</v>
      </c>
      <c r="C49" s="596"/>
      <c r="D49" s="523" t="s">
        <v>2877</v>
      </c>
      <c r="E49" s="523"/>
    </row>
    <row r="50" spans="1:5" x14ac:dyDescent="0.2">
      <c r="A50" s="522" t="s">
        <v>3040</v>
      </c>
      <c r="B50" s="521" t="s">
        <v>3014</v>
      </c>
      <c r="C50" s="596"/>
      <c r="D50" s="523" t="s">
        <v>2877</v>
      </c>
      <c r="E50" s="523" t="s">
        <v>2877</v>
      </c>
    </row>
    <row r="51" spans="1:5" x14ac:dyDescent="0.2">
      <c r="A51" s="522"/>
      <c r="B51" s="521" t="s">
        <v>3014</v>
      </c>
      <c r="C51" s="596"/>
      <c r="D51" s="523" t="s">
        <v>2877</v>
      </c>
      <c r="E51" s="523" t="s">
        <v>2877</v>
      </c>
    </row>
    <row r="52" spans="1:5" ht="13.5" thickBot="1" x14ac:dyDescent="0.25">
      <c r="A52" s="524"/>
      <c r="B52" s="525" t="s">
        <v>3015</v>
      </c>
      <c r="C52" s="597" t="s">
        <v>3437</v>
      </c>
      <c r="D52" s="526" t="s">
        <v>2877</v>
      </c>
      <c r="E52" s="526" t="s">
        <v>2877</v>
      </c>
    </row>
    <row r="53" spans="1:5" x14ac:dyDescent="0.2">
      <c r="A53" s="514" t="s">
        <v>118</v>
      </c>
      <c r="B53" s="515" t="s">
        <v>3012</v>
      </c>
      <c r="C53" s="594"/>
      <c r="D53" s="516" t="s">
        <v>119</v>
      </c>
      <c r="E53" s="516" t="s">
        <v>2877</v>
      </c>
    </row>
    <row r="54" spans="1:5" x14ac:dyDescent="0.2">
      <c r="A54" s="527" t="s">
        <v>121</v>
      </c>
      <c r="B54" s="518" t="s">
        <v>3013</v>
      </c>
      <c r="C54" s="595"/>
      <c r="D54" s="519" t="s">
        <v>122</v>
      </c>
      <c r="E54" s="519"/>
    </row>
    <row r="55" spans="1:5" x14ac:dyDescent="0.2">
      <c r="A55" s="527" t="s">
        <v>123</v>
      </c>
      <c r="B55" s="518" t="s">
        <v>3014</v>
      </c>
      <c r="C55" s="595" t="s">
        <v>124</v>
      </c>
      <c r="D55" s="519"/>
      <c r="E55" s="519"/>
    </row>
    <row r="56" spans="1:5" x14ac:dyDescent="0.2">
      <c r="A56" s="527" t="s">
        <v>125</v>
      </c>
      <c r="B56" s="518" t="s">
        <v>3014</v>
      </c>
      <c r="C56" s="595" t="s">
        <v>126</v>
      </c>
      <c r="D56" s="519"/>
      <c r="E56" s="519"/>
    </row>
    <row r="57" spans="1:5" x14ac:dyDescent="0.2">
      <c r="A57" s="520" t="s">
        <v>127</v>
      </c>
      <c r="B57" s="518" t="s">
        <v>3014</v>
      </c>
      <c r="C57" s="595" t="s">
        <v>128</v>
      </c>
      <c r="D57" s="519" t="s">
        <v>2877</v>
      </c>
      <c r="E57" s="519"/>
    </row>
    <row r="58" spans="1:5" x14ac:dyDescent="0.2">
      <c r="A58" s="520" t="s">
        <v>129</v>
      </c>
      <c r="B58" s="521" t="s">
        <v>3014</v>
      </c>
      <c r="C58" s="596"/>
      <c r="D58" s="519" t="s">
        <v>2877</v>
      </c>
      <c r="E58" s="519"/>
    </row>
    <row r="59" spans="1:5" x14ac:dyDescent="0.2">
      <c r="A59" s="520">
        <v>0</v>
      </c>
      <c r="B59" s="521" t="s">
        <v>3014</v>
      </c>
      <c r="C59" s="596"/>
      <c r="D59" s="519" t="s">
        <v>2877</v>
      </c>
      <c r="E59" s="519"/>
    </row>
    <row r="60" spans="1:5" x14ac:dyDescent="0.2">
      <c r="A60" s="522" t="s">
        <v>130</v>
      </c>
      <c r="B60" s="521" t="s">
        <v>3014</v>
      </c>
      <c r="C60" s="596"/>
      <c r="D60" s="523" t="s">
        <v>2877</v>
      </c>
      <c r="E60" s="523"/>
    </row>
    <row r="61" spans="1:5" x14ac:dyDescent="0.2">
      <c r="A61" s="522" t="s">
        <v>131</v>
      </c>
      <c r="B61" s="521" t="s">
        <v>3014</v>
      </c>
      <c r="C61" s="596"/>
      <c r="D61" s="523" t="s">
        <v>2877</v>
      </c>
      <c r="E61" s="523" t="s">
        <v>2877</v>
      </c>
    </row>
    <row r="62" spans="1:5" x14ac:dyDescent="0.2">
      <c r="A62" s="522"/>
      <c r="B62" s="521" t="s">
        <v>3014</v>
      </c>
      <c r="C62" s="596"/>
      <c r="D62" s="523" t="s">
        <v>2877</v>
      </c>
      <c r="E62" s="523" t="s">
        <v>2877</v>
      </c>
    </row>
    <row r="63" spans="1:5" ht="13.5" thickBot="1" x14ac:dyDescent="0.25">
      <c r="A63" s="524"/>
      <c r="B63" s="525" t="s">
        <v>3015</v>
      </c>
      <c r="C63" s="597" t="s">
        <v>120</v>
      </c>
      <c r="D63" s="526" t="s">
        <v>2877</v>
      </c>
      <c r="E63" s="526" t="s">
        <v>2877</v>
      </c>
    </row>
    <row r="64" spans="1:5" x14ac:dyDescent="0.2">
      <c r="A64" s="514" t="s">
        <v>2021</v>
      </c>
      <c r="B64" s="515" t="s">
        <v>3012</v>
      </c>
      <c r="C64" s="594"/>
      <c r="D64" s="519" t="s">
        <v>705</v>
      </c>
      <c r="E64" s="519" t="s">
        <v>1047</v>
      </c>
    </row>
    <row r="65" spans="1:5" x14ac:dyDescent="0.2">
      <c r="A65" s="527" t="s">
        <v>2022</v>
      </c>
      <c r="B65" s="518" t="s">
        <v>3013</v>
      </c>
      <c r="C65" s="595"/>
      <c r="D65" s="519" t="s">
        <v>706</v>
      </c>
      <c r="E65" s="519" t="s">
        <v>709</v>
      </c>
    </row>
    <row r="66" spans="1:5" x14ac:dyDescent="0.2">
      <c r="A66" s="527" t="s">
        <v>2023</v>
      </c>
      <c r="B66" s="518" t="s">
        <v>3014</v>
      </c>
      <c r="C66" s="595" t="s">
        <v>707</v>
      </c>
      <c r="D66" s="519"/>
      <c r="E66" s="519" t="s">
        <v>2832</v>
      </c>
    </row>
    <row r="67" spans="1:5" x14ac:dyDescent="0.2">
      <c r="A67" s="527">
        <v>0</v>
      </c>
      <c r="B67" s="518" t="s">
        <v>3014</v>
      </c>
      <c r="C67" s="595" t="s">
        <v>708</v>
      </c>
      <c r="D67" s="519"/>
      <c r="E67" s="519" t="s">
        <v>2877</v>
      </c>
    </row>
    <row r="68" spans="1:5" x14ac:dyDescent="0.2">
      <c r="A68" s="520">
        <v>0</v>
      </c>
      <c r="B68" s="518" t="s">
        <v>3014</v>
      </c>
      <c r="C68" s="595" t="s">
        <v>1047</v>
      </c>
      <c r="D68" s="519" t="s">
        <v>2877</v>
      </c>
      <c r="E68" s="519"/>
    </row>
    <row r="69" spans="1:5" x14ac:dyDescent="0.2">
      <c r="A69" s="520" t="s">
        <v>2024</v>
      </c>
      <c r="B69" s="521" t="s">
        <v>3014</v>
      </c>
      <c r="C69" s="596" t="s">
        <v>709</v>
      </c>
      <c r="D69" s="519" t="s">
        <v>2877</v>
      </c>
      <c r="E69" s="519"/>
    </row>
    <row r="70" spans="1:5" x14ac:dyDescent="0.2">
      <c r="A70" s="520">
        <v>0</v>
      </c>
      <c r="B70" s="521" t="s">
        <v>3014</v>
      </c>
      <c r="C70" s="596"/>
      <c r="D70" s="519" t="s">
        <v>2877</v>
      </c>
      <c r="E70" s="519"/>
    </row>
    <row r="71" spans="1:5" x14ac:dyDescent="0.2">
      <c r="A71" s="522" t="s">
        <v>2025</v>
      </c>
      <c r="B71" s="521" t="s">
        <v>3014</v>
      </c>
      <c r="C71" s="596"/>
      <c r="D71" s="523" t="s">
        <v>2877</v>
      </c>
      <c r="E71" s="523"/>
    </row>
    <row r="72" spans="1:5" x14ac:dyDescent="0.2">
      <c r="A72" s="522" t="s">
        <v>2026</v>
      </c>
      <c r="B72" s="521" t="s">
        <v>3014</v>
      </c>
      <c r="C72" s="596"/>
      <c r="D72" s="523" t="s">
        <v>2877</v>
      </c>
      <c r="E72" s="523" t="s">
        <v>2877</v>
      </c>
    </row>
    <row r="73" spans="1:5" x14ac:dyDescent="0.2">
      <c r="A73" s="522"/>
      <c r="B73" s="521" t="s">
        <v>3014</v>
      </c>
      <c r="C73" s="596"/>
      <c r="D73" s="523" t="s">
        <v>2877</v>
      </c>
      <c r="E73" s="523" t="s">
        <v>2877</v>
      </c>
    </row>
    <row r="74" spans="1:5" ht="13.5" thickBot="1" x14ac:dyDescent="0.25">
      <c r="A74" s="524"/>
      <c r="B74" s="525" t="s">
        <v>3015</v>
      </c>
      <c r="C74" s="597" t="s">
        <v>1313</v>
      </c>
      <c r="D74" s="526" t="s">
        <v>2877</v>
      </c>
      <c r="E74" s="526" t="s">
        <v>2877</v>
      </c>
    </row>
    <row r="75" spans="1:5" x14ac:dyDescent="0.2">
      <c r="A75" s="514" t="s">
        <v>2027</v>
      </c>
      <c r="B75" s="515" t="s">
        <v>3012</v>
      </c>
      <c r="C75" s="594" t="s">
        <v>710</v>
      </c>
      <c r="D75" s="519" t="s">
        <v>711</v>
      </c>
      <c r="E75" s="519" t="s">
        <v>2833</v>
      </c>
    </row>
    <row r="76" spans="1:5" x14ac:dyDescent="0.2">
      <c r="A76" s="527" t="s">
        <v>2028</v>
      </c>
      <c r="B76" s="518" t="s">
        <v>3013</v>
      </c>
      <c r="C76" s="595"/>
      <c r="D76" s="519" t="s">
        <v>712</v>
      </c>
      <c r="E76" s="519" t="s">
        <v>2834</v>
      </c>
    </row>
    <row r="77" spans="1:5" x14ac:dyDescent="0.2">
      <c r="A77" s="527">
        <v>0</v>
      </c>
      <c r="B77" s="518" t="s">
        <v>3014</v>
      </c>
      <c r="C77" s="595"/>
      <c r="D77" s="519"/>
      <c r="E77" s="519" t="s">
        <v>2835</v>
      </c>
    </row>
    <row r="78" spans="1:5" x14ac:dyDescent="0.2">
      <c r="A78" s="527">
        <v>0</v>
      </c>
      <c r="B78" s="518" t="s">
        <v>3014</v>
      </c>
      <c r="C78" s="595" t="s">
        <v>713</v>
      </c>
      <c r="D78" s="519"/>
      <c r="E78" s="519" t="s">
        <v>2836</v>
      </c>
    </row>
    <row r="79" spans="1:5" x14ac:dyDescent="0.2">
      <c r="A79" s="520">
        <v>0</v>
      </c>
      <c r="B79" s="518" t="s">
        <v>3014</v>
      </c>
      <c r="C79" s="595" t="s">
        <v>714</v>
      </c>
      <c r="D79" s="519" t="s">
        <v>2877</v>
      </c>
      <c r="E79" s="519" t="s">
        <v>2048</v>
      </c>
    </row>
    <row r="80" spans="1:5" x14ac:dyDescent="0.2">
      <c r="A80" s="520" t="s">
        <v>1265</v>
      </c>
      <c r="B80" s="521" t="s">
        <v>3014</v>
      </c>
      <c r="C80" s="596" t="s">
        <v>715</v>
      </c>
      <c r="D80" s="519" t="s">
        <v>2877</v>
      </c>
      <c r="E80" s="519" t="s">
        <v>2877</v>
      </c>
    </row>
    <row r="81" spans="1:5" x14ac:dyDescent="0.2">
      <c r="A81" s="520">
        <v>0</v>
      </c>
      <c r="B81" s="521" t="s">
        <v>3014</v>
      </c>
      <c r="C81" s="596" t="s">
        <v>716</v>
      </c>
      <c r="D81" s="519" t="s">
        <v>2877</v>
      </c>
      <c r="E81" s="519"/>
    </row>
    <row r="82" spans="1:5" x14ac:dyDescent="0.2">
      <c r="A82" s="522" t="s">
        <v>1266</v>
      </c>
      <c r="B82" s="521" t="s">
        <v>3014</v>
      </c>
      <c r="C82" s="596" t="s">
        <v>2469</v>
      </c>
      <c r="D82" s="523" t="s">
        <v>2877</v>
      </c>
      <c r="E82" s="523"/>
    </row>
    <row r="83" spans="1:5" x14ac:dyDescent="0.2">
      <c r="A83" s="522" t="s">
        <v>1267</v>
      </c>
      <c r="B83" s="521" t="s">
        <v>3014</v>
      </c>
      <c r="C83" s="596" t="s">
        <v>717</v>
      </c>
      <c r="D83" s="523" t="s">
        <v>2877</v>
      </c>
      <c r="E83" s="523" t="s">
        <v>2877</v>
      </c>
    </row>
    <row r="84" spans="1:5" x14ac:dyDescent="0.2">
      <c r="A84" s="522"/>
      <c r="B84" s="521" t="s">
        <v>3014</v>
      </c>
      <c r="C84" s="596" t="s">
        <v>718</v>
      </c>
      <c r="D84" s="523" t="s">
        <v>2877</v>
      </c>
      <c r="E84" s="523" t="s">
        <v>2877</v>
      </c>
    </row>
    <row r="85" spans="1:5" ht="13.5" thickBot="1" x14ac:dyDescent="0.25">
      <c r="A85" s="524"/>
      <c r="B85" s="525" t="s">
        <v>3015</v>
      </c>
      <c r="C85" s="597" t="s">
        <v>719</v>
      </c>
      <c r="D85" s="526" t="s">
        <v>2877</v>
      </c>
      <c r="E85" s="526" t="s">
        <v>2877</v>
      </c>
    </row>
    <row r="86" spans="1:5" x14ac:dyDescent="0.2">
      <c r="A86" s="514" t="s">
        <v>1268</v>
      </c>
      <c r="B86" s="515" t="s">
        <v>3012</v>
      </c>
      <c r="C86" s="594" t="s">
        <v>720</v>
      </c>
      <c r="D86" s="519" t="s">
        <v>721</v>
      </c>
      <c r="E86" s="519" t="s">
        <v>2049</v>
      </c>
    </row>
    <row r="87" spans="1:5" x14ac:dyDescent="0.2">
      <c r="A87" s="527" t="s">
        <v>2152</v>
      </c>
      <c r="B87" s="518" t="s">
        <v>3013</v>
      </c>
      <c r="C87" s="595" t="s">
        <v>722</v>
      </c>
      <c r="D87" s="519" t="s">
        <v>723</v>
      </c>
      <c r="E87" s="519" t="s">
        <v>2050</v>
      </c>
    </row>
    <row r="88" spans="1:5" x14ac:dyDescent="0.2">
      <c r="A88" s="527" t="s">
        <v>2153</v>
      </c>
      <c r="B88" s="518" t="s">
        <v>3014</v>
      </c>
      <c r="C88" s="595" t="s">
        <v>724</v>
      </c>
      <c r="D88" s="519"/>
      <c r="E88" s="519" t="s">
        <v>2051</v>
      </c>
    </row>
    <row r="89" spans="1:5" x14ac:dyDescent="0.2">
      <c r="A89" s="527">
        <v>0</v>
      </c>
      <c r="B89" s="518" t="s">
        <v>3014</v>
      </c>
      <c r="C89" s="595" t="s">
        <v>725</v>
      </c>
      <c r="D89" s="519"/>
      <c r="E89" s="519" t="s">
        <v>2052</v>
      </c>
    </row>
    <row r="90" spans="1:5" x14ac:dyDescent="0.2">
      <c r="A90" s="520">
        <v>0</v>
      </c>
      <c r="B90" s="518" t="s">
        <v>3014</v>
      </c>
      <c r="C90" s="595" t="s">
        <v>3058</v>
      </c>
      <c r="D90" s="519" t="s">
        <v>2877</v>
      </c>
      <c r="E90" s="519" t="s">
        <v>2053</v>
      </c>
    </row>
    <row r="91" spans="1:5" x14ac:dyDescent="0.2">
      <c r="A91" s="520" t="s">
        <v>1269</v>
      </c>
      <c r="B91" s="521" t="s">
        <v>3014</v>
      </c>
      <c r="C91" s="596" t="s">
        <v>3059</v>
      </c>
      <c r="D91" s="519" t="s">
        <v>2877</v>
      </c>
      <c r="E91" s="519" t="s">
        <v>2877</v>
      </c>
    </row>
    <row r="92" spans="1:5" x14ac:dyDescent="0.2">
      <c r="A92" s="520">
        <v>0</v>
      </c>
      <c r="B92" s="521" t="s">
        <v>3014</v>
      </c>
      <c r="C92" s="596"/>
      <c r="D92" s="519" t="s">
        <v>2877</v>
      </c>
      <c r="E92" s="519"/>
    </row>
    <row r="93" spans="1:5" x14ac:dyDescent="0.2">
      <c r="A93" s="522" t="s">
        <v>1270</v>
      </c>
      <c r="B93" s="521" t="s">
        <v>3014</v>
      </c>
      <c r="C93" s="596"/>
      <c r="D93" s="523" t="s">
        <v>2877</v>
      </c>
      <c r="E93" s="523"/>
    </row>
    <row r="94" spans="1:5" x14ac:dyDescent="0.2">
      <c r="A94" s="522" t="s">
        <v>1271</v>
      </c>
      <c r="B94" s="521" t="s">
        <v>3014</v>
      </c>
      <c r="C94" s="596"/>
      <c r="D94" s="523" t="s">
        <v>2877</v>
      </c>
      <c r="E94" s="523" t="s">
        <v>2877</v>
      </c>
    </row>
    <row r="95" spans="1:5" x14ac:dyDescent="0.2">
      <c r="A95" s="522"/>
      <c r="B95" s="521" t="s">
        <v>3014</v>
      </c>
      <c r="C95" s="596"/>
      <c r="D95" s="523" t="s">
        <v>2877</v>
      </c>
      <c r="E95" s="523" t="s">
        <v>2877</v>
      </c>
    </row>
    <row r="96" spans="1:5" ht="13.5" thickBot="1" x14ac:dyDescent="0.25">
      <c r="A96" s="524"/>
      <c r="B96" s="525" t="s">
        <v>3015</v>
      </c>
      <c r="C96" s="597" t="s">
        <v>3060</v>
      </c>
      <c r="D96" s="526" t="s">
        <v>2877</v>
      </c>
      <c r="E96" s="526" t="s">
        <v>2877</v>
      </c>
    </row>
    <row r="97" spans="1:5" x14ac:dyDescent="0.2">
      <c r="A97" s="514" t="s">
        <v>1272</v>
      </c>
      <c r="B97" s="515" t="s">
        <v>3012</v>
      </c>
      <c r="C97" s="594" t="s">
        <v>3061</v>
      </c>
      <c r="D97" s="516" t="s">
        <v>3062</v>
      </c>
      <c r="E97" s="516" t="s">
        <v>2877</v>
      </c>
    </row>
    <row r="98" spans="1:5" x14ac:dyDescent="0.2">
      <c r="A98" s="527" t="s">
        <v>2154</v>
      </c>
      <c r="B98" s="518" t="s">
        <v>3013</v>
      </c>
      <c r="C98" s="595" t="s">
        <v>3063</v>
      </c>
      <c r="D98" s="519" t="s">
        <v>3064</v>
      </c>
      <c r="E98" s="519"/>
    </row>
    <row r="99" spans="1:5" x14ac:dyDescent="0.2">
      <c r="A99" s="527" t="s">
        <v>2155</v>
      </c>
      <c r="B99" s="518" t="s">
        <v>3014</v>
      </c>
      <c r="C99" s="595" t="s">
        <v>3065</v>
      </c>
      <c r="D99" s="519"/>
      <c r="E99" s="519"/>
    </row>
    <row r="100" spans="1:5" x14ac:dyDescent="0.2">
      <c r="A100" s="527">
        <v>0</v>
      </c>
      <c r="B100" s="518" t="s">
        <v>3014</v>
      </c>
      <c r="C100" s="595" t="s">
        <v>3066</v>
      </c>
      <c r="D100" s="519"/>
      <c r="E100" s="519"/>
    </row>
    <row r="101" spans="1:5" x14ac:dyDescent="0.2">
      <c r="A101" s="520">
        <v>0</v>
      </c>
      <c r="B101" s="518" t="s">
        <v>3014</v>
      </c>
      <c r="C101" s="595"/>
      <c r="D101" s="519" t="s">
        <v>2877</v>
      </c>
      <c r="E101" s="519"/>
    </row>
    <row r="102" spans="1:5" x14ac:dyDescent="0.2">
      <c r="A102" s="520">
        <v>0</v>
      </c>
      <c r="B102" s="521" t="s">
        <v>3014</v>
      </c>
      <c r="C102" s="596"/>
      <c r="D102" s="519" t="s">
        <v>2877</v>
      </c>
      <c r="E102" s="519"/>
    </row>
    <row r="103" spans="1:5" x14ac:dyDescent="0.2">
      <c r="A103" s="520" t="s">
        <v>1273</v>
      </c>
      <c r="B103" s="521" t="s">
        <v>3014</v>
      </c>
      <c r="C103" s="596"/>
      <c r="D103" s="519" t="s">
        <v>2877</v>
      </c>
      <c r="E103" s="519"/>
    </row>
    <row r="104" spans="1:5" x14ac:dyDescent="0.2">
      <c r="A104" s="522" t="s">
        <v>1274</v>
      </c>
      <c r="B104" s="521" t="s">
        <v>3014</v>
      </c>
      <c r="C104" s="596"/>
      <c r="D104" s="523" t="s">
        <v>2877</v>
      </c>
      <c r="E104" s="523"/>
    </row>
    <row r="105" spans="1:5" x14ac:dyDescent="0.2">
      <c r="A105" s="522" t="s">
        <v>1275</v>
      </c>
      <c r="B105" s="521" t="s">
        <v>3014</v>
      </c>
      <c r="C105" s="596"/>
      <c r="D105" s="523" t="s">
        <v>2877</v>
      </c>
      <c r="E105" s="523" t="s">
        <v>2877</v>
      </c>
    </row>
    <row r="106" spans="1:5" x14ac:dyDescent="0.2">
      <c r="A106" s="522"/>
      <c r="B106" s="521" t="s">
        <v>3014</v>
      </c>
      <c r="C106" s="596"/>
      <c r="D106" s="523" t="s">
        <v>2877</v>
      </c>
      <c r="E106" s="523" t="s">
        <v>2877</v>
      </c>
    </row>
    <row r="107" spans="1:5" ht="13.5" thickBot="1" x14ac:dyDescent="0.25">
      <c r="A107" s="524"/>
      <c r="B107" s="525" t="s">
        <v>3015</v>
      </c>
      <c r="C107" s="597" t="s">
        <v>3067</v>
      </c>
      <c r="D107" s="526" t="s">
        <v>2877</v>
      </c>
      <c r="E107" s="526" t="s">
        <v>2877</v>
      </c>
    </row>
    <row r="108" spans="1:5" x14ac:dyDescent="0.2">
      <c r="A108" s="514" t="s">
        <v>1276</v>
      </c>
      <c r="B108" s="515" t="s">
        <v>3012</v>
      </c>
      <c r="C108" s="594" t="s">
        <v>3068</v>
      </c>
      <c r="D108" s="519" t="s">
        <v>3069</v>
      </c>
      <c r="E108" s="519" t="s">
        <v>2054</v>
      </c>
    </row>
    <row r="109" spans="1:5" x14ac:dyDescent="0.2">
      <c r="A109" s="517" t="s">
        <v>2156</v>
      </c>
      <c r="B109" s="518" t="s">
        <v>3013</v>
      </c>
      <c r="C109" s="595" t="s">
        <v>3070</v>
      </c>
      <c r="D109" s="519" t="s">
        <v>3071</v>
      </c>
      <c r="E109" s="519" t="s">
        <v>2055</v>
      </c>
    </row>
    <row r="110" spans="1:5" x14ac:dyDescent="0.2">
      <c r="A110" s="517" t="s">
        <v>2157</v>
      </c>
      <c r="B110" s="518" t="s">
        <v>3014</v>
      </c>
      <c r="C110" s="595" t="s">
        <v>3072</v>
      </c>
      <c r="D110" s="519"/>
      <c r="E110" s="519" t="s">
        <v>2056</v>
      </c>
    </row>
    <row r="111" spans="1:5" x14ac:dyDescent="0.2">
      <c r="A111" s="517">
        <v>0</v>
      </c>
      <c r="B111" s="518" t="s">
        <v>3014</v>
      </c>
      <c r="C111" s="595" t="s">
        <v>3073</v>
      </c>
      <c r="D111" s="519"/>
      <c r="E111" s="519" t="s">
        <v>2877</v>
      </c>
    </row>
    <row r="112" spans="1:5" x14ac:dyDescent="0.2">
      <c r="A112" s="520">
        <v>0</v>
      </c>
      <c r="B112" s="518" t="s">
        <v>3014</v>
      </c>
      <c r="C112" s="595" t="s">
        <v>3074</v>
      </c>
      <c r="D112" s="519" t="s">
        <v>2877</v>
      </c>
      <c r="E112" s="519"/>
    </row>
    <row r="113" spans="1:5" x14ac:dyDescent="0.2">
      <c r="A113" s="520" t="s">
        <v>406</v>
      </c>
      <c r="B113" s="521" t="s">
        <v>3014</v>
      </c>
      <c r="C113" s="596" t="s">
        <v>3075</v>
      </c>
      <c r="D113" s="519" t="s">
        <v>2877</v>
      </c>
      <c r="E113" s="519"/>
    </row>
    <row r="114" spans="1:5" x14ac:dyDescent="0.2">
      <c r="A114" s="520">
        <v>0</v>
      </c>
      <c r="B114" s="521" t="s">
        <v>3014</v>
      </c>
      <c r="C114" s="596" t="s">
        <v>3076</v>
      </c>
      <c r="D114" s="519" t="s">
        <v>2877</v>
      </c>
      <c r="E114" s="519"/>
    </row>
    <row r="115" spans="1:5" x14ac:dyDescent="0.2">
      <c r="A115" s="522" t="s">
        <v>407</v>
      </c>
      <c r="B115" s="521" t="s">
        <v>3014</v>
      </c>
      <c r="C115" s="596"/>
      <c r="D115" s="523" t="s">
        <v>2877</v>
      </c>
      <c r="E115" s="523"/>
    </row>
    <row r="116" spans="1:5" x14ac:dyDescent="0.2">
      <c r="A116" s="522" t="s">
        <v>408</v>
      </c>
      <c r="B116" s="521" t="s">
        <v>3014</v>
      </c>
      <c r="C116" s="596"/>
      <c r="D116" s="523" t="s">
        <v>2877</v>
      </c>
      <c r="E116" s="523" t="s">
        <v>2877</v>
      </c>
    </row>
    <row r="117" spans="1:5" x14ac:dyDescent="0.2">
      <c r="A117" s="522"/>
      <c r="B117" s="521" t="s">
        <v>3014</v>
      </c>
      <c r="C117" s="596"/>
      <c r="D117" s="523" t="s">
        <v>2877</v>
      </c>
      <c r="E117" s="523" t="s">
        <v>2877</v>
      </c>
    </row>
    <row r="118" spans="1:5" ht="13.5" thickBot="1" x14ac:dyDescent="0.25">
      <c r="A118" s="524"/>
      <c r="B118" s="525" t="s">
        <v>3015</v>
      </c>
      <c r="C118" s="597" t="s">
        <v>3077</v>
      </c>
      <c r="D118" s="526" t="s">
        <v>2877</v>
      </c>
      <c r="E118" s="526" t="s">
        <v>2877</v>
      </c>
    </row>
    <row r="119" spans="1:5" x14ac:dyDescent="0.2">
      <c r="A119" s="514" t="s">
        <v>3218</v>
      </c>
      <c r="B119" s="515" t="s">
        <v>3012</v>
      </c>
      <c r="C119" s="594" t="s">
        <v>3078</v>
      </c>
      <c r="D119" s="519" t="s">
        <v>3079</v>
      </c>
      <c r="E119" s="519" t="s">
        <v>2057</v>
      </c>
    </row>
    <row r="120" spans="1:5" x14ac:dyDescent="0.2">
      <c r="A120" s="527" t="s">
        <v>2158</v>
      </c>
      <c r="B120" s="518" t="s">
        <v>3013</v>
      </c>
      <c r="C120" s="595" t="s">
        <v>3080</v>
      </c>
      <c r="D120" s="519" t="s">
        <v>3081</v>
      </c>
      <c r="E120" s="519" t="s">
        <v>2058</v>
      </c>
    </row>
    <row r="121" spans="1:5" x14ac:dyDescent="0.2">
      <c r="A121" s="527" t="s">
        <v>2159</v>
      </c>
      <c r="B121" s="518" t="s">
        <v>3014</v>
      </c>
      <c r="C121" s="595" t="s">
        <v>3082</v>
      </c>
      <c r="D121" s="519"/>
      <c r="E121" s="519" t="s">
        <v>2877</v>
      </c>
    </row>
    <row r="122" spans="1:5" x14ac:dyDescent="0.2">
      <c r="A122" s="527" t="s">
        <v>410</v>
      </c>
      <c r="B122" s="518" t="s">
        <v>3014</v>
      </c>
      <c r="C122" s="595" t="s">
        <v>3083</v>
      </c>
      <c r="D122" s="519"/>
      <c r="E122" s="519"/>
    </row>
    <row r="123" spans="1:5" x14ac:dyDescent="0.2">
      <c r="A123" s="520">
        <v>0</v>
      </c>
      <c r="B123" s="518" t="s">
        <v>3014</v>
      </c>
      <c r="C123" s="595"/>
      <c r="D123" s="519" t="s">
        <v>2877</v>
      </c>
      <c r="E123" s="519"/>
    </row>
    <row r="124" spans="1:5" x14ac:dyDescent="0.2">
      <c r="A124" s="520" t="s">
        <v>411</v>
      </c>
      <c r="B124" s="521" t="s">
        <v>3014</v>
      </c>
      <c r="C124" s="596"/>
      <c r="D124" s="519" t="s">
        <v>2877</v>
      </c>
      <c r="E124" s="519"/>
    </row>
    <row r="125" spans="1:5" x14ac:dyDescent="0.2">
      <c r="A125" s="520">
        <v>0</v>
      </c>
      <c r="B125" s="521" t="s">
        <v>3014</v>
      </c>
      <c r="C125" s="596"/>
      <c r="D125" s="519" t="s">
        <v>2877</v>
      </c>
      <c r="E125" s="519"/>
    </row>
    <row r="126" spans="1:5" x14ac:dyDescent="0.2">
      <c r="A126" s="522" t="s">
        <v>412</v>
      </c>
      <c r="B126" s="521" t="s">
        <v>3014</v>
      </c>
      <c r="C126" s="596"/>
      <c r="D126" s="523" t="s">
        <v>2877</v>
      </c>
      <c r="E126" s="523"/>
    </row>
    <row r="127" spans="1:5" x14ac:dyDescent="0.2">
      <c r="A127" s="522" t="s">
        <v>413</v>
      </c>
      <c r="B127" s="521" t="s">
        <v>3014</v>
      </c>
      <c r="C127" s="596"/>
      <c r="D127" s="523" t="s">
        <v>2877</v>
      </c>
      <c r="E127" s="523" t="s">
        <v>2877</v>
      </c>
    </row>
    <row r="128" spans="1:5" x14ac:dyDescent="0.2">
      <c r="A128" s="522"/>
      <c r="B128" s="521" t="s">
        <v>3014</v>
      </c>
      <c r="C128" s="596"/>
      <c r="D128" s="523" t="s">
        <v>2877</v>
      </c>
      <c r="E128" s="523" t="s">
        <v>2877</v>
      </c>
    </row>
    <row r="129" spans="1:5" ht="13.5" thickBot="1" x14ac:dyDescent="0.25">
      <c r="A129" s="524"/>
      <c r="B129" s="525" t="s">
        <v>3015</v>
      </c>
      <c r="C129" s="597" t="s">
        <v>3084</v>
      </c>
      <c r="D129" s="526" t="s">
        <v>2877</v>
      </c>
      <c r="E129" s="526" t="s">
        <v>2877</v>
      </c>
    </row>
    <row r="130" spans="1:5" x14ac:dyDescent="0.2">
      <c r="A130" s="514" t="s">
        <v>414</v>
      </c>
      <c r="B130" s="515" t="s">
        <v>3012</v>
      </c>
      <c r="C130" s="594" t="s">
        <v>3085</v>
      </c>
      <c r="D130" s="519" t="s">
        <v>3086</v>
      </c>
      <c r="E130" s="519" t="s">
        <v>2059</v>
      </c>
    </row>
    <row r="131" spans="1:5" x14ac:dyDescent="0.2">
      <c r="A131" s="527" t="s">
        <v>1851</v>
      </c>
      <c r="B131" s="518" t="s">
        <v>3013</v>
      </c>
      <c r="C131" s="595" t="s">
        <v>3087</v>
      </c>
      <c r="D131" s="519" t="s">
        <v>3088</v>
      </c>
      <c r="E131" s="519" t="s">
        <v>2060</v>
      </c>
    </row>
    <row r="132" spans="1:5" x14ac:dyDescent="0.2">
      <c r="A132" s="527" t="s">
        <v>1740</v>
      </c>
      <c r="B132" s="518" t="s">
        <v>3014</v>
      </c>
      <c r="C132" s="595" t="s">
        <v>3089</v>
      </c>
      <c r="D132" s="519"/>
      <c r="E132" s="519" t="s">
        <v>2877</v>
      </c>
    </row>
    <row r="133" spans="1:5" x14ac:dyDescent="0.2">
      <c r="A133" s="527" t="s">
        <v>1742</v>
      </c>
      <c r="B133" s="518" t="s">
        <v>3014</v>
      </c>
      <c r="C133" s="595" t="s">
        <v>3090</v>
      </c>
      <c r="D133" s="519"/>
      <c r="E133" s="519"/>
    </row>
    <row r="134" spans="1:5" x14ac:dyDescent="0.2">
      <c r="A134" s="520" t="s">
        <v>1744</v>
      </c>
      <c r="B134" s="518" t="s">
        <v>3014</v>
      </c>
      <c r="C134" s="595"/>
      <c r="D134" s="519" t="s">
        <v>2877</v>
      </c>
      <c r="E134" s="519"/>
    </row>
    <row r="135" spans="1:5" x14ac:dyDescent="0.2">
      <c r="A135" s="520" t="s">
        <v>1745</v>
      </c>
      <c r="B135" s="521" t="s">
        <v>3014</v>
      </c>
      <c r="C135" s="596"/>
      <c r="D135" s="519" t="s">
        <v>2877</v>
      </c>
      <c r="E135" s="519"/>
    </row>
    <row r="136" spans="1:5" x14ac:dyDescent="0.2">
      <c r="A136" s="520">
        <v>0</v>
      </c>
      <c r="B136" s="521" t="s">
        <v>3014</v>
      </c>
      <c r="C136" s="596"/>
      <c r="D136" s="519" t="s">
        <v>2877</v>
      </c>
      <c r="E136" s="519"/>
    </row>
    <row r="137" spans="1:5" x14ac:dyDescent="0.2">
      <c r="A137" s="522" t="s">
        <v>1746</v>
      </c>
      <c r="B137" s="521" t="s">
        <v>3014</v>
      </c>
      <c r="C137" s="596"/>
      <c r="D137" s="523" t="s">
        <v>2877</v>
      </c>
      <c r="E137" s="523"/>
    </row>
    <row r="138" spans="1:5" x14ac:dyDescent="0.2">
      <c r="A138" s="522" t="s">
        <v>1747</v>
      </c>
      <c r="B138" s="521" t="s">
        <v>3014</v>
      </c>
      <c r="C138" s="596"/>
      <c r="D138" s="523" t="s">
        <v>2877</v>
      </c>
      <c r="E138" s="523" t="s">
        <v>2877</v>
      </c>
    </row>
    <row r="139" spans="1:5" x14ac:dyDescent="0.2">
      <c r="A139" s="522"/>
      <c r="B139" s="521" t="s">
        <v>3014</v>
      </c>
      <c r="C139" s="596"/>
      <c r="D139" s="523" t="s">
        <v>2877</v>
      </c>
      <c r="E139" s="523" t="s">
        <v>2877</v>
      </c>
    </row>
    <row r="140" spans="1:5" ht="13.5" thickBot="1" x14ac:dyDescent="0.25">
      <c r="A140" s="524"/>
      <c r="B140" s="525" t="s">
        <v>3015</v>
      </c>
      <c r="C140" s="597" t="s">
        <v>3091</v>
      </c>
      <c r="D140" s="526" t="s">
        <v>2877</v>
      </c>
      <c r="E140" s="526" t="s">
        <v>2877</v>
      </c>
    </row>
    <row r="141" spans="1:5" x14ac:dyDescent="0.2">
      <c r="A141" s="514" t="s">
        <v>1967</v>
      </c>
      <c r="B141" s="515" t="s">
        <v>3012</v>
      </c>
      <c r="C141" s="594" t="s">
        <v>3092</v>
      </c>
      <c r="D141" s="519" t="s">
        <v>3093</v>
      </c>
      <c r="E141" s="516" t="s">
        <v>2877</v>
      </c>
    </row>
    <row r="142" spans="1:5" x14ac:dyDescent="0.2">
      <c r="A142" s="527">
        <v>0</v>
      </c>
      <c r="B142" s="518" t="s">
        <v>3013</v>
      </c>
      <c r="C142" s="595"/>
      <c r="D142" s="519" t="s">
        <v>3094</v>
      </c>
      <c r="E142" s="519"/>
    </row>
    <row r="143" spans="1:5" x14ac:dyDescent="0.2">
      <c r="A143" s="527" t="s">
        <v>2160</v>
      </c>
      <c r="B143" s="518" t="s">
        <v>3014</v>
      </c>
      <c r="C143" s="595"/>
      <c r="D143" s="519"/>
      <c r="E143" s="519"/>
    </row>
    <row r="144" spans="1:5" x14ac:dyDescent="0.2">
      <c r="A144" s="527" t="s">
        <v>2161</v>
      </c>
      <c r="B144" s="518" t="s">
        <v>3014</v>
      </c>
      <c r="C144" s="595" t="s">
        <v>3095</v>
      </c>
      <c r="D144" s="519"/>
      <c r="E144" s="519" t="s">
        <v>2877</v>
      </c>
    </row>
    <row r="145" spans="1:5" x14ac:dyDescent="0.2">
      <c r="A145" s="520" t="s">
        <v>2162</v>
      </c>
      <c r="B145" s="518" t="s">
        <v>3014</v>
      </c>
      <c r="C145" s="595" t="s">
        <v>3096</v>
      </c>
      <c r="D145" s="519" t="s">
        <v>2877</v>
      </c>
      <c r="E145" s="519"/>
    </row>
    <row r="146" spans="1:5" x14ac:dyDescent="0.2">
      <c r="A146" s="520" t="s">
        <v>1969</v>
      </c>
      <c r="B146" s="521" t="s">
        <v>3014</v>
      </c>
      <c r="C146" s="596" t="s">
        <v>3097</v>
      </c>
      <c r="D146" s="519" t="s">
        <v>2877</v>
      </c>
      <c r="E146" s="519"/>
    </row>
    <row r="147" spans="1:5" x14ac:dyDescent="0.2">
      <c r="A147" s="520">
        <v>0</v>
      </c>
      <c r="B147" s="521" t="s">
        <v>3014</v>
      </c>
      <c r="C147" s="596"/>
      <c r="D147" s="519" t="s">
        <v>2877</v>
      </c>
      <c r="E147" s="519"/>
    </row>
    <row r="148" spans="1:5" x14ac:dyDescent="0.2">
      <c r="A148" s="522" t="s">
        <v>1971</v>
      </c>
      <c r="B148" s="521" t="s">
        <v>3014</v>
      </c>
      <c r="C148" s="596"/>
      <c r="D148" s="523" t="s">
        <v>2877</v>
      </c>
      <c r="E148" s="523"/>
    </row>
    <row r="149" spans="1:5" x14ac:dyDescent="0.2">
      <c r="A149" s="522" t="s">
        <v>1972</v>
      </c>
      <c r="B149" s="521" t="s">
        <v>3014</v>
      </c>
      <c r="C149" s="596"/>
      <c r="D149" s="523" t="s">
        <v>2877</v>
      </c>
      <c r="E149" s="523" t="s">
        <v>2877</v>
      </c>
    </row>
    <row r="150" spans="1:5" x14ac:dyDescent="0.2">
      <c r="A150" s="522"/>
      <c r="B150" s="521" t="s">
        <v>3014</v>
      </c>
      <c r="C150" s="596"/>
      <c r="D150" s="523" t="s">
        <v>2877</v>
      </c>
      <c r="E150" s="523" t="s">
        <v>2877</v>
      </c>
    </row>
    <row r="151" spans="1:5" ht="13.5" thickBot="1" x14ac:dyDescent="0.25">
      <c r="A151" s="524"/>
      <c r="B151" s="525" t="s">
        <v>3015</v>
      </c>
      <c r="C151" s="597" t="s">
        <v>3098</v>
      </c>
      <c r="D151" s="526" t="s">
        <v>2877</v>
      </c>
      <c r="E151" s="526" t="s">
        <v>2877</v>
      </c>
    </row>
    <row r="152" spans="1:5" x14ac:dyDescent="0.2">
      <c r="A152" s="514" t="s">
        <v>1973</v>
      </c>
      <c r="B152" s="515" t="s">
        <v>3012</v>
      </c>
      <c r="C152" s="594" t="s">
        <v>3099</v>
      </c>
      <c r="D152" s="519" t="s">
        <v>3100</v>
      </c>
      <c r="E152" s="519" t="s">
        <v>1185</v>
      </c>
    </row>
    <row r="153" spans="1:5" x14ac:dyDescent="0.2">
      <c r="A153" s="527" t="s">
        <v>2163</v>
      </c>
      <c r="B153" s="518" t="s">
        <v>3013</v>
      </c>
      <c r="C153" s="595" t="s">
        <v>3101</v>
      </c>
      <c r="D153" s="519" t="s">
        <v>3102</v>
      </c>
      <c r="E153" s="519" t="s">
        <v>2061</v>
      </c>
    </row>
    <row r="154" spans="1:5" x14ac:dyDescent="0.2">
      <c r="A154" s="527" t="s">
        <v>2164</v>
      </c>
      <c r="B154" s="518" t="s">
        <v>3014</v>
      </c>
      <c r="C154" s="595" t="s">
        <v>3103</v>
      </c>
      <c r="D154" s="519"/>
      <c r="E154" s="519" t="s">
        <v>2062</v>
      </c>
    </row>
    <row r="155" spans="1:5" x14ac:dyDescent="0.2">
      <c r="A155" s="527">
        <v>0</v>
      </c>
      <c r="B155" s="518" t="s">
        <v>3014</v>
      </c>
      <c r="C155" s="595" t="s">
        <v>3104</v>
      </c>
      <c r="D155" s="519"/>
      <c r="E155" s="519" t="s">
        <v>2063</v>
      </c>
    </row>
    <row r="156" spans="1:5" x14ac:dyDescent="0.2">
      <c r="A156" s="520">
        <v>0</v>
      </c>
      <c r="B156" s="518" t="s">
        <v>3014</v>
      </c>
      <c r="C156" s="595" t="s">
        <v>3105</v>
      </c>
      <c r="D156" s="519" t="s">
        <v>2877</v>
      </c>
      <c r="E156" s="519" t="s">
        <v>2877</v>
      </c>
    </row>
    <row r="157" spans="1:5" x14ac:dyDescent="0.2">
      <c r="A157" s="520" t="s">
        <v>1977</v>
      </c>
      <c r="B157" s="521" t="s">
        <v>3014</v>
      </c>
      <c r="C157" s="596" t="s">
        <v>3106</v>
      </c>
      <c r="D157" s="519" t="s">
        <v>2877</v>
      </c>
      <c r="E157" s="519"/>
    </row>
    <row r="158" spans="1:5" x14ac:dyDescent="0.2">
      <c r="A158" s="520">
        <v>0</v>
      </c>
      <c r="B158" s="521" t="s">
        <v>3014</v>
      </c>
      <c r="C158" s="596"/>
      <c r="D158" s="519" t="s">
        <v>2877</v>
      </c>
      <c r="E158" s="519"/>
    </row>
    <row r="159" spans="1:5" x14ac:dyDescent="0.2">
      <c r="A159" s="522" t="s">
        <v>1978</v>
      </c>
      <c r="B159" s="521" t="s">
        <v>3014</v>
      </c>
      <c r="C159" s="596"/>
      <c r="D159" s="523" t="s">
        <v>2877</v>
      </c>
      <c r="E159" s="523"/>
    </row>
    <row r="160" spans="1:5" x14ac:dyDescent="0.2">
      <c r="A160" s="522" t="s">
        <v>1979</v>
      </c>
      <c r="B160" s="521" t="s">
        <v>3014</v>
      </c>
      <c r="C160" s="596"/>
      <c r="D160" s="523" t="s">
        <v>2877</v>
      </c>
      <c r="E160" s="523" t="s">
        <v>2877</v>
      </c>
    </row>
    <row r="161" spans="1:5" x14ac:dyDescent="0.2">
      <c r="A161" s="522"/>
      <c r="B161" s="521" t="s">
        <v>3014</v>
      </c>
      <c r="C161" s="596"/>
      <c r="D161" s="523" t="s">
        <v>2877</v>
      </c>
      <c r="E161" s="523" t="s">
        <v>2877</v>
      </c>
    </row>
    <row r="162" spans="1:5" ht="13.5" thickBot="1" x14ac:dyDescent="0.25">
      <c r="A162" s="524"/>
      <c r="B162" s="525" t="s">
        <v>3015</v>
      </c>
      <c r="C162" s="597" t="s">
        <v>3107</v>
      </c>
      <c r="D162" s="526" t="s">
        <v>2877</v>
      </c>
      <c r="E162" s="526" t="s">
        <v>2877</v>
      </c>
    </row>
    <row r="163" spans="1:5" x14ac:dyDescent="0.2">
      <c r="A163" s="514" t="s">
        <v>1980</v>
      </c>
      <c r="B163" s="515" t="s">
        <v>3012</v>
      </c>
      <c r="C163" s="594" t="s">
        <v>3108</v>
      </c>
      <c r="D163" s="519" t="s">
        <v>3109</v>
      </c>
      <c r="E163" s="519" t="s">
        <v>2064</v>
      </c>
    </row>
    <row r="164" spans="1:5" x14ac:dyDescent="0.2">
      <c r="A164" s="527" t="s">
        <v>2165</v>
      </c>
      <c r="B164" s="518" t="s">
        <v>3013</v>
      </c>
      <c r="C164" s="595" t="s">
        <v>3110</v>
      </c>
      <c r="D164" s="519" t="s">
        <v>3111</v>
      </c>
      <c r="E164" s="519" t="s">
        <v>2065</v>
      </c>
    </row>
    <row r="165" spans="1:5" x14ac:dyDescent="0.2">
      <c r="A165" s="527" t="s">
        <v>2166</v>
      </c>
      <c r="B165" s="518" t="s">
        <v>3014</v>
      </c>
      <c r="C165" s="595" t="s">
        <v>3112</v>
      </c>
      <c r="D165" s="519"/>
      <c r="E165" s="519" t="s">
        <v>2066</v>
      </c>
    </row>
    <row r="166" spans="1:5" x14ac:dyDescent="0.2">
      <c r="A166" s="527" t="s">
        <v>2167</v>
      </c>
      <c r="B166" s="518" t="s">
        <v>3014</v>
      </c>
      <c r="C166" s="595" t="s">
        <v>3113</v>
      </c>
      <c r="D166" s="519"/>
      <c r="E166" s="519" t="s">
        <v>2067</v>
      </c>
    </row>
    <row r="167" spans="1:5" x14ac:dyDescent="0.2">
      <c r="A167" s="520">
        <v>0</v>
      </c>
      <c r="B167" s="518" t="s">
        <v>3014</v>
      </c>
      <c r="C167" s="595" t="s">
        <v>3114</v>
      </c>
      <c r="D167" s="519" t="s">
        <v>2877</v>
      </c>
      <c r="E167" s="519" t="s">
        <v>2068</v>
      </c>
    </row>
    <row r="168" spans="1:5" x14ac:dyDescent="0.2">
      <c r="A168" s="520" t="s">
        <v>1981</v>
      </c>
      <c r="B168" s="521" t="s">
        <v>3014</v>
      </c>
      <c r="C168" s="596" t="s">
        <v>3115</v>
      </c>
      <c r="D168" s="519" t="s">
        <v>2877</v>
      </c>
      <c r="E168" s="519" t="s">
        <v>3113</v>
      </c>
    </row>
    <row r="169" spans="1:5" x14ac:dyDescent="0.2">
      <c r="A169" s="520">
        <v>0</v>
      </c>
      <c r="B169" s="521" t="s">
        <v>3014</v>
      </c>
      <c r="C169" s="596" t="s">
        <v>3116</v>
      </c>
      <c r="D169" s="519" t="s">
        <v>2877</v>
      </c>
      <c r="E169" s="519" t="s">
        <v>2877</v>
      </c>
    </row>
    <row r="170" spans="1:5" x14ac:dyDescent="0.2">
      <c r="A170" s="522" t="s">
        <v>1982</v>
      </c>
      <c r="B170" s="521" t="s">
        <v>3014</v>
      </c>
      <c r="C170" s="596" t="s">
        <v>3117</v>
      </c>
      <c r="D170" s="523" t="s">
        <v>2877</v>
      </c>
      <c r="E170" s="523"/>
    </row>
    <row r="171" spans="1:5" x14ac:dyDescent="0.2">
      <c r="A171" s="522" t="s">
        <v>1983</v>
      </c>
      <c r="B171" s="521" t="s">
        <v>3014</v>
      </c>
      <c r="C171" s="596"/>
      <c r="D171" s="523" t="s">
        <v>2877</v>
      </c>
      <c r="E171" s="523" t="s">
        <v>2877</v>
      </c>
    </row>
    <row r="172" spans="1:5" x14ac:dyDescent="0.2">
      <c r="A172" s="522"/>
      <c r="B172" s="521" t="s">
        <v>3014</v>
      </c>
      <c r="C172" s="596"/>
      <c r="D172" s="523" t="s">
        <v>2877</v>
      </c>
      <c r="E172" s="523" t="s">
        <v>2877</v>
      </c>
    </row>
    <row r="173" spans="1:5" ht="13.5" thickBot="1" x14ac:dyDescent="0.25">
      <c r="A173" s="524"/>
      <c r="B173" s="525" t="s">
        <v>3015</v>
      </c>
      <c r="C173" s="597" t="s">
        <v>3118</v>
      </c>
      <c r="D173" s="526" t="s">
        <v>2877</v>
      </c>
      <c r="E173" s="526" t="s">
        <v>2877</v>
      </c>
    </row>
    <row r="174" spans="1:5" x14ac:dyDescent="0.2">
      <c r="A174" s="514" t="s">
        <v>1621</v>
      </c>
      <c r="B174" s="515" t="s">
        <v>3012</v>
      </c>
      <c r="C174" s="594" t="s">
        <v>3119</v>
      </c>
      <c r="D174" s="519" t="s">
        <v>3120</v>
      </c>
      <c r="E174" s="519" t="s">
        <v>2069</v>
      </c>
    </row>
    <row r="175" spans="1:5" x14ac:dyDescent="0.2">
      <c r="A175" s="517" t="s">
        <v>1984</v>
      </c>
      <c r="B175" s="518" t="s">
        <v>3013</v>
      </c>
      <c r="C175" s="595" t="s">
        <v>3121</v>
      </c>
      <c r="D175" s="519" t="s">
        <v>3122</v>
      </c>
      <c r="E175" s="519" t="s">
        <v>2070</v>
      </c>
    </row>
    <row r="176" spans="1:5" x14ac:dyDescent="0.2">
      <c r="A176" s="517" t="s">
        <v>1985</v>
      </c>
      <c r="B176" s="518" t="s">
        <v>3014</v>
      </c>
      <c r="C176" s="595" t="s">
        <v>3123</v>
      </c>
      <c r="D176" s="519"/>
      <c r="E176" s="519" t="s">
        <v>2071</v>
      </c>
    </row>
    <row r="177" spans="1:5" x14ac:dyDescent="0.2">
      <c r="A177" s="517" t="s">
        <v>1986</v>
      </c>
      <c r="B177" s="518" t="s">
        <v>3014</v>
      </c>
      <c r="C177" s="595" t="s">
        <v>3124</v>
      </c>
      <c r="D177" s="519"/>
      <c r="E177" s="519" t="s">
        <v>2072</v>
      </c>
    </row>
    <row r="178" spans="1:5" x14ac:dyDescent="0.2">
      <c r="A178" s="520">
        <v>0</v>
      </c>
      <c r="B178" s="518" t="s">
        <v>3014</v>
      </c>
      <c r="C178" s="595" t="s">
        <v>3125</v>
      </c>
      <c r="D178" s="519" t="s">
        <v>2877</v>
      </c>
      <c r="E178" s="519" t="s">
        <v>2073</v>
      </c>
    </row>
    <row r="179" spans="1:5" x14ac:dyDescent="0.2">
      <c r="A179" s="520" t="s">
        <v>1987</v>
      </c>
      <c r="B179" s="521" t="s">
        <v>3014</v>
      </c>
      <c r="C179" s="596"/>
      <c r="D179" s="519" t="s">
        <v>2877</v>
      </c>
      <c r="E179" s="519" t="s">
        <v>2877</v>
      </c>
    </row>
    <row r="180" spans="1:5" x14ac:dyDescent="0.2">
      <c r="A180" s="520">
        <v>0</v>
      </c>
      <c r="B180" s="521" t="s">
        <v>3014</v>
      </c>
      <c r="C180" s="596"/>
      <c r="D180" s="519" t="s">
        <v>2877</v>
      </c>
      <c r="E180" s="519"/>
    </row>
    <row r="181" spans="1:5" x14ac:dyDescent="0.2">
      <c r="A181" s="522" t="s">
        <v>1988</v>
      </c>
      <c r="B181" s="521" t="s">
        <v>3014</v>
      </c>
      <c r="C181" s="596"/>
      <c r="D181" s="523" t="s">
        <v>2877</v>
      </c>
      <c r="E181" s="523"/>
    </row>
    <row r="182" spans="1:5" x14ac:dyDescent="0.2">
      <c r="A182" s="522" t="s">
        <v>1989</v>
      </c>
      <c r="B182" s="521" t="s">
        <v>3014</v>
      </c>
      <c r="C182" s="596"/>
      <c r="D182" s="523" t="s">
        <v>2877</v>
      </c>
      <c r="E182" s="523" t="s">
        <v>2877</v>
      </c>
    </row>
    <row r="183" spans="1:5" x14ac:dyDescent="0.2">
      <c r="A183" s="522"/>
      <c r="B183" s="521" t="s">
        <v>3014</v>
      </c>
      <c r="C183" s="596"/>
      <c r="D183" s="523" t="s">
        <v>2877</v>
      </c>
      <c r="E183" s="523" t="s">
        <v>2877</v>
      </c>
    </row>
    <row r="184" spans="1:5" ht="13.5" thickBot="1" x14ac:dyDescent="0.25">
      <c r="A184" s="524"/>
      <c r="B184" s="525" t="s">
        <v>3015</v>
      </c>
      <c r="C184" s="597"/>
      <c r="D184" s="526" t="s">
        <v>2877</v>
      </c>
      <c r="E184" s="526" t="s">
        <v>2877</v>
      </c>
    </row>
    <row r="185" spans="1:5" x14ac:dyDescent="0.2">
      <c r="A185" s="514" t="s">
        <v>1990</v>
      </c>
      <c r="B185" s="515" t="s">
        <v>3012</v>
      </c>
      <c r="C185" s="594" t="s">
        <v>3126</v>
      </c>
      <c r="D185" s="519" t="s">
        <v>3127</v>
      </c>
      <c r="E185" s="519" t="s">
        <v>2074</v>
      </c>
    </row>
    <row r="186" spans="1:5" x14ac:dyDescent="0.2">
      <c r="A186" s="527" t="s">
        <v>1991</v>
      </c>
      <c r="B186" s="518" t="s">
        <v>3013</v>
      </c>
      <c r="C186" s="595" t="s">
        <v>3128</v>
      </c>
      <c r="D186" s="519" t="s">
        <v>3129</v>
      </c>
      <c r="E186" s="519" t="s">
        <v>2075</v>
      </c>
    </row>
    <row r="187" spans="1:5" x14ac:dyDescent="0.2">
      <c r="A187" s="527" t="s">
        <v>1992</v>
      </c>
      <c r="B187" s="518" t="s">
        <v>3014</v>
      </c>
      <c r="C187" s="595" t="s">
        <v>3130</v>
      </c>
      <c r="D187" s="519" t="s">
        <v>3131</v>
      </c>
      <c r="E187" s="519" t="s">
        <v>2076</v>
      </c>
    </row>
    <row r="188" spans="1:5" x14ac:dyDescent="0.2">
      <c r="A188" s="527">
        <v>0</v>
      </c>
      <c r="B188" s="518" t="s">
        <v>3014</v>
      </c>
      <c r="C188" s="595" t="s">
        <v>3132</v>
      </c>
      <c r="D188" s="519" t="s">
        <v>3133</v>
      </c>
      <c r="E188" s="519" t="s">
        <v>2877</v>
      </c>
    </row>
    <row r="189" spans="1:5" x14ac:dyDescent="0.2">
      <c r="A189" s="520">
        <v>0</v>
      </c>
      <c r="B189" s="518" t="s">
        <v>3014</v>
      </c>
      <c r="C189" s="595" t="s">
        <v>3134</v>
      </c>
      <c r="D189" s="519" t="s">
        <v>2877</v>
      </c>
      <c r="E189" s="519" t="s">
        <v>2877</v>
      </c>
    </row>
    <row r="190" spans="1:5" x14ac:dyDescent="0.2">
      <c r="A190" s="520" t="s">
        <v>1993</v>
      </c>
      <c r="B190" s="521" t="s">
        <v>3014</v>
      </c>
      <c r="C190" s="596"/>
      <c r="D190" s="519" t="s">
        <v>2877</v>
      </c>
      <c r="E190" s="519"/>
    </row>
    <row r="191" spans="1:5" x14ac:dyDescent="0.2">
      <c r="A191" s="520">
        <v>0</v>
      </c>
      <c r="B191" s="521" t="s">
        <v>3014</v>
      </c>
      <c r="C191" s="596"/>
      <c r="D191" s="519" t="s">
        <v>2877</v>
      </c>
      <c r="E191" s="519"/>
    </row>
    <row r="192" spans="1:5" x14ac:dyDescent="0.2">
      <c r="A192" s="522" t="s">
        <v>1994</v>
      </c>
      <c r="B192" s="521" t="s">
        <v>3014</v>
      </c>
      <c r="C192" s="596"/>
      <c r="D192" s="523" t="s">
        <v>2877</v>
      </c>
      <c r="E192" s="523"/>
    </row>
    <row r="193" spans="1:5" x14ac:dyDescent="0.2">
      <c r="A193" s="522" t="s">
        <v>1995</v>
      </c>
      <c r="B193" s="521" t="s">
        <v>3014</v>
      </c>
      <c r="C193" s="596"/>
      <c r="D193" s="523" t="s">
        <v>2877</v>
      </c>
      <c r="E193" s="523" t="s">
        <v>2877</v>
      </c>
    </row>
    <row r="194" spans="1:5" x14ac:dyDescent="0.2">
      <c r="A194" s="522"/>
      <c r="B194" s="521" t="s">
        <v>3014</v>
      </c>
      <c r="C194" s="596"/>
      <c r="D194" s="523" t="s">
        <v>2877</v>
      </c>
      <c r="E194" s="523" t="s">
        <v>2877</v>
      </c>
    </row>
    <row r="195" spans="1:5" ht="13.5" thickBot="1" x14ac:dyDescent="0.25">
      <c r="A195" s="524"/>
      <c r="B195" s="525" t="s">
        <v>3015</v>
      </c>
      <c r="C195" s="597"/>
      <c r="D195" s="526" t="s">
        <v>2877</v>
      </c>
      <c r="E195" s="526" t="s">
        <v>2877</v>
      </c>
    </row>
    <row r="196" spans="1:5" x14ac:dyDescent="0.2">
      <c r="A196" s="514" t="s">
        <v>1996</v>
      </c>
      <c r="B196" s="515" t="s">
        <v>3012</v>
      </c>
      <c r="C196" s="594" t="s">
        <v>3135</v>
      </c>
      <c r="D196" s="519" t="s">
        <v>3136</v>
      </c>
      <c r="E196" s="519" t="s">
        <v>2077</v>
      </c>
    </row>
    <row r="197" spans="1:5" x14ac:dyDescent="0.2">
      <c r="A197" s="527" t="s">
        <v>2168</v>
      </c>
      <c r="B197" s="518" t="s">
        <v>3013</v>
      </c>
      <c r="C197" s="595" t="s">
        <v>3137</v>
      </c>
      <c r="D197" s="519" t="s">
        <v>3138</v>
      </c>
      <c r="E197" s="519" t="s">
        <v>2078</v>
      </c>
    </row>
    <row r="198" spans="1:5" x14ac:dyDescent="0.2">
      <c r="A198" s="527" t="s">
        <v>2169</v>
      </c>
      <c r="B198" s="518" t="s">
        <v>3014</v>
      </c>
      <c r="C198" s="595" t="s">
        <v>3139</v>
      </c>
      <c r="D198" s="519"/>
      <c r="E198" s="519" t="s">
        <v>2079</v>
      </c>
    </row>
    <row r="199" spans="1:5" x14ac:dyDescent="0.2">
      <c r="A199" s="527">
        <v>0</v>
      </c>
      <c r="B199" s="518" t="s">
        <v>3014</v>
      </c>
      <c r="C199" s="595" t="s">
        <v>3140</v>
      </c>
      <c r="D199" s="519"/>
      <c r="E199" s="519" t="s">
        <v>2080</v>
      </c>
    </row>
    <row r="200" spans="1:5" x14ac:dyDescent="0.2">
      <c r="A200" s="520">
        <v>0</v>
      </c>
      <c r="B200" s="518" t="s">
        <v>3014</v>
      </c>
      <c r="C200" s="595" t="s">
        <v>3141</v>
      </c>
      <c r="D200" s="519" t="s">
        <v>2877</v>
      </c>
      <c r="E200" s="519" t="s">
        <v>2081</v>
      </c>
    </row>
    <row r="201" spans="1:5" x14ac:dyDescent="0.2">
      <c r="A201" s="520" t="s">
        <v>1795</v>
      </c>
      <c r="B201" s="521" t="s">
        <v>3014</v>
      </c>
      <c r="C201" s="596" t="s">
        <v>3142</v>
      </c>
      <c r="D201" s="519" t="s">
        <v>2877</v>
      </c>
      <c r="E201" s="519" t="s">
        <v>2877</v>
      </c>
    </row>
    <row r="202" spans="1:5" x14ac:dyDescent="0.2">
      <c r="A202" s="520">
        <v>0</v>
      </c>
      <c r="B202" s="521" t="s">
        <v>3014</v>
      </c>
      <c r="C202" s="596" t="s">
        <v>3143</v>
      </c>
      <c r="D202" s="519" t="s">
        <v>2877</v>
      </c>
      <c r="E202" s="519"/>
    </row>
    <row r="203" spans="1:5" x14ac:dyDescent="0.2">
      <c r="A203" s="522" t="s">
        <v>1796</v>
      </c>
      <c r="B203" s="521" t="s">
        <v>3014</v>
      </c>
      <c r="C203" s="596" t="s">
        <v>3144</v>
      </c>
      <c r="D203" s="523" t="s">
        <v>2877</v>
      </c>
      <c r="E203" s="523"/>
    </row>
    <row r="204" spans="1:5" x14ac:dyDescent="0.2">
      <c r="A204" s="522" t="s">
        <v>1797</v>
      </c>
      <c r="B204" s="521" t="s">
        <v>3014</v>
      </c>
      <c r="C204" s="596"/>
      <c r="D204" s="523" t="s">
        <v>2877</v>
      </c>
      <c r="E204" s="523" t="s">
        <v>2877</v>
      </c>
    </row>
    <row r="205" spans="1:5" x14ac:dyDescent="0.2">
      <c r="A205" s="522"/>
      <c r="B205" s="521" t="s">
        <v>3014</v>
      </c>
      <c r="C205" s="596"/>
      <c r="D205" s="523" t="s">
        <v>2877</v>
      </c>
      <c r="E205" s="523" t="s">
        <v>2877</v>
      </c>
    </row>
    <row r="206" spans="1:5" ht="13.5" thickBot="1" x14ac:dyDescent="0.25">
      <c r="A206" s="524"/>
      <c r="B206" s="525" t="s">
        <v>3015</v>
      </c>
      <c r="C206" s="597" t="s">
        <v>3137</v>
      </c>
      <c r="D206" s="526" t="s">
        <v>2877</v>
      </c>
      <c r="E206" s="526" t="s">
        <v>2877</v>
      </c>
    </row>
    <row r="207" spans="1:5" x14ac:dyDescent="0.2">
      <c r="A207" s="514" t="s">
        <v>1798</v>
      </c>
      <c r="B207" s="515" t="s">
        <v>3012</v>
      </c>
      <c r="C207" s="594" t="s">
        <v>3145</v>
      </c>
      <c r="D207" s="519" t="s">
        <v>3146</v>
      </c>
      <c r="E207" s="519" t="s">
        <v>2082</v>
      </c>
    </row>
    <row r="208" spans="1:5" x14ac:dyDescent="0.2">
      <c r="A208" s="527" t="s">
        <v>2170</v>
      </c>
      <c r="B208" s="518" t="s">
        <v>3013</v>
      </c>
      <c r="C208" s="595" t="s">
        <v>3147</v>
      </c>
      <c r="D208" s="519" t="s">
        <v>3148</v>
      </c>
      <c r="E208" s="519" t="s">
        <v>2083</v>
      </c>
    </row>
    <row r="209" spans="1:5" x14ac:dyDescent="0.2">
      <c r="A209" s="527" t="s">
        <v>2171</v>
      </c>
      <c r="B209" s="518" t="s">
        <v>3014</v>
      </c>
      <c r="C209" s="595" t="s">
        <v>3149</v>
      </c>
      <c r="D209" s="519"/>
      <c r="E209" s="519" t="s">
        <v>2877</v>
      </c>
    </row>
    <row r="210" spans="1:5" x14ac:dyDescent="0.2">
      <c r="A210" s="527" t="s">
        <v>2172</v>
      </c>
      <c r="B210" s="518" t="s">
        <v>3014</v>
      </c>
      <c r="C210" s="595" t="s">
        <v>3150</v>
      </c>
      <c r="D210" s="519"/>
      <c r="E210" s="519"/>
    </row>
    <row r="211" spans="1:5" x14ac:dyDescent="0.2">
      <c r="A211" s="520">
        <v>0</v>
      </c>
      <c r="B211" s="518" t="s">
        <v>3014</v>
      </c>
      <c r="C211" s="595" t="s">
        <v>3151</v>
      </c>
      <c r="D211" s="519" t="s">
        <v>2877</v>
      </c>
      <c r="E211" s="519"/>
    </row>
    <row r="212" spans="1:5" x14ac:dyDescent="0.2">
      <c r="A212" s="520" t="s">
        <v>1799</v>
      </c>
      <c r="B212" s="521" t="s">
        <v>3014</v>
      </c>
      <c r="C212" s="596"/>
      <c r="D212" s="519" t="s">
        <v>2877</v>
      </c>
      <c r="E212" s="519"/>
    </row>
    <row r="213" spans="1:5" x14ac:dyDescent="0.2">
      <c r="A213" s="520">
        <v>0</v>
      </c>
      <c r="B213" s="521" t="s">
        <v>3014</v>
      </c>
      <c r="C213" s="596"/>
      <c r="D213" s="519" t="s">
        <v>2877</v>
      </c>
      <c r="E213" s="519"/>
    </row>
    <row r="214" spans="1:5" x14ac:dyDescent="0.2">
      <c r="A214" s="522" t="s">
        <v>1800</v>
      </c>
      <c r="B214" s="521" t="s">
        <v>3014</v>
      </c>
      <c r="C214" s="596"/>
      <c r="D214" s="523" t="s">
        <v>2877</v>
      </c>
      <c r="E214" s="523"/>
    </row>
    <row r="215" spans="1:5" x14ac:dyDescent="0.2">
      <c r="A215" s="522" t="s">
        <v>1801</v>
      </c>
      <c r="B215" s="521" t="s">
        <v>3014</v>
      </c>
      <c r="C215" s="596"/>
      <c r="D215" s="523" t="s">
        <v>2877</v>
      </c>
      <c r="E215" s="523" t="s">
        <v>2877</v>
      </c>
    </row>
    <row r="216" spans="1:5" x14ac:dyDescent="0.2">
      <c r="A216" s="522"/>
      <c r="B216" s="521" t="s">
        <v>3014</v>
      </c>
      <c r="C216" s="596"/>
      <c r="D216" s="523" t="s">
        <v>2877</v>
      </c>
      <c r="E216" s="523" t="s">
        <v>2877</v>
      </c>
    </row>
    <row r="217" spans="1:5" ht="13.5" thickBot="1" x14ac:dyDescent="0.25">
      <c r="A217" s="524"/>
      <c r="B217" s="525" t="s">
        <v>3015</v>
      </c>
      <c r="C217" s="597" t="s">
        <v>3152</v>
      </c>
      <c r="D217" s="526" t="s">
        <v>2877</v>
      </c>
      <c r="E217" s="526" t="s">
        <v>2877</v>
      </c>
    </row>
    <row r="218" spans="1:5" x14ac:dyDescent="0.2">
      <c r="A218" s="514" t="s">
        <v>1802</v>
      </c>
      <c r="B218" s="515" t="s">
        <v>3012</v>
      </c>
      <c r="C218" s="594" t="s">
        <v>3153</v>
      </c>
      <c r="D218" s="519" t="s">
        <v>1803</v>
      </c>
      <c r="E218" s="519" t="s">
        <v>2084</v>
      </c>
    </row>
    <row r="219" spans="1:5" x14ac:dyDescent="0.2">
      <c r="A219" s="517" t="s">
        <v>2173</v>
      </c>
      <c r="B219" s="518" t="s">
        <v>3013</v>
      </c>
      <c r="C219" s="595" t="s">
        <v>3154</v>
      </c>
      <c r="D219" s="519" t="s">
        <v>2001</v>
      </c>
      <c r="E219" s="519" t="s">
        <v>2002</v>
      </c>
    </row>
    <row r="220" spans="1:5" x14ac:dyDescent="0.2">
      <c r="A220" s="517" t="s">
        <v>2174</v>
      </c>
      <c r="B220" s="518" t="s">
        <v>3014</v>
      </c>
      <c r="C220" s="595" t="s">
        <v>3155</v>
      </c>
      <c r="D220" s="519"/>
      <c r="E220" s="519" t="s">
        <v>2877</v>
      </c>
    </row>
    <row r="221" spans="1:5" x14ac:dyDescent="0.2">
      <c r="A221" s="517">
        <v>0</v>
      </c>
      <c r="B221" s="518" t="s">
        <v>3014</v>
      </c>
      <c r="C221" s="595" t="s">
        <v>3156</v>
      </c>
      <c r="D221" s="519"/>
      <c r="E221" s="519" t="s">
        <v>2877</v>
      </c>
    </row>
    <row r="222" spans="1:5" x14ac:dyDescent="0.2">
      <c r="A222" s="520">
        <v>0</v>
      </c>
      <c r="B222" s="518" t="s">
        <v>3014</v>
      </c>
      <c r="C222" s="595" t="s">
        <v>3157</v>
      </c>
      <c r="D222" s="519" t="s">
        <v>2877</v>
      </c>
      <c r="E222" s="519"/>
    </row>
    <row r="223" spans="1:5" x14ac:dyDescent="0.2">
      <c r="A223" s="520" t="s">
        <v>2003</v>
      </c>
      <c r="B223" s="521" t="s">
        <v>3014</v>
      </c>
      <c r="C223" s="596" t="s">
        <v>3158</v>
      </c>
      <c r="D223" s="519" t="s">
        <v>2877</v>
      </c>
      <c r="E223" s="519"/>
    </row>
    <row r="224" spans="1:5" x14ac:dyDescent="0.2">
      <c r="A224" s="520">
        <v>0</v>
      </c>
      <c r="B224" s="521" t="s">
        <v>3014</v>
      </c>
      <c r="C224" s="596"/>
      <c r="D224" s="519" t="s">
        <v>2877</v>
      </c>
      <c r="E224" s="519"/>
    </row>
    <row r="225" spans="1:5" x14ac:dyDescent="0.2">
      <c r="A225" s="522" t="s">
        <v>2004</v>
      </c>
      <c r="B225" s="521" t="s">
        <v>3014</v>
      </c>
      <c r="C225" s="596"/>
      <c r="D225" s="523" t="s">
        <v>2877</v>
      </c>
      <c r="E225" s="523"/>
    </row>
    <row r="226" spans="1:5" x14ac:dyDescent="0.2">
      <c r="A226" s="522" t="s">
        <v>2005</v>
      </c>
      <c r="B226" s="521" t="s">
        <v>3014</v>
      </c>
      <c r="C226" s="596"/>
      <c r="D226" s="523" t="s">
        <v>2877</v>
      </c>
      <c r="E226" s="523" t="s">
        <v>2877</v>
      </c>
    </row>
    <row r="227" spans="1:5" x14ac:dyDescent="0.2">
      <c r="A227" s="522"/>
      <c r="B227" s="521" t="s">
        <v>3014</v>
      </c>
      <c r="C227" s="596"/>
      <c r="D227" s="523" t="s">
        <v>2877</v>
      </c>
      <c r="E227" s="523" t="s">
        <v>2877</v>
      </c>
    </row>
    <row r="228" spans="1:5" ht="13.5" thickBot="1" x14ac:dyDescent="0.25">
      <c r="A228" s="524"/>
      <c r="B228" s="525" t="s">
        <v>3015</v>
      </c>
      <c r="C228" s="597" t="s">
        <v>1804</v>
      </c>
      <c r="D228" s="526" t="s">
        <v>2877</v>
      </c>
      <c r="E228" s="526" t="s">
        <v>2877</v>
      </c>
    </row>
    <row r="229" spans="1:5" x14ac:dyDescent="0.2">
      <c r="A229" s="514" t="s">
        <v>2006</v>
      </c>
      <c r="B229" s="515" t="s">
        <v>3012</v>
      </c>
      <c r="C229" s="594" t="s">
        <v>3159</v>
      </c>
      <c r="D229" s="516" t="s">
        <v>3160</v>
      </c>
      <c r="E229" s="516" t="s">
        <v>2877</v>
      </c>
    </row>
    <row r="230" spans="1:5" x14ac:dyDescent="0.2">
      <c r="A230" s="527" t="s">
        <v>2175</v>
      </c>
      <c r="B230" s="518" t="s">
        <v>3013</v>
      </c>
      <c r="C230" s="595" t="s">
        <v>3161</v>
      </c>
      <c r="D230" s="519" t="s">
        <v>3162</v>
      </c>
      <c r="E230" s="519"/>
    </row>
    <row r="231" spans="1:5" x14ac:dyDescent="0.2">
      <c r="A231" s="527" t="s">
        <v>2176</v>
      </c>
      <c r="B231" s="518" t="s">
        <v>3014</v>
      </c>
      <c r="C231" s="595" t="s">
        <v>3163</v>
      </c>
      <c r="D231" s="519"/>
      <c r="E231" s="519"/>
    </row>
    <row r="232" spans="1:5" x14ac:dyDescent="0.2">
      <c r="A232" s="527" t="s">
        <v>1744</v>
      </c>
      <c r="B232" s="518" t="s">
        <v>3014</v>
      </c>
      <c r="C232" s="595" t="s">
        <v>3164</v>
      </c>
      <c r="D232" s="519"/>
      <c r="E232" s="519"/>
    </row>
    <row r="233" spans="1:5" x14ac:dyDescent="0.2">
      <c r="A233" s="520">
        <v>0</v>
      </c>
      <c r="B233" s="518" t="s">
        <v>3014</v>
      </c>
      <c r="C233" s="595" t="s">
        <v>3165</v>
      </c>
      <c r="D233" s="519" t="s">
        <v>2877</v>
      </c>
      <c r="E233" s="519"/>
    </row>
    <row r="234" spans="1:5" x14ac:dyDescent="0.2">
      <c r="A234" s="520" t="s">
        <v>2009</v>
      </c>
      <c r="B234" s="521" t="s">
        <v>3014</v>
      </c>
      <c r="C234" s="596" t="s">
        <v>3166</v>
      </c>
      <c r="D234" s="519" t="s">
        <v>2877</v>
      </c>
      <c r="E234" s="519"/>
    </row>
    <row r="235" spans="1:5" x14ac:dyDescent="0.2">
      <c r="A235" s="520">
        <v>0</v>
      </c>
      <c r="B235" s="521" t="s">
        <v>3014</v>
      </c>
      <c r="C235" s="596"/>
      <c r="D235" s="519" t="s">
        <v>2877</v>
      </c>
      <c r="E235" s="519"/>
    </row>
    <row r="236" spans="1:5" x14ac:dyDescent="0.2">
      <c r="A236" s="522" t="s">
        <v>2010</v>
      </c>
      <c r="B236" s="521" t="s">
        <v>3014</v>
      </c>
      <c r="C236" s="596"/>
      <c r="D236" s="523" t="s">
        <v>2877</v>
      </c>
      <c r="E236" s="523"/>
    </row>
    <row r="237" spans="1:5" x14ac:dyDescent="0.2">
      <c r="A237" s="522">
        <v>0</v>
      </c>
      <c r="B237" s="521" t="s">
        <v>3014</v>
      </c>
      <c r="C237" s="596"/>
      <c r="D237" s="523" t="s">
        <v>2877</v>
      </c>
      <c r="E237" s="523" t="s">
        <v>2877</v>
      </c>
    </row>
    <row r="238" spans="1:5" x14ac:dyDescent="0.2">
      <c r="A238" s="522"/>
      <c r="B238" s="521" t="s">
        <v>3014</v>
      </c>
      <c r="C238" s="596"/>
      <c r="D238" s="523" t="s">
        <v>2877</v>
      </c>
      <c r="E238" s="523" t="s">
        <v>2877</v>
      </c>
    </row>
    <row r="239" spans="1:5" ht="13.5" thickBot="1" x14ac:dyDescent="0.25">
      <c r="A239" s="524"/>
      <c r="B239" s="525" t="s">
        <v>3015</v>
      </c>
      <c r="C239" s="597" t="s">
        <v>3167</v>
      </c>
      <c r="D239" s="526" t="s">
        <v>2877</v>
      </c>
      <c r="E239" s="526" t="s">
        <v>2877</v>
      </c>
    </row>
    <row r="240" spans="1:5" x14ac:dyDescent="0.2">
      <c r="A240" s="514" t="s">
        <v>2889</v>
      </c>
      <c r="B240" s="515" t="s">
        <v>3012</v>
      </c>
      <c r="C240" s="594" t="s">
        <v>3168</v>
      </c>
      <c r="D240" s="516" t="s">
        <v>3169</v>
      </c>
      <c r="E240" s="516"/>
    </row>
    <row r="241" spans="1:5" x14ac:dyDescent="0.2">
      <c r="A241" s="527" t="s">
        <v>2177</v>
      </c>
      <c r="B241" s="518" t="s">
        <v>3013</v>
      </c>
      <c r="C241" s="595" t="s">
        <v>3170</v>
      </c>
      <c r="D241" s="519" t="s">
        <v>3171</v>
      </c>
      <c r="E241" s="519"/>
    </row>
    <row r="242" spans="1:5" x14ac:dyDescent="0.2">
      <c r="A242" s="527" t="s">
        <v>2178</v>
      </c>
      <c r="B242" s="518" t="s">
        <v>3014</v>
      </c>
      <c r="C242" s="595" t="s">
        <v>3172</v>
      </c>
      <c r="D242" s="519"/>
      <c r="E242" s="519"/>
    </row>
    <row r="243" spans="1:5" x14ac:dyDescent="0.2">
      <c r="A243" s="527" t="s">
        <v>1744</v>
      </c>
      <c r="B243" s="518" t="s">
        <v>3014</v>
      </c>
      <c r="C243" s="595" t="s">
        <v>3173</v>
      </c>
      <c r="D243" s="519"/>
      <c r="E243" s="519"/>
    </row>
    <row r="244" spans="1:5" x14ac:dyDescent="0.2">
      <c r="A244" s="520">
        <v>0</v>
      </c>
      <c r="B244" s="518" t="s">
        <v>3014</v>
      </c>
      <c r="C244" s="595" t="s">
        <v>3174</v>
      </c>
      <c r="D244" s="519" t="s">
        <v>2877</v>
      </c>
      <c r="E244" s="519"/>
    </row>
    <row r="245" spans="1:5" x14ac:dyDescent="0.2">
      <c r="A245" s="520" t="s">
        <v>2011</v>
      </c>
      <c r="B245" s="521" t="s">
        <v>3014</v>
      </c>
      <c r="C245" s="596"/>
      <c r="D245" s="519" t="s">
        <v>2877</v>
      </c>
      <c r="E245" s="519"/>
    </row>
    <row r="246" spans="1:5" x14ac:dyDescent="0.2">
      <c r="A246" s="520">
        <v>0</v>
      </c>
      <c r="B246" s="521" t="s">
        <v>3014</v>
      </c>
      <c r="C246" s="596"/>
      <c r="D246" s="519" t="s">
        <v>2877</v>
      </c>
      <c r="E246" s="519"/>
    </row>
    <row r="247" spans="1:5" x14ac:dyDescent="0.2">
      <c r="A247" s="522" t="s">
        <v>2012</v>
      </c>
      <c r="B247" s="521" t="s">
        <v>3014</v>
      </c>
      <c r="C247" s="596"/>
      <c r="D247" s="523" t="s">
        <v>2877</v>
      </c>
      <c r="E247" s="523"/>
    </row>
    <row r="248" spans="1:5" x14ac:dyDescent="0.2">
      <c r="A248" s="522">
        <v>0</v>
      </c>
      <c r="B248" s="521" t="s">
        <v>3014</v>
      </c>
      <c r="C248" s="596"/>
      <c r="D248" s="523" t="s">
        <v>2877</v>
      </c>
      <c r="E248" s="523" t="s">
        <v>2877</v>
      </c>
    </row>
    <row r="249" spans="1:5" x14ac:dyDescent="0.2">
      <c r="A249" s="522"/>
      <c r="B249" s="521" t="s">
        <v>3014</v>
      </c>
      <c r="C249" s="596"/>
      <c r="D249" s="523" t="s">
        <v>2877</v>
      </c>
      <c r="E249" s="523" t="s">
        <v>2877</v>
      </c>
    </row>
    <row r="250" spans="1:5" ht="13.5" thickBot="1" x14ac:dyDescent="0.25">
      <c r="A250" s="524"/>
      <c r="B250" s="525" t="s">
        <v>3015</v>
      </c>
      <c r="C250" s="597"/>
      <c r="D250" s="526" t="s">
        <v>2877</v>
      </c>
      <c r="E250" s="526" t="s">
        <v>2877</v>
      </c>
    </row>
    <row r="251" spans="1:5" x14ac:dyDescent="0.2">
      <c r="A251" s="514" t="s">
        <v>2013</v>
      </c>
      <c r="B251" s="515" t="s">
        <v>3012</v>
      </c>
      <c r="C251" s="594" t="s">
        <v>3175</v>
      </c>
      <c r="D251" s="519" t="s">
        <v>3176</v>
      </c>
      <c r="E251" s="519" t="s">
        <v>2085</v>
      </c>
    </row>
    <row r="252" spans="1:5" x14ac:dyDescent="0.2">
      <c r="A252" s="527" t="s">
        <v>2179</v>
      </c>
      <c r="B252" s="518" t="s">
        <v>3013</v>
      </c>
      <c r="C252" s="595" t="s">
        <v>3177</v>
      </c>
      <c r="D252" s="519" t="s">
        <v>3178</v>
      </c>
      <c r="E252" s="519" t="s">
        <v>2086</v>
      </c>
    </row>
    <row r="253" spans="1:5" x14ac:dyDescent="0.2">
      <c r="A253" s="527" t="s">
        <v>2180</v>
      </c>
      <c r="B253" s="518" t="s">
        <v>3014</v>
      </c>
      <c r="C253" s="595" t="s">
        <v>3179</v>
      </c>
      <c r="D253" s="519"/>
      <c r="E253" s="519" t="s">
        <v>2877</v>
      </c>
    </row>
    <row r="254" spans="1:5" x14ac:dyDescent="0.2">
      <c r="A254" s="527">
        <v>0</v>
      </c>
      <c r="B254" s="518" t="s">
        <v>3014</v>
      </c>
      <c r="C254" s="595" t="s">
        <v>3180</v>
      </c>
      <c r="D254" s="519"/>
      <c r="E254" s="519"/>
    </row>
    <row r="255" spans="1:5" x14ac:dyDescent="0.2">
      <c r="A255" s="520">
        <v>0</v>
      </c>
      <c r="B255" s="518" t="s">
        <v>3014</v>
      </c>
      <c r="C255" s="595" t="s">
        <v>3181</v>
      </c>
      <c r="D255" s="519" t="s">
        <v>2877</v>
      </c>
      <c r="E255" s="519"/>
    </row>
    <row r="256" spans="1:5" x14ac:dyDescent="0.2">
      <c r="A256" s="520" t="s">
        <v>2017</v>
      </c>
      <c r="B256" s="521" t="s">
        <v>3014</v>
      </c>
      <c r="C256" s="596" t="s">
        <v>3182</v>
      </c>
      <c r="D256" s="519" t="s">
        <v>2877</v>
      </c>
      <c r="E256" s="519"/>
    </row>
    <row r="257" spans="1:5" x14ac:dyDescent="0.2">
      <c r="A257" s="520">
        <v>0</v>
      </c>
      <c r="B257" s="521" t="s">
        <v>3014</v>
      </c>
      <c r="C257" s="596"/>
      <c r="D257" s="519" t="s">
        <v>2877</v>
      </c>
      <c r="E257" s="519"/>
    </row>
    <row r="258" spans="1:5" x14ac:dyDescent="0.2">
      <c r="A258" s="522" t="s">
        <v>2018</v>
      </c>
      <c r="B258" s="521" t="s">
        <v>3014</v>
      </c>
      <c r="C258" s="596"/>
      <c r="D258" s="523" t="s">
        <v>2877</v>
      </c>
      <c r="E258" s="523"/>
    </row>
    <row r="259" spans="1:5" x14ac:dyDescent="0.2">
      <c r="A259" s="522" t="s">
        <v>2019</v>
      </c>
      <c r="B259" s="521" t="s">
        <v>3014</v>
      </c>
      <c r="C259" s="596"/>
      <c r="D259" s="523" t="s">
        <v>2877</v>
      </c>
      <c r="E259" s="523" t="s">
        <v>2877</v>
      </c>
    </row>
    <row r="260" spans="1:5" x14ac:dyDescent="0.2">
      <c r="A260" s="522"/>
      <c r="B260" s="521" t="s">
        <v>3014</v>
      </c>
      <c r="C260" s="596"/>
      <c r="D260" s="523" t="s">
        <v>2877</v>
      </c>
      <c r="E260" s="523" t="s">
        <v>2877</v>
      </c>
    </row>
    <row r="261" spans="1:5" ht="13.5" thickBot="1" x14ac:dyDescent="0.25">
      <c r="A261" s="524"/>
      <c r="B261" s="525" t="s">
        <v>3015</v>
      </c>
      <c r="C261" s="597" t="s">
        <v>3183</v>
      </c>
      <c r="D261" s="526" t="s">
        <v>2877</v>
      </c>
      <c r="E261" s="526" t="s">
        <v>2877</v>
      </c>
    </row>
    <row r="262" spans="1:5" x14ac:dyDescent="0.2">
      <c r="A262" s="514" t="s">
        <v>2020</v>
      </c>
      <c r="B262" s="515" t="s">
        <v>3012</v>
      </c>
      <c r="C262" s="594" t="s">
        <v>3184</v>
      </c>
      <c r="D262" s="519" t="s">
        <v>3185</v>
      </c>
      <c r="E262" s="519" t="s">
        <v>2087</v>
      </c>
    </row>
    <row r="263" spans="1:5" x14ac:dyDescent="0.2">
      <c r="A263" s="527" t="s">
        <v>2181</v>
      </c>
      <c r="B263" s="518" t="s">
        <v>3013</v>
      </c>
      <c r="C263" s="595" t="s">
        <v>3186</v>
      </c>
      <c r="D263" s="519" t="s">
        <v>3187</v>
      </c>
      <c r="E263" s="519" t="s">
        <v>2088</v>
      </c>
    </row>
    <row r="264" spans="1:5" x14ac:dyDescent="0.2">
      <c r="A264" s="527" t="s">
        <v>2182</v>
      </c>
      <c r="B264" s="518" t="s">
        <v>3014</v>
      </c>
      <c r="C264" s="595" t="s">
        <v>3188</v>
      </c>
      <c r="D264" s="519"/>
      <c r="E264" s="519" t="s">
        <v>2089</v>
      </c>
    </row>
    <row r="265" spans="1:5" x14ac:dyDescent="0.2">
      <c r="A265" s="527" t="s">
        <v>1356</v>
      </c>
      <c r="B265" s="518" t="s">
        <v>3014</v>
      </c>
      <c r="C265" s="595" t="s">
        <v>3189</v>
      </c>
      <c r="D265" s="519"/>
      <c r="E265" s="519" t="s">
        <v>2090</v>
      </c>
    </row>
    <row r="266" spans="1:5" x14ac:dyDescent="0.2">
      <c r="A266" s="520">
        <v>0</v>
      </c>
      <c r="B266" s="518" t="s">
        <v>3014</v>
      </c>
      <c r="C266" s="595" t="s">
        <v>3190</v>
      </c>
      <c r="D266" s="519" t="s">
        <v>2877</v>
      </c>
      <c r="E266" s="519" t="s">
        <v>2091</v>
      </c>
    </row>
    <row r="267" spans="1:5" x14ac:dyDescent="0.2">
      <c r="A267" s="520" t="s">
        <v>1357</v>
      </c>
      <c r="B267" s="521" t="s">
        <v>3014</v>
      </c>
      <c r="C267" s="596" t="s">
        <v>3191</v>
      </c>
      <c r="D267" s="519" t="s">
        <v>2877</v>
      </c>
      <c r="E267" s="519" t="s">
        <v>2092</v>
      </c>
    </row>
    <row r="268" spans="1:5" x14ac:dyDescent="0.2">
      <c r="A268" s="520">
        <v>0</v>
      </c>
      <c r="B268" s="521" t="s">
        <v>3014</v>
      </c>
      <c r="C268" s="596" t="s">
        <v>3192</v>
      </c>
      <c r="D268" s="519" t="s">
        <v>2877</v>
      </c>
      <c r="E268" s="519" t="s">
        <v>2093</v>
      </c>
    </row>
    <row r="269" spans="1:5" x14ac:dyDescent="0.2">
      <c r="A269" s="522" t="s">
        <v>1357</v>
      </c>
      <c r="B269" s="521" t="s">
        <v>3014</v>
      </c>
      <c r="C269" s="596" t="s">
        <v>3193</v>
      </c>
      <c r="D269" s="523" t="s">
        <v>2877</v>
      </c>
      <c r="E269" s="523" t="s">
        <v>2877</v>
      </c>
    </row>
    <row r="270" spans="1:5" x14ac:dyDescent="0.2">
      <c r="A270" s="522" t="s">
        <v>1358</v>
      </c>
      <c r="B270" s="521" t="s">
        <v>3014</v>
      </c>
      <c r="C270" s="596"/>
      <c r="D270" s="523" t="s">
        <v>2877</v>
      </c>
      <c r="E270" s="523" t="s">
        <v>2877</v>
      </c>
    </row>
    <row r="271" spans="1:5" x14ac:dyDescent="0.2">
      <c r="A271" s="522"/>
      <c r="B271" s="521" t="s">
        <v>3014</v>
      </c>
      <c r="C271" s="596"/>
      <c r="D271" s="523" t="s">
        <v>2877</v>
      </c>
      <c r="E271" s="523" t="s">
        <v>2877</v>
      </c>
    </row>
    <row r="272" spans="1:5" ht="13.5" thickBot="1" x14ac:dyDescent="0.25">
      <c r="A272" s="524"/>
      <c r="B272" s="525" t="s">
        <v>3015</v>
      </c>
      <c r="C272" s="597" t="s">
        <v>3194</v>
      </c>
      <c r="D272" s="526" t="s">
        <v>2877</v>
      </c>
      <c r="E272" s="526" t="s">
        <v>2877</v>
      </c>
    </row>
    <row r="273" spans="1:5" x14ac:dyDescent="0.2">
      <c r="A273" s="514" t="s">
        <v>2890</v>
      </c>
      <c r="B273" s="515" t="s">
        <v>3012</v>
      </c>
      <c r="C273" s="594" t="s">
        <v>3195</v>
      </c>
      <c r="D273" s="519" t="s">
        <v>3196</v>
      </c>
      <c r="E273" s="519" t="s">
        <v>2094</v>
      </c>
    </row>
    <row r="274" spans="1:5" x14ac:dyDescent="0.2">
      <c r="A274" s="527" t="s">
        <v>1359</v>
      </c>
      <c r="B274" s="518" t="s">
        <v>3013</v>
      </c>
      <c r="C274" s="595" t="s">
        <v>3197</v>
      </c>
      <c r="D274" s="519" t="s">
        <v>3198</v>
      </c>
      <c r="E274" s="519" t="s">
        <v>2095</v>
      </c>
    </row>
    <row r="275" spans="1:5" x14ac:dyDescent="0.2">
      <c r="A275" s="527" t="s">
        <v>1360</v>
      </c>
      <c r="B275" s="518" t="s">
        <v>3014</v>
      </c>
      <c r="C275" s="595" t="s">
        <v>3199</v>
      </c>
      <c r="D275" s="519"/>
      <c r="E275" s="519" t="s">
        <v>2096</v>
      </c>
    </row>
    <row r="276" spans="1:5" x14ac:dyDescent="0.2">
      <c r="A276" s="527">
        <v>0</v>
      </c>
      <c r="B276" s="518" t="s">
        <v>3014</v>
      </c>
      <c r="C276" s="595" t="s">
        <v>3200</v>
      </c>
      <c r="D276" s="519"/>
      <c r="E276" s="519" t="s">
        <v>2097</v>
      </c>
    </row>
    <row r="277" spans="1:5" x14ac:dyDescent="0.2">
      <c r="A277" s="520">
        <v>0</v>
      </c>
      <c r="B277" s="518" t="s">
        <v>3014</v>
      </c>
      <c r="C277" s="595" t="s">
        <v>3201</v>
      </c>
      <c r="D277" s="519" t="s">
        <v>2877</v>
      </c>
      <c r="E277" s="519" t="s">
        <v>2098</v>
      </c>
    </row>
    <row r="278" spans="1:5" x14ac:dyDescent="0.2">
      <c r="A278" s="520" t="s">
        <v>1361</v>
      </c>
      <c r="B278" s="521" t="s">
        <v>3014</v>
      </c>
      <c r="C278" s="596" t="s">
        <v>3202</v>
      </c>
      <c r="D278" s="519" t="s">
        <v>2877</v>
      </c>
      <c r="E278" s="519" t="s">
        <v>2877</v>
      </c>
    </row>
    <row r="279" spans="1:5" x14ac:dyDescent="0.2">
      <c r="A279" s="520" t="s">
        <v>1362</v>
      </c>
      <c r="B279" s="521" t="s">
        <v>3014</v>
      </c>
      <c r="C279" s="596"/>
      <c r="D279" s="519" t="s">
        <v>2877</v>
      </c>
      <c r="E279" s="519"/>
    </row>
    <row r="280" spans="1:5" x14ac:dyDescent="0.2">
      <c r="A280" s="522" t="s">
        <v>1363</v>
      </c>
      <c r="B280" s="521" t="s">
        <v>3014</v>
      </c>
      <c r="C280" s="596"/>
      <c r="D280" s="523" t="s">
        <v>2877</v>
      </c>
      <c r="E280" s="523"/>
    </row>
    <row r="281" spans="1:5" x14ac:dyDescent="0.2">
      <c r="A281" s="522" t="s">
        <v>1364</v>
      </c>
      <c r="B281" s="521" t="s">
        <v>3014</v>
      </c>
      <c r="C281" s="596"/>
      <c r="D281" s="523" t="s">
        <v>2877</v>
      </c>
      <c r="E281" s="523" t="s">
        <v>2877</v>
      </c>
    </row>
    <row r="282" spans="1:5" x14ac:dyDescent="0.2">
      <c r="A282" s="522"/>
      <c r="B282" s="521" t="s">
        <v>3014</v>
      </c>
      <c r="C282" s="596"/>
      <c r="D282" s="523" t="s">
        <v>2877</v>
      </c>
      <c r="E282" s="523" t="s">
        <v>2877</v>
      </c>
    </row>
    <row r="283" spans="1:5" ht="13.5" thickBot="1" x14ac:dyDescent="0.25">
      <c r="A283" s="524"/>
      <c r="B283" s="525" t="s">
        <v>3015</v>
      </c>
      <c r="C283" s="597" t="s">
        <v>3203</v>
      </c>
      <c r="D283" s="526" t="s">
        <v>2877</v>
      </c>
      <c r="E283" s="526" t="s">
        <v>2877</v>
      </c>
    </row>
    <row r="284" spans="1:5" x14ac:dyDescent="0.2">
      <c r="A284" s="514" t="s">
        <v>1365</v>
      </c>
      <c r="B284" s="515" t="s">
        <v>3012</v>
      </c>
      <c r="C284" s="594" t="s">
        <v>1366</v>
      </c>
      <c r="D284" s="516" t="s">
        <v>1367</v>
      </c>
      <c r="E284" s="516"/>
    </row>
    <row r="285" spans="1:5" x14ac:dyDescent="0.2">
      <c r="A285" s="527" t="s">
        <v>1368</v>
      </c>
      <c r="B285" s="518" t="s">
        <v>3013</v>
      </c>
      <c r="C285" s="595" t="s">
        <v>1369</v>
      </c>
      <c r="D285" s="519" t="s">
        <v>1370</v>
      </c>
      <c r="E285" s="519"/>
    </row>
    <row r="286" spans="1:5" x14ac:dyDescent="0.2">
      <c r="A286" s="527" t="s">
        <v>1371</v>
      </c>
      <c r="B286" s="518" t="s">
        <v>3014</v>
      </c>
      <c r="C286" s="595" t="s">
        <v>1372</v>
      </c>
      <c r="D286" s="519"/>
      <c r="E286" s="519"/>
    </row>
    <row r="287" spans="1:5" x14ac:dyDescent="0.2">
      <c r="A287" s="527">
        <v>0</v>
      </c>
      <c r="B287" s="518" t="s">
        <v>3014</v>
      </c>
      <c r="C287" s="595" t="s">
        <v>1373</v>
      </c>
      <c r="D287" s="519"/>
      <c r="E287" s="519"/>
    </row>
    <row r="288" spans="1:5" x14ac:dyDescent="0.2">
      <c r="A288" s="520">
        <v>0</v>
      </c>
      <c r="B288" s="518" t="s">
        <v>3014</v>
      </c>
      <c r="C288" s="595"/>
      <c r="D288" s="519" t="s">
        <v>2877</v>
      </c>
      <c r="E288" s="519"/>
    </row>
    <row r="289" spans="1:5" x14ac:dyDescent="0.2">
      <c r="A289" s="520" t="s">
        <v>1374</v>
      </c>
      <c r="B289" s="521" t="s">
        <v>3014</v>
      </c>
      <c r="C289" s="596"/>
      <c r="D289" s="519" t="s">
        <v>2877</v>
      </c>
      <c r="E289" s="519"/>
    </row>
    <row r="290" spans="1:5" x14ac:dyDescent="0.2">
      <c r="A290" s="520">
        <v>0</v>
      </c>
      <c r="B290" s="521" t="s">
        <v>3014</v>
      </c>
      <c r="C290" s="596"/>
      <c r="D290" s="519" t="s">
        <v>2877</v>
      </c>
      <c r="E290" s="519"/>
    </row>
    <row r="291" spans="1:5" x14ac:dyDescent="0.2">
      <c r="A291" s="522" t="s">
        <v>1375</v>
      </c>
      <c r="B291" s="521" t="s">
        <v>3014</v>
      </c>
      <c r="C291" s="596"/>
      <c r="D291" s="523" t="s">
        <v>2877</v>
      </c>
      <c r="E291" s="523"/>
    </row>
    <row r="292" spans="1:5" x14ac:dyDescent="0.2">
      <c r="A292" s="522">
        <v>0</v>
      </c>
      <c r="B292" s="521" t="s">
        <v>3014</v>
      </c>
      <c r="C292" s="596"/>
      <c r="D292" s="523" t="s">
        <v>2877</v>
      </c>
      <c r="E292" s="523" t="s">
        <v>2877</v>
      </c>
    </row>
    <row r="293" spans="1:5" x14ac:dyDescent="0.2">
      <c r="A293" s="522"/>
      <c r="B293" s="521" t="s">
        <v>3014</v>
      </c>
      <c r="C293" s="596"/>
      <c r="D293" s="523" t="s">
        <v>2877</v>
      </c>
      <c r="E293" s="523" t="s">
        <v>2877</v>
      </c>
    </row>
    <row r="294" spans="1:5" ht="13.5" thickBot="1" x14ac:dyDescent="0.25">
      <c r="A294" s="524"/>
      <c r="B294" s="525" t="s">
        <v>3015</v>
      </c>
      <c r="C294" s="597"/>
      <c r="D294" s="526" t="s">
        <v>2877</v>
      </c>
      <c r="E294" s="526" t="s">
        <v>2877</v>
      </c>
    </row>
    <row r="295" spans="1:5" x14ac:dyDescent="0.2">
      <c r="A295" s="514" t="s">
        <v>1376</v>
      </c>
      <c r="B295" s="515" t="s">
        <v>3012</v>
      </c>
      <c r="C295" s="594" t="s">
        <v>1053</v>
      </c>
      <c r="D295" s="516" t="s">
        <v>1054</v>
      </c>
      <c r="E295" s="516" t="s">
        <v>2877</v>
      </c>
    </row>
    <row r="296" spans="1:5" x14ac:dyDescent="0.2">
      <c r="A296" s="527" t="s">
        <v>2183</v>
      </c>
      <c r="B296" s="518" t="s">
        <v>3013</v>
      </c>
      <c r="C296" s="595" t="s">
        <v>1055</v>
      </c>
      <c r="D296" s="519" t="s">
        <v>1056</v>
      </c>
      <c r="E296" s="519"/>
    </row>
    <row r="297" spans="1:5" x14ac:dyDescent="0.2">
      <c r="A297" s="527" t="s">
        <v>2184</v>
      </c>
      <c r="B297" s="518" t="s">
        <v>3014</v>
      </c>
      <c r="C297" s="595" t="s">
        <v>1057</v>
      </c>
      <c r="D297" s="519"/>
      <c r="E297" s="519"/>
    </row>
    <row r="298" spans="1:5" x14ac:dyDescent="0.2">
      <c r="A298" s="527">
        <v>0</v>
      </c>
      <c r="B298" s="518" t="s">
        <v>3014</v>
      </c>
      <c r="C298" s="595" t="s">
        <v>1058</v>
      </c>
      <c r="D298" s="519"/>
      <c r="E298" s="519"/>
    </row>
    <row r="299" spans="1:5" x14ac:dyDescent="0.2">
      <c r="A299" s="520">
        <v>0</v>
      </c>
      <c r="B299" s="518" t="s">
        <v>3014</v>
      </c>
      <c r="C299" s="595" t="s">
        <v>1059</v>
      </c>
      <c r="D299" s="519" t="s">
        <v>2877</v>
      </c>
      <c r="E299" s="519"/>
    </row>
    <row r="300" spans="1:5" x14ac:dyDescent="0.2">
      <c r="A300" s="520" t="s">
        <v>1377</v>
      </c>
      <c r="B300" s="521" t="s">
        <v>3014</v>
      </c>
      <c r="C300" s="596" t="s">
        <v>1060</v>
      </c>
      <c r="D300" s="519" t="s">
        <v>2877</v>
      </c>
      <c r="E300" s="519"/>
    </row>
    <row r="301" spans="1:5" x14ac:dyDescent="0.2">
      <c r="A301" s="520">
        <v>0</v>
      </c>
      <c r="B301" s="521" t="s">
        <v>3014</v>
      </c>
      <c r="C301" s="596"/>
      <c r="D301" s="519" t="s">
        <v>2877</v>
      </c>
      <c r="E301" s="519"/>
    </row>
    <row r="302" spans="1:5" x14ac:dyDescent="0.2">
      <c r="A302" s="522" t="s">
        <v>1378</v>
      </c>
      <c r="B302" s="521" t="s">
        <v>3014</v>
      </c>
      <c r="C302" s="596"/>
      <c r="D302" s="523" t="s">
        <v>2877</v>
      </c>
      <c r="E302" s="523"/>
    </row>
    <row r="303" spans="1:5" x14ac:dyDescent="0.2">
      <c r="A303" s="522" t="s">
        <v>1379</v>
      </c>
      <c r="B303" s="521" t="s">
        <v>3014</v>
      </c>
      <c r="C303" s="596"/>
      <c r="D303" s="523" t="s">
        <v>2877</v>
      </c>
      <c r="E303" s="523" t="s">
        <v>2877</v>
      </c>
    </row>
    <row r="304" spans="1:5" x14ac:dyDescent="0.2">
      <c r="A304" s="522"/>
      <c r="B304" s="521" t="s">
        <v>3014</v>
      </c>
      <c r="C304" s="596"/>
      <c r="D304" s="523" t="s">
        <v>2877</v>
      </c>
      <c r="E304" s="523" t="s">
        <v>2877</v>
      </c>
    </row>
    <row r="305" spans="1:5" ht="13.5" thickBot="1" x14ac:dyDescent="0.25">
      <c r="A305" s="524"/>
      <c r="B305" s="525" t="s">
        <v>3015</v>
      </c>
      <c r="C305" s="597" t="s">
        <v>3438</v>
      </c>
      <c r="D305" s="526" t="s">
        <v>2877</v>
      </c>
      <c r="E305" s="526" t="s">
        <v>2877</v>
      </c>
    </row>
    <row r="306" spans="1:5" x14ac:dyDescent="0.2">
      <c r="A306" s="514" t="s">
        <v>1380</v>
      </c>
      <c r="B306" s="515" t="s">
        <v>3012</v>
      </c>
      <c r="C306" s="594" t="s">
        <v>1061</v>
      </c>
      <c r="D306" s="519" t="s">
        <v>1062</v>
      </c>
      <c r="E306" s="519" t="s">
        <v>2099</v>
      </c>
    </row>
    <row r="307" spans="1:5" x14ac:dyDescent="0.2">
      <c r="A307" s="527" t="s">
        <v>2185</v>
      </c>
      <c r="B307" s="518" t="s">
        <v>3013</v>
      </c>
      <c r="C307" s="595" t="s">
        <v>1063</v>
      </c>
      <c r="D307" s="519" t="s">
        <v>1064</v>
      </c>
      <c r="E307" s="519" t="s">
        <v>2100</v>
      </c>
    </row>
    <row r="308" spans="1:5" x14ac:dyDescent="0.2">
      <c r="A308" s="527">
        <v>0</v>
      </c>
      <c r="B308" s="518" t="s">
        <v>3014</v>
      </c>
      <c r="C308" s="595" t="s">
        <v>1065</v>
      </c>
      <c r="D308" s="519"/>
      <c r="E308" s="519" t="s">
        <v>2101</v>
      </c>
    </row>
    <row r="309" spans="1:5" x14ac:dyDescent="0.2">
      <c r="A309" s="527">
        <v>0</v>
      </c>
      <c r="B309" s="518" t="s">
        <v>3014</v>
      </c>
      <c r="C309" s="595" t="s">
        <v>1066</v>
      </c>
      <c r="D309" s="519"/>
      <c r="E309" s="519" t="s">
        <v>2102</v>
      </c>
    </row>
    <row r="310" spans="1:5" x14ac:dyDescent="0.2">
      <c r="A310" s="520">
        <v>0</v>
      </c>
      <c r="B310" s="518" t="s">
        <v>3014</v>
      </c>
      <c r="C310" s="595" t="s">
        <v>1067</v>
      </c>
      <c r="D310" s="519" t="s">
        <v>2877</v>
      </c>
      <c r="E310" s="519" t="s">
        <v>2103</v>
      </c>
    </row>
    <row r="311" spans="1:5" x14ac:dyDescent="0.2">
      <c r="A311" s="520" t="s">
        <v>1626</v>
      </c>
      <c r="B311" s="521" t="s">
        <v>3014</v>
      </c>
      <c r="C311" s="596" t="s">
        <v>410</v>
      </c>
      <c r="D311" s="519" t="s">
        <v>2877</v>
      </c>
      <c r="E311" s="519" t="s">
        <v>2877</v>
      </c>
    </row>
    <row r="312" spans="1:5" x14ac:dyDescent="0.2">
      <c r="A312" s="520">
        <v>0</v>
      </c>
      <c r="B312" s="521" t="s">
        <v>3014</v>
      </c>
      <c r="C312" s="596" t="s">
        <v>410</v>
      </c>
      <c r="D312" s="519" t="s">
        <v>2877</v>
      </c>
      <c r="E312" s="519"/>
    </row>
    <row r="313" spans="1:5" x14ac:dyDescent="0.2">
      <c r="A313" s="522" t="s">
        <v>1627</v>
      </c>
      <c r="B313" s="521" t="s">
        <v>3014</v>
      </c>
      <c r="C313" s="596" t="s">
        <v>410</v>
      </c>
      <c r="D313" s="523" t="s">
        <v>2877</v>
      </c>
      <c r="E313" s="523"/>
    </row>
    <row r="314" spans="1:5" x14ac:dyDescent="0.2">
      <c r="A314" s="522" t="s">
        <v>1628</v>
      </c>
      <c r="B314" s="521" t="s">
        <v>3014</v>
      </c>
      <c r="C314" s="596"/>
      <c r="D314" s="523" t="s">
        <v>2877</v>
      </c>
      <c r="E314" s="523" t="s">
        <v>2877</v>
      </c>
    </row>
    <row r="315" spans="1:5" x14ac:dyDescent="0.2">
      <c r="A315" s="522"/>
      <c r="B315" s="521" t="s">
        <v>3014</v>
      </c>
      <c r="C315" s="596"/>
      <c r="D315" s="523" t="s">
        <v>2877</v>
      </c>
      <c r="E315" s="523" t="s">
        <v>2877</v>
      </c>
    </row>
    <row r="316" spans="1:5" ht="13.5" thickBot="1" x14ac:dyDescent="0.25">
      <c r="A316" s="524"/>
      <c r="B316" s="525" t="s">
        <v>3015</v>
      </c>
      <c r="C316" s="597" t="s">
        <v>1068</v>
      </c>
      <c r="D316" s="526" t="s">
        <v>2877</v>
      </c>
      <c r="E316" s="526" t="s">
        <v>2877</v>
      </c>
    </row>
    <row r="317" spans="1:5" x14ac:dyDescent="0.2">
      <c r="A317" s="514" t="s">
        <v>1629</v>
      </c>
      <c r="B317" s="515" t="s">
        <v>3012</v>
      </c>
      <c r="C317" s="594" t="s">
        <v>1069</v>
      </c>
      <c r="D317" s="519" t="s">
        <v>1070</v>
      </c>
      <c r="E317" s="519" t="s">
        <v>2104</v>
      </c>
    </row>
    <row r="318" spans="1:5" x14ac:dyDescent="0.2">
      <c r="A318" s="517" t="s">
        <v>2186</v>
      </c>
      <c r="B318" s="518" t="s">
        <v>3013</v>
      </c>
      <c r="C318" s="595"/>
      <c r="D318" s="519" t="s">
        <v>1071</v>
      </c>
      <c r="E318" s="519"/>
    </row>
    <row r="319" spans="1:5" x14ac:dyDescent="0.2">
      <c r="A319" s="517" t="s">
        <v>2187</v>
      </c>
      <c r="B319" s="518" t="s">
        <v>3014</v>
      </c>
      <c r="C319" s="595" t="s">
        <v>1072</v>
      </c>
      <c r="D319" s="519"/>
      <c r="E319" s="519"/>
    </row>
    <row r="320" spans="1:5" x14ac:dyDescent="0.2">
      <c r="A320" s="517" t="s">
        <v>2188</v>
      </c>
      <c r="B320" s="518" t="s">
        <v>3014</v>
      </c>
      <c r="C320" s="595" t="s">
        <v>1073</v>
      </c>
      <c r="D320" s="519"/>
      <c r="E320" s="519" t="s">
        <v>2877</v>
      </c>
    </row>
    <row r="321" spans="1:5" x14ac:dyDescent="0.2">
      <c r="A321" s="520">
        <v>0</v>
      </c>
      <c r="B321" s="518" t="s">
        <v>3014</v>
      </c>
      <c r="C321" s="595" t="s">
        <v>1074</v>
      </c>
      <c r="D321" s="519" t="s">
        <v>2877</v>
      </c>
      <c r="E321" s="519"/>
    </row>
    <row r="322" spans="1:5" x14ac:dyDescent="0.2">
      <c r="A322" s="520" t="s">
        <v>1630</v>
      </c>
      <c r="B322" s="521" t="s">
        <v>3014</v>
      </c>
      <c r="C322" s="596" t="s">
        <v>1075</v>
      </c>
      <c r="D322" s="519" t="s">
        <v>2877</v>
      </c>
      <c r="E322" s="519"/>
    </row>
    <row r="323" spans="1:5" x14ac:dyDescent="0.2">
      <c r="A323" s="520">
        <v>0</v>
      </c>
      <c r="B323" s="521" t="s">
        <v>3014</v>
      </c>
      <c r="C323" s="596"/>
      <c r="D323" s="519" t="s">
        <v>2877</v>
      </c>
      <c r="E323" s="519"/>
    </row>
    <row r="324" spans="1:5" x14ac:dyDescent="0.2">
      <c r="A324" s="522" t="s">
        <v>1631</v>
      </c>
      <c r="B324" s="521" t="s">
        <v>3014</v>
      </c>
      <c r="C324" s="596"/>
      <c r="D324" s="523" t="s">
        <v>2877</v>
      </c>
      <c r="E324" s="523"/>
    </row>
    <row r="325" spans="1:5" x14ac:dyDescent="0.2">
      <c r="A325" s="522">
        <v>0</v>
      </c>
      <c r="B325" s="521" t="s">
        <v>3014</v>
      </c>
      <c r="C325" s="596"/>
      <c r="D325" s="523" t="s">
        <v>2877</v>
      </c>
      <c r="E325" s="523" t="s">
        <v>2877</v>
      </c>
    </row>
    <row r="326" spans="1:5" x14ac:dyDescent="0.2">
      <c r="A326" s="522"/>
      <c r="B326" s="521" t="s">
        <v>3014</v>
      </c>
      <c r="C326" s="596"/>
      <c r="D326" s="523" t="s">
        <v>2877</v>
      </c>
      <c r="E326" s="523" t="s">
        <v>2877</v>
      </c>
    </row>
    <row r="327" spans="1:5" ht="13.5" thickBot="1" x14ac:dyDescent="0.25">
      <c r="A327" s="524"/>
      <c r="B327" s="525" t="s">
        <v>3015</v>
      </c>
      <c r="C327" s="597"/>
      <c r="D327" s="526" t="s">
        <v>2877</v>
      </c>
      <c r="E327" s="526" t="s">
        <v>2877</v>
      </c>
    </row>
    <row r="328" spans="1:5" x14ac:dyDescent="0.2">
      <c r="A328" s="514" t="s">
        <v>1632</v>
      </c>
      <c r="B328" s="515" t="s">
        <v>3012</v>
      </c>
      <c r="C328" s="594" t="s">
        <v>1076</v>
      </c>
      <c r="D328" s="519" t="s">
        <v>1077</v>
      </c>
      <c r="E328" s="519" t="s">
        <v>2105</v>
      </c>
    </row>
    <row r="329" spans="1:5" x14ac:dyDescent="0.2">
      <c r="A329" s="517" t="s">
        <v>2189</v>
      </c>
      <c r="B329" s="518" t="s">
        <v>3013</v>
      </c>
      <c r="C329" s="595" t="s">
        <v>3439</v>
      </c>
      <c r="D329" s="519" t="s">
        <v>1078</v>
      </c>
      <c r="E329" s="519" t="s">
        <v>2106</v>
      </c>
    </row>
    <row r="330" spans="1:5" x14ac:dyDescent="0.2">
      <c r="A330" s="517" t="s">
        <v>2190</v>
      </c>
      <c r="B330" s="518" t="s">
        <v>3014</v>
      </c>
      <c r="C330" s="595" t="s">
        <v>1079</v>
      </c>
      <c r="D330" s="519"/>
      <c r="E330" s="519" t="s">
        <v>2877</v>
      </c>
    </row>
    <row r="331" spans="1:5" x14ac:dyDescent="0.2">
      <c r="A331" s="517">
        <v>0</v>
      </c>
      <c r="B331" s="518" t="s">
        <v>3014</v>
      </c>
      <c r="C331" s="595" t="s">
        <v>1080</v>
      </c>
      <c r="D331" s="519"/>
      <c r="E331" s="519"/>
    </row>
    <row r="332" spans="1:5" x14ac:dyDescent="0.2">
      <c r="A332" s="520">
        <v>0</v>
      </c>
      <c r="B332" s="518" t="s">
        <v>3014</v>
      </c>
      <c r="C332" s="595" t="s">
        <v>1081</v>
      </c>
      <c r="D332" s="519" t="s">
        <v>2877</v>
      </c>
      <c r="E332" s="519"/>
    </row>
    <row r="333" spans="1:5" x14ac:dyDescent="0.2">
      <c r="A333" s="520" t="s">
        <v>787</v>
      </c>
      <c r="B333" s="521" t="s">
        <v>3014</v>
      </c>
      <c r="C333" s="596"/>
      <c r="D333" s="519" t="s">
        <v>2877</v>
      </c>
      <c r="E333" s="519"/>
    </row>
    <row r="334" spans="1:5" x14ac:dyDescent="0.2">
      <c r="A334" s="520">
        <v>0</v>
      </c>
      <c r="B334" s="521" t="s">
        <v>3014</v>
      </c>
      <c r="C334" s="596"/>
      <c r="D334" s="519" t="s">
        <v>2877</v>
      </c>
      <c r="E334" s="519"/>
    </row>
    <row r="335" spans="1:5" x14ac:dyDescent="0.2">
      <c r="A335" s="522" t="s">
        <v>788</v>
      </c>
      <c r="B335" s="521" t="s">
        <v>3014</v>
      </c>
      <c r="C335" s="596"/>
      <c r="D335" s="523" t="s">
        <v>2877</v>
      </c>
      <c r="E335" s="523"/>
    </row>
    <row r="336" spans="1:5" x14ac:dyDescent="0.2">
      <c r="A336" s="522" t="s">
        <v>198</v>
      </c>
      <c r="B336" s="521" t="s">
        <v>3014</v>
      </c>
      <c r="C336" s="596"/>
      <c r="D336" s="523" t="s">
        <v>2877</v>
      </c>
      <c r="E336" s="523" t="s">
        <v>2877</v>
      </c>
    </row>
    <row r="337" spans="1:5" x14ac:dyDescent="0.2">
      <c r="A337" s="522"/>
      <c r="B337" s="521" t="s">
        <v>3014</v>
      </c>
      <c r="C337" s="596"/>
      <c r="D337" s="523" t="s">
        <v>2877</v>
      </c>
      <c r="E337" s="523" t="s">
        <v>2877</v>
      </c>
    </row>
    <row r="338" spans="1:5" ht="13.5" thickBot="1" x14ac:dyDescent="0.25">
      <c r="A338" s="524"/>
      <c r="B338" s="525" t="s">
        <v>3015</v>
      </c>
      <c r="C338" s="597" t="s">
        <v>1082</v>
      </c>
      <c r="D338" s="526" t="s">
        <v>2877</v>
      </c>
      <c r="E338" s="526" t="s">
        <v>2877</v>
      </c>
    </row>
    <row r="339" spans="1:5" x14ac:dyDescent="0.2">
      <c r="A339" s="514" t="s">
        <v>117</v>
      </c>
      <c r="B339" s="515" t="s">
        <v>3012</v>
      </c>
      <c r="C339" s="594" t="s">
        <v>1083</v>
      </c>
      <c r="D339" s="519" t="s">
        <v>1084</v>
      </c>
      <c r="E339" s="519" t="s">
        <v>2107</v>
      </c>
    </row>
    <row r="340" spans="1:5" x14ac:dyDescent="0.2">
      <c r="A340" s="527" t="s">
        <v>2191</v>
      </c>
      <c r="B340" s="518" t="s">
        <v>3013</v>
      </c>
      <c r="C340" s="595" t="s">
        <v>1085</v>
      </c>
      <c r="D340" s="519" t="s">
        <v>1086</v>
      </c>
      <c r="E340" s="519" t="s">
        <v>2877</v>
      </c>
    </row>
    <row r="341" spans="1:5" x14ac:dyDescent="0.2">
      <c r="A341" s="527" t="s">
        <v>1744</v>
      </c>
      <c r="B341" s="518" t="s">
        <v>3014</v>
      </c>
      <c r="C341" s="595" t="s">
        <v>1087</v>
      </c>
      <c r="D341" s="519" t="s">
        <v>1088</v>
      </c>
      <c r="E341" s="519"/>
    </row>
    <row r="342" spans="1:5" x14ac:dyDescent="0.2">
      <c r="A342" s="527">
        <v>0</v>
      </c>
      <c r="B342" s="518" t="s">
        <v>3014</v>
      </c>
      <c r="C342" s="595" t="s">
        <v>1089</v>
      </c>
      <c r="D342" s="519"/>
      <c r="E342" s="519"/>
    </row>
    <row r="343" spans="1:5" x14ac:dyDescent="0.2">
      <c r="A343" s="520">
        <v>0</v>
      </c>
      <c r="B343" s="518" t="s">
        <v>3014</v>
      </c>
      <c r="C343" s="595" t="s">
        <v>1090</v>
      </c>
      <c r="D343" s="519" t="s">
        <v>2877</v>
      </c>
      <c r="E343" s="519"/>
    </row>
    <row r="344" spans="1:5" x14ac:dyDescent="0.2">
      <c r="A344" s="520" t="s">
        <v>2481</v>
      </c>
      <c r="B344" s="521" t="s">
        <v>3014</v>
      </c>
      <c r="C344" s="596" t="s">
        <v>1091</v>
      </c>
      <c r="D344" s="519" t="s">
        <v>2877</v>
      </c>
      <c r="E344" s="519"/>
    </row>
    <row r="345" spans="1:5" x14ac:dyDescent="0.2">
      <c r="A345" s="520">
        <v>0</v>
      </c>
      <c r="B345" s="521" t="s">
        <v>3014</v>
      </c>
      <c r="C345" s="596" t="s">
        <v>1092</v>
      </c>
      <c r="D345" s="519" t="s">
        <v>2877</v>
      </c>
      <c r="E345" s="519"/>
    </row>
    <row r="346" spans="1:5" x14ac:dyDescent="0.2">
      <c r="A346" s="522" t="s">
        <v>2482</v>
      </c>
      <c r="B346" s="521" t="s">
        <v>3014</v>
      </c>
      <c r="C346" s="596"/>
      <c r="D346" s="523" t="s">
        <v>2877</v>
      </c>
      <c r="E346" s="523"/>
    </row>
    <row r="347" spans="1:5" x14ac:dyDescent="0.2">
      <c r="A347" s="522" t="s">
        <v>2483</v>
      </c>
      <c r="B347" s="521" t="s">
        <v>3014</v>
      </c>
      <c r="C347" s="596"/>
      <c r="D347" s="523" t="s">
        <v>2877</v>
      </c>
      <c r="E347" s="523" t="s">
        <v>2877</v>
      </c>
    </row>
    <row r="348" spans="1:5" x14ac:dyDescent="0.2">
      <c r="A348" s="522"/>
      <c r="B348" s="521" t="s">
        <v>3014</v>
      </c>
      <c r="C348" s="596"/>
      <c r="D348" s="523" t="s">
        <v>2877</v>
      </c>
      <c r="E348" s="523" t="s">
        <v>2877</v>
      </c>
    </row>
    <row r="349" spans="1:5" ht="13.5" thickBot="1" x14ac:dyDescent="0.25">
      <c r="A349" s="524"/>
      <c r="B349" s="525" t="s">
        <v>3015</v>
      </c>
      <c r="C349" s="597" t="s">
        <v>1093</v>
      </c>
      <c r="D349" s="526" t="s">
        <v>2877</v>
      </c>
      <c r="E349" s="526" t="s">
        <v>2877</v>
      </c>
    </row>
    <row r="350" spans="1:5" x14ac:dyDescent="0.2">
      <c r="A350" s="514" t="s">
        <v>2484</v>
      </c>
      <c r="B350" s="515" t="s">
        <v>3012</v>
      </c>
      <c r="C350" s="594" t="s">
        <v>1094</v>
      </c>
      <c r="D350" s="519" t="s">
        <v>1096</v>
      </c>
      <c r="E350" s="519"/>
    </row>
    <row r="351" spans="1:5" x14ac:dyDescent="0.2">
      <c r="A351" s="527" t="s">
        <v>2485</v>
      </c>
      <c r="B351" s="518" t="s">
        <v>3013</v>
      </c>
      <c r="C351" s="595" t="s">
        <v>1095</v>
      </c>
      <c r="D351" s="519" t="s">
        <v>1098</v>
      </c>
      <c r="E351" s="519"/>
    </row>
    <row r="352" spans="1:5" x14ac:dyDescent="0.2">
      <c r="A352" s="527" t="s">
        <v>2486</v>
      </c>
      <c r="B352" s="518" t="s">
        <v>3014</v>
      </c>
      <c r="C352" s="595" t="s">
        <v>1097</v>
      </c>
      <c r="D352" s="519"/>
      <c r="E352" s="519"/>
    </row>
    <row r="353" spans="1:5" x14ac:dyDescent="0.2">
      <c r="A353" s="527">
        <v>0</v>
      </c>
      <c r="B353" s="518" t="s">
        <v>3014</v>
      </c>
      <c r="C353" s="595" t="s">
        <v>1099</v>
      </c>
      <c r="D353" s="519"/>
      <c r="E353" s="519"/>
    </row>
    <row r="354" spans="1:5" x14ac:dyDescent="0.2">
      <c r="A354" s="520">
        <v>0</v>
      </c>
      <c r="B354" s="518" t="s">
        <v>3014</v>
      </c>
      <c r="C354" s="595"/>
      <c r="D354" s="519" t="s">
        <v>2877</v>
      </c>
      <c r="E354" s="519" t="s">
        <v>2877</v>
      </c>
    </row>
    <row r="355" spans="1:5" x14ac:dyDescent="0.2">
      <c r="A355" s="520" t="s">
        <v>2487</v>
      </c>
      <c r="B355" s="521" t="s">
        <v>3014</v>
      </c>
      <c r="C355" s="596"/>
      <c r="D355" s="519" t="s">
        <v>2877</v>
      </c>
      <c r="E355" s="519"/>
    </row>
    <row r="356" spans="1:5" x14ac:dyDescent="0.2">
      <c r="A356" s="520">
        <v>0</v>
      </c>
      <c r="B356" s="521" t="s">
        <v>3014</v>
      </c>
      <c r="C356" s="596"/>
      <c r="D356" s="519" t="s">
        <v>2877</v>
      </c>
      <c r="E356" s="519"/>
    </row>
    <row r="357" spans="1:5" x14ac:dyDescent="0.2">
      <c r="A357" s="522" t="s">
        <v>2488</v>
      </c>
      <c r="B357" s="521" t="s">
        <v>3014</v>
      </c>
      <c r="C357" s="596"/>
      <c r="D357" s="523" t="s">
        <v>2877</v>
      </c>
      <c r="E357" s="523"/>
    </row>
    <row r="358" spans="1:5" x14ac:dyDescent="0.2">
      <c r="A358" s="522" t="s">
        <v>2489</v>
      </c>
      <c r="B358" s="521" t="s">
        <v>3014</v>
      </c>
      <c r="C358" s="596"/>
      <c r="D358" s="523" t="s">
        <v>2877</v>
      </c>
      <c r="E358" s="523" t="s">
        <v>2877</v>
      </c>
    </row>
    <row r="359" spans="1:5" x14ac:dyDescent="0.2">
      <c r="A359" s="522"/>
      <c r="B359" s="521" t="s">
        <v>3014</v>
      </c>
      <c r="C359" s="596"/>
      <c r="D359" s="523" t="s">
        <v>2877</v>
      </c>
      <c r="E359" s="523" t="s">
        <v>2877</v>
      </c>
    </row>
    <row r="360" spans="1:5" ht="13.5" thickBot="1" x14ac:dyDescent="0.25">
      <c r="A360" s="524"/>
      <c r="B360" s="525" t="s">
        <v>3015</v>
      </c>
      <c r="C360" s="597" t="s">
        <v>1100</v>
      </c>
      <c r="D360" s="526" t="s">
        <v>2877</v>
      </c>
      <c r="E360" s="526" t="s">
        <v>2877</v>
      </c>
    </row>
    <row r="361" spans="1:5" x14ac:dyDescent="0.2">
      <c r="A361" s="514" t="s">
        <v>2490</v>
      </c>
      <c r="B361" s="515" t="s">
        <v>3012</v>
      </c>
      <c r="C361" s="594" t="s">
        <v>1101</v>
      </c>
      <c r="D361" s="519" t="s">
        <v>1103</v>
      </c>
      <c r="E361" s="519"/>
    </row>
    <row r="362" spans="1:5" x14ac:dyDescent="0.2">
      <c r="A362" s="527">
        <v>0</v>
      </c>
      <c r="B362" s="518" t="s">
        <v>3013</v>
      </c>
      <c r="C362" s="595" t="s">
        <v>1102</v>
      </c>
      <c r="D362" s="519" t="s">
        <v>1105</v>
      </c>
      <c r="E362" s="519"/>
    </row>
    <row r="363" spans="1:5" x14ac:dyDescent="0.2">
      <c r="A363" s="527" t="s">
        <v>2192</v>
      </c>
      <c r="B363" s="518" t="s">
        <v>3014</v>
      </c>
      <c r="C363" s="595" t="s">
        <v>1104</v>
      </c>
      <c r="D363" s="519"/>
      <c r="E363" s="519" t="s">
        <v>2877</v>
      </c>
    </row>
    <row r="364" spans="1:5" x14ac:dyDescent="0.2">
      <c r="A364" s="527" t="s">
        <v>2193</v>
      </c>
      <c r="B364" s="518" t="s">
        <v>3014</v>
      </c>
      <c r="C364" s="595" t="s">
        <v>1106</v>
      </c>
      <c r="D364" s="519"/>
      <c r="E364" s="519"/>
    </row>
    <row r="365" spans="1:5" x14ac:dyDescent="0.2">
      <c r="A365" s="520">
        <v>0</v>
      </c>
      <c r="B365" s="518" t="s">
        <v>3014</v>
      </c>
      <c r="C365" s="595"/>
      <c r="D365" s="519" t="s">
        <v>2877</v>
      </c>
      <c r="E365" s="519"/>
    </row>
    <row r="366" spans="1:5" x14ac:dyDescent="0.2">
      <c r="A366" s="520" t="s">
        <v>2491</v>
      </c>
      <c r="B366" s="521" t="s">
        <v>3014</v>
      </c>
      <c r="C366" s="596"/>
      <c r="D366" s="519" t="s">
        <v>2877</v>
      </c>
      <c r="E366" s="519"/>
    </row>
    <row r="367" spans="1:5" x14ac:dyDescent="0.2">
      <c r="A367" s="520">
        <v>0</v>
      </c>
      <c r="B367" s="521" t="s">
        <v>3014</v>
      </c>
      <c r="C367" s="596"/>
      <c r="D367" s="519" t="s">
        <v>2877</v>
      </c>
      <c r="E367" s="519"/>
    </row>
    <row r="368" spans="1:5" x14ac:dyDescent="0.2">
      <c r="A368" s="522" t="s">
        <v>2492</v>
      </c>
      <c r="B368" s="521" t="s">
        <v>3014</v>
      </c>
      <c r="C368" s="596"/>
      <c r="D368" s="523" t="s">
        <v>2877</v>
      </c>
      <c r="E368" s="523"/>
    </row>
    <row r="369" spans="1:5" x14ac:dyDescent="0.2">
      <c r="A369" s="522">
        <v>0</v>
      </c>
      <c r="B369" s="521" t="s">
        <v>3014</v>
      </c>
      <c r="C369" s="596"/>
      <c r="D369" s="523" t="s">
        <v>2877</v>
      </c>
      <c r="E369" s="523" t="s">
        <v>2877</v>
      </c>
    </row>
    <row r="370" spans="1:5" x14ac:dyDescent="0.2">
      <c r="A370" s="522"/>
      <c r="B370" s="521" t="s">
        <v>3014</v>
      </c>
      <c r="C370" s="596"/>
      <c r="D370" s="523" t="s">
        <v>2877</v>
      </c>
      <c r="E370" s="523" t="s">
        <v>2877</v>
      </c>
    </row>
    <row r="371" spans="1:5" ht="13.5" thickBot="1" x14ac:dyDescent="0.25">
      <c r="A371" s="524"/>
      <c r="B371" s="525" t="s">
        <v>3015</v>
      </c>
      <c r="C371" s="597" t="s">
        <v>3440</v>
      </c>
      <c r="D371" s="526" t="s">
        <v>2877</v>
      </c>
      <c r="E371" s="526" t="s">
        <v>2877</v>
      </c>
    </row>
    <row r="372" spans="1:5" x14ac:dyDescent="0.2">
      <c r="A372" s="514" t="s">
        <v>2493</v>
      </c>
      <c r="B372" s="515" t="s">
        <v>3012</v>
      </c>
      <c r="C372" s="594" t="s">
        <v>1107</v>
      </c>
      <c r="D372" s="519" t="s">
        <v>1108</v>
      </c>
      <c r="E372" s="519" t="s">
        <v>2761</v>
      </c>
    </row>
    <row r="373" spans="1:5" x14ac:dyDescent="0.2">
      <c r="A373" s="527" t="s">
        <v>2194</v>
      </c>
      <c r="B373" s="518" t="s">
        <v>3013</v>
      </c>
      <c r="C373" s="595" t="s">
        <v>1109</v>
      </c>
      <c r="D373" s="519" t="s">
        <v>1110</v>
      </c>
      <c r="E373" s="519" t="s">
        <v>2108</v>
      </c>
    </row>
    <row r="374" spans="1:5" x14ac:dyDescent="0.2">
      <c r="A374" s="527" t="s">
        <v>2195</v>
      </c>
      <c r="B374" s="518" t="s">
        <v>3014</v>
      </c>
      <c r="C374" s="595" t="s">
        <v>1111</v>
      </c>
      <c r="D374" s="519"/>
      <c r="E374" s="519" t="s">
        <v>2877</v>
      </c>
    </row>
    <row r="375" spans="1:5" x14ac:dyDescent="0.2">
      <c r="A375" s="527">
        <v>0</v>
      </c>
      <c r="B375" s="518" t="s">
        <v>3014</v>
      </c>
      <c r="C375" s="595" t="s">
        <v>1112</v>
      </c>
      <c r="D375" s="519"/>
      <c r="E375" s="519"/>
    </row>
    <row r="376" spans="1:5" x14ac:dyDescent="0.2">
      <c r="A376" s="520">
        <v>0</v>
      </c>
      <c r="B376" s="518" t="s">
        <v>3014</v>
      </c>
      <c r="C376" s="595"/>
      <c r="D376" s="519" t="s">
        <v>2877</v>
      </c>
      <c r="E376" s="519"/>
    </row>
    <row r="377" spans="1:5" x14ac:dyDescent="0.2">
      <c r="A377" s="520" t="s">
        <v>2494</v>
      </c>
      <c r="B377" s="521" t="s">
        <v>3014</v>
      </c>
      <c r="C377" s="596"/>
      <c r="D377" s="519" t="s">
        <v>2877</v>
      </c>
      <c r="E377" s="519"/>
    </row>
    <row r="378" spans="1:5" x14ac:dyDescent="0.2">
      <c r="A378" s="520">
        <v>0</v>
      </c>
      <c r="B378" s="521" t="s">
        <v>3014</v>
      </c>
      <c r="C378" s="596"/>
      <c r="D378" s="519" t="s">
        <v>2877</v>
      </c>
      <c r="E378" s="519"/>
    </row>
    <row r="379" spans="1:5" x14ac:dyDescent="0.2">
      <c r="A379" s="522" t="s">
        <v>2974</v>
      </c>
      <c r="B379" s="521" t="s">
        <v>3014</v>
      </c>
      <c r="C379" s="596"/>
      <c r="D379" s="523" t="s">
        <v>2877</v>
      </c>
      <c r="E379" s="523"/>
    </row>
    <row r="380" spans="1:5" x14ac:dyDescent="0.2">
      <c r="A380" s="522" t="s">
        <v>2975</v>
      </c>
      <c r="B380" s="521" t="s">
        <v>3014</v>
      </c>
      <c r="C380" s="596"/>
      <c r="D380" s="523" t="s">
        <v>2877</v>
      </c>
      <c r="E380" s="523" t="s">
        <v>2877</v>
      </c>
    </row>
    <row r="381" spans="1:5" x14ac:dyDescent="0.2">
      <c r="A381" s="522"/>
      <c r="B381" s="521" t="s">
        <v>3014</v>
      </c>
      <c r="C381" s="596"/>
      <c r="D381" s="523" t="s">
        <v>2877</v>
      </c>
      <c r="E381" s="523" t="s">
        <v>2877</v>
      </c>
    </row>
    <row r="382" spans="1:5" ht="13.5" thickBot="1" x14ac:dyDescent="0.25">
      <c r="A382" s="524"/>
      <c r="B382" s="525" t="s">
        <v>3015</v>
      </c>
      <c r="C382" s="597" t="s">
        <v>1113</v>
      </c>
      <c r="D382" s="526" t="s">
        <v>2877</v>
      </c>
      <c r="E382" s="526" t="s">
        <v>2877</v>
      </c>
    </row>
    <row r="383" spans="1:5" x14ac:dyDescent="0.2">
      <c r="A383" s="514" t="s">
        <v>2976</v>
      </c>
      <c r="B383" s="515" t="s">
        <v>3012</v>
      </c>
      <c r="C383" s="594" t="s">
        <v>1114</v>
      </c>
      <c r="D383" s="519" t="s">
        <v>1115</v>
      </c>
      <c r="E383" s="519" t="s">
        <v>2109</v>
      </c>
    </row>
    <row r="384" spans="1:5" x14ac:dyDescent="0.2">
      <c r="A384" s="527" t="s">
        <v>3326</v>
      </c>
      <c r="B384" s="518" t="s">
        <v>3013</v>
      </c>
      <c r="C384" s="595" t="s">
        <v>1116</v>
      </c>
      <c r="D384" s="519" t="s">
        <v>1117</v>
      </c>
      <c r="E384" s="519" t="s">
        <v>2110</v>
      </c>
    </row>
    <row r="385" spans="1:5" x14ac:dyDescent="0.2">
      <c r="A385" s="527" t="s">
        <v>3327</v>
      </c>
      <c r="B385" s="518" t="s">
        <v>3014</v>
      </c>
      <c r="C385" s="595" t="s">
        <v>1118</v>
      </c>
      <c r="D385" s="519"/>
      <c r="E385" s="519" t="s">
        <v>2111</v>
      </c>
    </row>
    <row r="386" spans="1:5" x14ac:dyDescent="0.2">
      <c r="A386" s="527"/>
      <c r="B386" s="518" t="s">
        <v>3014</v>
      </c>
      <c r="C386" s="595" t="s">
        <v>1119</v>
      </c>
      <c r="D386" s="519"/>
      <c r="E386" s="519" t="s">
        <v>2112</v>
      </c>
    </row>
    <row r="387" spans="1:5" x14ac:dyDescent="0.2">
      <c r="A387" s="520">
        <v>0</v>
      </c>
      <c r="B387" s="518" t="s">
        <v>3014</v>
      </c>
      <c r="C387" s="595" t="s">
        <v>1120</v>
      </c>
      <c r="D387" s="519" t="s">
        <v>2877</v>
      </c>
      <c r="E387" s="519" t="s">
        <v>2113</v>
      </c>
    </row>
    <row r="388" spans="1:5" x14ac:dyDescent="0.2">
      <c r="A388" s="520" t="s">
        <v>2977</v>
      </c>
      <c r="B388" s="521" t="s">
        <v>3014</v>
      </c>
      <c r="C388" s="596"/>
      <c r="D388" s="519" t="s">
        <v>2877</v>
      </c>
      <c r="E388" s="519"/>
    </row>
    <row r="389" spans="1:5" x14ac:dyDescent="0.2">
      <c r="A389" s="520">
        <v>0</v>
      </c>
      <c r="B389" s="521" t="s">
        <v>3014</v>
      </c>
      <c r="C389" s="596"/>
      <c r="D389" s="519" t="s">
        <v>2877</v>
      </c>
      <c r="E389" s="519" t="s">
        <v>2877</v>
      </c>
    </row>
    <row r="390" spans="1:5" x14ac:dyDescent="0.2">
      <c r="A390" s="522" t="s">
        <v>2978</v>
      </c>
      <c r="B390" s="521" t="s">
        <v>3014</v>
      </c>
      <c r="C390" s="596"/>
      <c r="D390" s="523" t="s">
        <v>2877</v>
      </c>
      <c r="E390" s="523"/>
    </row>
    <row r="391" spans="1:5" x14ac:dyDescent="0.2">
      <c r="A391" s="522" t="s">
        <v>2979</v>
      </c>
      <c r="B391" s="521" t="s">
        <v>3014</v>
      </c>
      <c r="C391" s="596"/>
      <c r="D391" s="523" t="s">
        <v>2877</v>
      </c>
      <c r="E391" s="523" t="s">
        <v>2877</v>
      </c>
    </row>
    <row r="392" spans="1:5" x14ac:dyDescent="0.2">
      <c r="A392" s="522"/>
      <c r="B392" s="521" t="s">
        <v>3014</v>
      </c>
      <c r="C392" s="596"/>
      <c r="D392" s="523" t="s">
        <v>2877</v>
      </c>
      <c r="E392" s="523" t="s">
        <v>2877</v>
      </c>
    </row>
    <row r="393" spans="1:5" ht="13.5" thickBot="1" x14ac:dyDescent="0.25">
      <c r="A393" s="524"/>
      <c r="B393" s="525" t="s">
        <v>3015</v>
      </c>
      <c r="C393" s="597" t="s">
        <v>1121</v>
      </c>
      <c r="D393" s="526" t="s">
        <v>2877</v>
      </c>
      <c r="E393" s="526" t="s">
        <v>2877</v>
      </c>
    </row>
    <row r="394" spans="1:5" x14ac:dyDescent="0.2">
      <c r="A394" s="514" t="s">
        <v>1698</v>
      </c>
      <c r="B394" s="515" t="s">
        <v>3012</v>
      </c>
      <c r="C394" s="594" t="s">
        <v>1128</v>
      </c>
      <c r="D394" s="519" t="s">
        <v>1699</v>
      </c>
      <c r="E394" s="519" t="s">
        <v>1702</v>
      </c>
    </row>
    <row r="395" spans="1:5" x14ac:dyDescent="0.2">
      <c r="A395" s="517" t="s">
        <v>1701</v>
      </c>
      <c r="B395" s="518" t="s">
        <v>3013</v>
      </c>
      <c r="C395" s="595" t="s">
        <v>1129</v>
      </c>
      <c r="D395" s="519" t="s">
        <v>1130</v>
      </c>
      <c r="E395" s="519" t="s">
        <v>2877</v>
      </c>
    </row>
    <row r="396" spans="1:5" x14ac:dyDescent="0.2">
      <c r="A396" s="517" t="s">
        <v>1703</v>
      </c>
      <c r="B396" s="518" t="s">
        <v>3014</v>
      </c>
      <c r="C396" s="595" t="s">
        <v>1700</v>
      </c>
      <c r="D396" s="519"/>
      <c r="E396" s="519"/>
    </row>
    <row r="397" spans="1:5" x14ac:dyDescent="0.2">
      <c r="A397" s="517">
        <v>0</v>
      </c>
      <c r="B397" s="518" t="s">
        <v>3014</v>
      </c>
      <c r="C397" s="595" t="s">
        <v>1131</v>
      </c>
      <c r="D397" s="519"/>
      <c r="E397" s="519"/>
    </row>
    <row r="398" spans="1:5" x14ac:dyDescent="0.2">
      <c r="A398" s="520">
        <v>0</v>
      </c>
      <c r="B398" s="518" t="s">
        <v>3014</v>
      </c>
      <c r="C398" s="595" t="s">
        <v>1132</v>
      </c>
      <c r="D398" s="519" t="s">
        <v>2877</v>
      </c>
      <c r="E398" s="519"/>
    </row>
    <row r="399" spans="1:5" x14ac:dyDescent="0.2">
      <c r="A399" s="520" t="s">
        <v>1704</v>
      </c>
      <c r="B399" s="521" t="s">
        <v>3014</v>
      </c>
      <c r="C399" s="596" t="s">
        <v>1133</v>
      </c>
      <c r="D399" s="519" t="s">
        <v>2877</v>
      </c>
      <c r="E399" s="519"/>
    </row>
    <row r="400" spans="1:5" x14ac:dyDescent="0.2">
      <c r="A400" s="520">
        <v>0</v>
      </c>
      <c r="B400" s="521" t="s">
        <v>3014</v>
      </c>
      <c r="C400" s="596"/>
      <c r="D400" s="519" t="s">
        <v>2877</v>
      </c>
      <c r="E400" s="519"/>
    </row>
    <row r="401" spans="1:5" x14ac:dyDescent="0.2">
      <c r="A401" s="522" t="s">
        <v>1705</v>
      </c>
      <c r="B401" s="521" t="s">
        <v>3014</v>
      </c>
      <c r="C401" s="596"/>
      <c r="D401" s="523" t="s">
        <v>2877</v>
      </c>
      <c r="E401" s="523"/>
    </row>
    <row r="402" spans="1:5" x14ac:dyDescent="0.2">
      <c r="A402" s="522" t="s">
        <v>1706</v>
      </c>
      <c r="B402" s="521" t="s">
        <v>3014</v>
      </c>
      <c r="C402" s="596"/>
      <c r="D402" s="523" t="s">
        <v>2877</v>
      </c>
      <c r="E402" s="523" t="s">
        <v>2877</v>
      </c>
    </row>
    <row r="403" spans="1:5" x14ac:dyDescent="0.2">
      <c r="A403" s="522"/>
      <c r="B403" s="521" t="s">
        <v>3014</v>
      </c>
      <c r="C403" s="596"/>
      <c r="D403" s="523" t="s">
        <v>2877</v>
      </c>
      <c r="E403" s="523" t="s">
        <v>2877</v>
      </c>
    </row>
    <row r="404" spans="1:5" ht="13.5" thickBot="1" x14ac:dyDescent="0.25">
      <c r="A404" s="524"/>
      <c r="B404" s="525" t="s">
        <v>3015</v>
      </c>
      <c r="C404" s="597" t="s">
        <v>1700</v>
      </c>
      <c r="D404" s="526" t="s">
        <v>2877</v>
      </c>
      <c r="E404" s="526" t="s">
        <v>2877</v>
      </c>
    </row>
    <row r="405" spans="1:5" x14ac:dyDescent="0.2">
      <c r="A405" s="514" t="s">
        <v>154</v>
      </c>
      <c r="B405" s="515" t="s">
        <v>3012</v>
      </c>
      <c r="C405" s="594" t="s">
        <v>1134</v>
      </c>
      <c r="D405" s="519" t="s">
        <v>1135</v>
      </c>
      <c r="E405" s="519" t="s">
        <v>2877</v>
      </c>
    </row>
    <row r="406" spans="1:5" x14ac:dyDescent="0.2">
      <c r="A406" s="527" t="s">
        <v>2196</v>
      </c>
      <c r="B406" s="518" t="s">
        <v>3013</v>
      </c>
      <c r="C406" s="595" t="s">
        <v>1136</v>
      </c>
      <c r="D406" s="519" t="s">
        <v>1137</v>
      </c>
      <c r="E406" s="519"/>
    </row>
    <row r="407" spans="1:5" x14ac:dyDescent="0.2">
      <c r="A407" s="527" t="s">
        <v>2197</v>
      </c>
      <c r="B407" s="518" t="s">
        <v>3014</v>
      </c>
      <c r="C407" s="595" t="s">
        <v>1138</v>
      </c>
      <c r="D407" s="519" t="s">
        <v>1139</v>
      </c>
      <c r="E407" s="519"/>
    </row>
    <row r="408" spans="1:5" x14ac:dyDescent="0.2">
      <c r="A408" s="527">
        <v>0</v>
      </c>
      <c r="B408" s="518" t="s">
        <v>3014</v>
      </c>
      <c r="C408" s="595" t="s">
        <v>1140</v>
      </c>
      <c r="D408" s="519"/>
      <c r="E408" s="519"/>
    </row>
    <row r="409" spans="1:5" x14ac:dyDescent="0.2">
      <c r="A409" s="520">
        <v>0</v>
      </c>
      <c r="B409" s="518" t="s">
        <v>3014</v>
      </c>
      <c r="C409" s="595" t="s">
        <v>3159</v>
      </c>
      <c r="D409" s="519" t="s">
        <v>2877</v>
      </c>
      <c r="E409" s="519"/>
    </row>
    <row r="410" spans="1:5" x14ac:dyDescent="0.2">
      <c r="A410" s="520" t="s">
        <v>1708</v>
      </c>
      <c r="B410" s="521" t="s">
        <v>3014</v>
      </c>
      <c r="C410" s="596"/>
      <c r="D410" s="519" t="s">
        <v>2877</v>
      </c>
      <c r="E410" s="519"/>
    </row>
    <row r="411" spans="1:5" x14ac:dyDescent="0.2">
      <c r="A411" s="520">
        <v>0</v>
      </c>
      <c r="B411" s="521" t="s">
        <v>3014</v>
      </c>
      <c r="C411" s="596"/>
      <c r="D411" s="519" t="s">
        <v>2877</v>
      </c>
      <c r="E411" s="519"/>
    </row>
    <row r="412" spans="1:5" x14ac:dyDescent="0.2">
      <c r="A412" s="522" t="s">
        <v>1709</v>
      </c>
      <c r="B412" s="521" t="s">
        <v>3014</v>
      </c>
      <c r="C412" s="596"/>
      <c r="D412" s="523" t="s">
        <v>2877</v>
      </c>
      <c r="E412" s="523"/>
    </row>
    <row r="413" spans="1:5" x14ac:dyDescent="0.2">
      <c r="A413" s="522" t="s">
        <v>1710</v>
      </c>
      <c r="B413" s="521" t="s">
        <v>3014</v>
      </c>
      <c r="C413" s="596"/>
      <c r="D413" s="523" t="s">
        <v>2877</v>
      </c>
      <c r="E413" s="523" t="s">
        <v>2877</v>
      </c>
    </row>
    <row r="414" spans="1:5" x14ac:dyDescent="0.2">
      <c r="A414" s="522"/>
      <c r="B414" s="521" t="s">
        <v>3014</v>
      </c>
      <c r="C414" s="596"/>
      <c r="D414" s="523" t="s">
        <v>2877</v>
      </c>
      <c r="E414" s="523" t="s">
        <v>2877</v>
      </c>
    </row>
    <row r="415" spans="1:5" ht="13.5" thickBot="1" x14ac:dyDescent="0.25">
      <c r="A415" s="524"/>
      <c r="B415" s="525" t="s">
        <v>3015</v>
      </c>
      <c r="C415" s="597" t="s">
        <v>1140</v>
      </c>
      <c r="D415" s="526" t="s">
        <v>2877</v>
      </c>
      <c r="E415" s="526" t="s">
        <v>2877</v>
      </c>
    </row>
    <row r="416" spans="1:5" x14ac:dyDescent="0.2">
      <c r="A416" s="514" t="s">
        <v>2980</v>
      </c>
      <c r="B416" s="515" t="s">
        <v>3012</v>
      </c>
      <c r="C416" s="594" t="s">
        <v>1122</v>
      </c>
      <c r="D416" s="516" t="s">
        <v>1123</v>
      </c>
      <c r="E416" s="516" t="s">
        <v>2114</v>
      </c>
    </row>
    <row r="417" spans="1:5" x14ac:dyDescent="0.2">
      <c r="A417" s="517" t="s">
        <v>1711</v>
      </c>
      <c r="B417" s="518" t="s">
        <v>3013</v>
      </c>
      <c r="C417" s="595" t="s">
        <v>1124</v>
      </c>
      <c r="D417" s="519" t="s">
        <v>1141</v>
      </c>
      <c r="E417" s="519" t="s">
        <v>2115</v>
      </c>
    </row>
    <row r="418" spans="1:5" x14ac:dyDescent="0.2">
      <c r="A418" s="517">
        <v>0</v>
      </c>
      <c r="B418" s="518" t="s">
        <v>3014</v>
      </c>
      <c r="C418" s="595" t="s">
        <v>1142</v>
      </c>
      <c r="D418" s="519"/>
      <c r="E418" s="519" t="s">
        <v>2116</v>
      </c>
    </row>
    <row r="419" spans="1:5" x14ac:dyDescent="0.2">
      <c r="A419" s="517">
        <v>0</v>
      </c>
      <c r="B419" s="518" t="s">
        <v>3014</v>
      </c>
      <c r="C419" s="595" t="s">
        <v>1143</v>
      </c>
      <c r="D419" s="519"/>
      <c r="E419" s="519" t="s">
        <v>2117</v>
      </c>
    </row>
    <row r="420" spans="1:5" x14ac:dyDescent="0.2">
      <c r="A420" s="520">
        <v>0</v>
      </c>
      <c r="B420" s="518" t="s">
        <v>3014</v>
      </c>
      <c r="C420" s="595" t="s">
        <v>1144</v>
      </c>
      <c r="D420" s="519" t="s">
        <v>2877</v>
      </c>
      <c r="E420" s="519" t="s">
        <v>2118</v>
      </c>
    </row>
    <row r="421" spans="1:5" x14ac:dyDescent="0.2">
      <c r="A421" s="520" t="s">
        <v>1695</v>
      </c>
      <c r="B421" s="521" t="s">
        <v>3014</v>
      </c>
      <c r="C421" s="596" t="s">
        <v>1125</v>
      </c>
      <c r="D421" s="519" t="s">
        <v>2877</v>
      </c>
      <c r="E421" s="519" t="s">
        <v>2877</v>
      </c>
    </row>
    <row r="422" spans="1:5" x14ac:dyDescent="0.2">
      <c r="A422" s="520">
        <v>0</v>
      </c>
      <c r="B422" s="521" t="s">
        <v>3014</v>
      </c>
      <c r="C422" s="596" t="s">
        <v>1126</v>
      </c>
      <c r="D422" s="519" t="s">
        <v>2877</v>
      </c>
      <c r="E422" s="519"/>
    </row>
    <row r="423" spans="1:5" x14ac:dyDescent="0.2">
      <c r="A423" s="522" t="s">
        <v>1696</v>
      </c>
      <c r="B423" s="521" t="s">
        <v>3014</v>
      </c>
      <c r="C423" s="596" t="s">
        <v>695</v>
      </c>
      <c r="D423" s="523" t="s">
        <v>2877</v>
      </c>
      <c r="E423" s="523"/>
    </row>
    <row r="424" spans="1:5" x14ac:dyDescent="0.2">
      <c r="A424" s="522" t="s">
        <v>1697</v>
      </c>
      <c r="B424" s="521" t="s">
        <v>3014</v>
      </c>
      <c r="C424" s="596"/>
      <c r="D424" s="523" t="s">
        <v>2877</v>
      </c>
      <c r="E424" s="523" t="s">
        <v>2877</v>
      </c>
    </row>
    <row r="425" spans="1:5" x14ac:dyDescent="0.2">
      <c r="A425" s="522"/>
      <c r="B425" s="521" t="s">
        <v>3014</v>
      </c>
      <c r="C425" s="596"/>
      <c r="D425" s="523" t="s">
        <v>2877</v>
      </c>
      <c r="E425" s="523" t="s">
        <v>2877</v>
      </c>
    </row>
    <row r="426" spans="1:5" ht="13.5" thickBot="1" x14ac:dyDescent="0.25">
      <c r="A426" s="524"/>
      <c r="B426" s="525" t="s">
        <v>3015</v>
      </c>
      <c r="C426" s="597" t="s">
        <v>1127</v>
      </c>
      <c r="D426" s="526" t="s">
        <v>2877</v>
      </c>
      <c r="E426" s="526" t="s">
        <v>2877</v>
      </c>
    </row>
    <row r="427" spans="1:5" x14ac:dyDescent="0.2">
      <c r="A427" s="514" t="s">
        <v>1712</v>
      </c>
      <c r="B427" s="515" t="s">
        <v>3012</v>
      </c>
      <c r="C427" s="594" t="s">
        <v>699</v>
      </c>
      <c r="D427" s="519" t="s">
        <v>1145</v>
      </c>
      <c r="E427" s="519" t="s">
        <v>2119</v>
      </c>
    </row>
    <row r="428" spans="1:5" x14ac:dyDescent="0.2">
      <c r="A428" s="527" t="s">
        <v>2198</v>
      </c>
      <c r="B428" s="518" t="s">
        <v>3013</v>
      </c>
      <c r="C428" s="595" t="s">
        <v>696</v>
      </c>
      <c r="D428" s="519" t="s">
        <v>698</v>
      </c>
      <c r="E428" s="519" t="s">
        <v>2120</v>
      </c>
    </row>
    <row r="429" spans="1:5" x14ac:dyDescent="0.2">
      <c r="A429" s="527" t="s">
        <v>2199</v>
      </c>
      <c r="B429" s="518" t="s">
        <v>3014</v>
      </c>
      <c r="C429" s="595" t="s">
        <v>1146</v>
      </c>
      <c r="D429" s="519" t="s">
        <v>700</v>
      </c>
      <c r="E429" s="519" t="s">
        <v>2877</v>
      </c>
    </row>
    <row r="430" spans="1:5" x14ac:dyDescent="0.2">
      <c r="A430" s="527">
        <v>0</v>
      </c>
      <c r="B430" s="518" t="s">
        <v>3014</v>
      </c>
      <c r="C430" s="595" t="s">
        <v>702</v>
      </c>
      <c r="D430" s="519"/>
      <c r="E430" s="519"/>
    </row>
    <row r="431" spans="1:5" x14ac:dyDescent="0.2">
      <c r="A431" s="520">
        <v>0</v>
      </c>
      <c r="B431" s="518" t="s">
        <v>3014</v>
      </c>
      <c r="C431" s="595" t="s">
        <v>1147</v>
      </c>
      <c r="D431" s="519" t="s">
        <v>2877</v>
      </c>
      <c r="E431" s="519"/>
    </row>
    <row r="432" spans="1:5" x14ac:dyDescent="0.2">
      <c r="A432" s="520" t="s">
        <v>1040</v>
      </c>
      <c r="B432" s="521" t="s">
        <v>3014</v>
      </c>
      <c r="C432" s="596" t="s">
        <v>1148</v>
      </c>
      <c r="D432" s="519" t="s">
        <v>2877</v>
      </c>
      <c r="E432" s="519"/>
    </row>
    <row r="433" spans="1:5" x14ac:dyDescent="0.2">
      <c r="A433" s="520">
        <v>0</v>
      </c>
      <c r="B433" s="521" t="s">
        <v>3014</v>
      </c>
      <c r="C433" s="596"/>
      <c r="D433" s="519" t="s">
        <v>2877</v>
      </c>
      <c r="E433" s="519"/>
    </row>
    <row r="434" spans="1:5" x14ac:dyDescent="0.2">
      <c r="A434" s="522" t="s">
        <v>1041</v>
      </c>
      <c r="B434" s="521" t="s">
        <v>3014</v>
      </c>
      <c r="C434" s="596"/>
      <c r="D434" s="523" t="s">
        <v>2877</v>
      </c>
      <c r="E434" s="523"/>
    </row>
    <row r="435" spans="1:5" x14ac:dyDescent="0.2">
      <c r="A435" s="522" t="s">
        <v>1042</v>
      </c>
      <c r="B435" s="521" t="s">
        <v>3014</v>
      </c>
      <c r="C435" s="596"/>
      <c r="D435" s="523" t="s">
        <v>2877</v>
      </c>
      <c r="E435" s="523" t="s">
        <v>2877</v>
      </c>
    </row>
    <row r="436" spans="1:5" x14ac:dyDescent="0.2">
      <c r="A436" s="522"/>
      <c r="B436" s="521" t="s">
        <v>3014</v>
      </c>
      <c r="C436" s="596"/>
      <c r="D436" s="523" t="s">
        <v>2877</v>
      </c>
      <c r="E436" s="523" t="s">
        <v>2877</v>
      </c>
    </row>
    <row r="437" spans="1:5" ht="13.5" thickBot="1" x14ac:dyDescent="0.25">
      <c r="A437" s="524"/>
      <c r="B437" s="525" t="s">
        <v>3015</v>
      </c>
      <c r="C437" s="597" t="s">
        <v>3441</v>
      </c>
      <c r="D437" s="526" t="s">
        <v>2877</v>
      </c>
      <c r="E437" s="526" t="s">
        <v>2877</v>
      </c>
    </row>
    <row r="438" spans="1:5" x14ac:dyDescent="0.2">
      <c r="A438" s="514" t="s">
        <v>2891</v>
      </c>
      <c r="B438" s="515" t="s">
        <v>3012</v>
      </c>
      <c r="C438" s="594" t="s">
        <v>1043</v>
      </c>
      <c r="D438" s="519" t="s">
        <v>1044</v>
      </c>
      <c r="E438" s="519" t="s">
        <v>1048</v>
      </c>
    </row>
    <row r="439" spans="1:5" x14ac:dyDescent="0.2">
      <c r="A439" s="527" t="s">
        <v>1046</v>
      </c>
      <c r="B439" s="518" t="s">
        <v>3013</v>
      </c>
      <c r="C439" s="595"/>
      <c r="D439" s="519" t="s">
        <v>1047</v>
      </c>
      <c r="E439" s="519" t="s">
        <v>1051</v>
      </c>
    </row>
    <row r="440" spans="1:5" x14ac:dyDescent="0.2">
      <c r="A440" s="527" t="s">
        <v>1049</v>
      </c>
      <c r="B440" s="518" t="s">
        <v>3014</v>
      </c>
      <c r="C440" s="595" t="s">
        <v>1050</v>
      </c>
      <c r="D440" s="519"/>
      <c r="E440" s="519" t="s">
        <v>1312</v>
      </c>
    </row>
    <row r="441" spans="1:5" x14ac:dyDescent="0.2">
      <c r="A441" s="527" t="s">
        <v>1052</v>
      </c>
      <c r="B441" s="518" t="s">
        <v>3014</v>
      </c>
      <c r="C441" s="595" t="s">
        <v>1311</v>
      </c>
      <c r="D441" s="519"/>
      <c r="E441" s="519" t="s">
        <v>1314</v>
      </c>
    </row>
    <row r="442" spans="1:5" x14ac:dyDescent="0.2">
      <c r="A442" s="520">
        <v>0</v>
      </c>
      <c r="B442" s="518" t="s">
        <v>3014</v>
      </c>
      <c r="C442" s="595" t="s">
        <v>1313</v>
      </c>
      <c r="D442" s="519" t="s">
        <v>2877</v>
      </c>
      <c r="E442" s="519" t="s">
        <v>1317</v>
      </c>
    </row>
    <row r="443" spans="1:5" x14ac:dyDescent="0.2">
      <c r="A443" s="520" t="s">
        <v>1315</v>
      </c>
      <c r="B443" s="521" t="s">
        <v>3014</v>
      </c>
      <c r="C443" s="596" t="s">
        <v>1316</v>
      </c>
      <c r="D443" s="519" t="s">
        <v>2877</v>
      </c>
      <c r="E443" s="519" t="s">
        <v>2877</v>
      </c>
    </row>
    <row r="444" spans="1:5" x14ac:dyDescent="0.2">
      <c r="A444" s="520">
        <v>0</v>
      </c>
      <c r="B444" s="521" t="s">
        <v>3014</v>
      </c>
      <c r="C444" s="596"/>
      <c r="D444" s="519" t="s">
        <v>2877</v>
      </c>
      <c r="E444" s="519"/>
    </row>
    <row r="445" spans="1:5" x14ac:dyDescent="0.2">
      <c r="A445" s="522" t="s">
        <v>1318</v>
      </c>
      <c r="B445" s="521" t="s">
        <v>3014</v>
      </c>
      <c r="C445" s="596"/>
      <c r="D445" s="523" t="s">
        <v>2877</v>
      </c>
      <c r="E445" s="523"/>
    </row>
    <row r="446" spans="1:5" x14ac:dyDescent="0.2">
      <c r="A446" s="522" t="s">
        <v>1319</v>
      </c>
      <c r="B446" s="521" t="s">
        <v>3014</v>
      </c>
      <c r="C446" s="596"/>
      <c r="D446" s="523" t="s">
        <v>2877</v>
      </c>
      <c r="E446" s="523" t="s">
        <v>2877</v>
      </c>
    </row>
    <row r="447" spans="1:5" x14ac:dyDescent="0.2">
      <c r="A447" s="522"/>
      <c r="B447" s="521" t="s">
        <v>3014</v>
      </c>
      <c r="C447" s="596"/>
      <c r="D447" s="523" t="s">
        <v>2877</v>
      </c>
      <c r="E447" s="523" t="s">
        <v>2877</v>
      </c>
    </row>
    <row r="448" spans="1:5" ht="13.5" thickBot="1" x14ac:dyDescent="0.25">
      <c r="A448" s="524"/>
      <c r="B448" s="525" t="s">
        <v>3015</v>
      </c>
      <c r="C448" s="597" t="s">
        <v>1045</v>
      </c>
      <c r="D448" s="526" t="s">
        <v>2877</v>
      </c>
      <c r="E448" s="526" t="s">
        <v>2877</v>
      </c>
    </row>
    <row r="449" spans="1:5" x14ac:dyDescent="0.2">
      <c r="A449" s="514" t="s">
        <v>1320</v>
      </c>
      <c r="B449" s="515" t="s">
        <v>3012</v>
      </c>
      <c r="C449" s="594" t="s">
        <v>710</v>
      </c>
      <c r="D449" s="519" t="s">
        <v>711</v>
      </c>
      <c r="E449" s="519" t="s">
        <v>2833</v>
      </c>
    </row>
    <row r="450" spans="1:5" x14ac:dyDescent="0.2">
      <c r="A450" s="527" t="s">
        <v>2200</v>
      </c>
      <c r="B450" s="518" t="s">
        <v>3013</v>
      </c>
      <c r="C450" s="595"/>
      <c r="D450" s="519" t="s">
        <v>712</v>
      </c>
      <c r="E450" s="519" t="s">
        <v>2834</v>
      </c>
    </row>
    <row r="451" spans="1:5" x14ac:dyDescent="0.2">
      <c r="A451" s="527" t="s">
        <v>2201</v>
      </c>
      <c r="B451" s="518" t="s">
        <v>3014</v>
      </c>
      <c r="C451" s="595" t="s">
        <v>2461</v>
      </c>
      <c r="D451" s="519"/>
      <c r="E451" s="519" t="s">
        <v>2835</v>
      </c>
    </row>
    <row r="452" spans="1:5" x14ac:dyDescent="0.2">
      <c r="A452" s="527" t="s">
        <v>2202</v>
      </c>
      <c r="B452" s="518" t="s">
        <v>3014</v>
      </c>
      <c r="C452" s="595" t="s">
        <v>714</v>
      </c>
      <c r="D452" s="519"/>
      <c r="E452" s="519" t="s">
        <v>2121</v>
      </c>
    </row>
    <row r="453" spans="1:5" x14ac:dyDescent="0.2">
      <c r="A453" s="520">
        <v>0</v>
      </c>
      <c r="B453" s="518" t="s">
        <v>3014</v>
      </c>
      <c r="C453" s="595" t="s">
        <v>715</v>
      </c>
      <c r="D453" s="519" t="s">
        <v>2877</v>
      </c>
      <c r="E453" s="519" t="s">
        <v>2048</v>
      </c>
    </row>
    <row r="454" spans="1:5" x14ac:dyDescent="0.2">
      <c r="A454" s="520" t="s">
        <v>1322</v>
      </c>
      <c r="B454" s="521" t="s">
        <v>3014</v>
      </c>
      <c r="C454" s="596" t="s">
        <v>2469</v>
      </c>
      <c r="D454" s="519" t="s">
        <v>2877</v>
      </c>
      <c r="E454" s="519" t="s">
        <v>2877</v>
      </c>
    </row>
    <row r="455" spans="1:5" x14ac:dyDescent="0.2">
      <c r="A455" s="520">
        <v>0</v>
      </c>
      <c r="B455" s="521" t="s">
        <v>3014</v>
      </c>
      <c r="C455" s="596" t="s">
        <v>1149</v>
      </c>
      <c r="D455" s="519" t="s">
        <v>2877</v>
      </c>
      <c r="E455" s="519"/>
    </row>
    <row r="456" spans="1:5" x14ac:dyDescent="0.2">
      <c r="A456" s="522" t="s">
        <v>1323</v>
      </c>
      <c r="B456" s="521" t="s">
        <v>3014</v>
      </c>
      <c r="C456" s="596" t="s">
        <v>718</v>
      </c>
      <c r="D456" s="523" t="s">
        <v>2877</v>
      </c>
      <c r="E456" s="523"/>
    </row>
    <row r="457" spans="1:5" x14ac:dyDescent="0.2">
      <c r="A457" s="522" t="s">
        <v>1324</v>
      </c>
      <c r="B457" s="521" t="s">
        <v>3014</v>
      </c>
      <c r="C457" s="596" t="s">
        <v>1150</v>
      </c>
      <c r="D457" s="523" t="s">
        <v>2877</v>
      </c>
      <c r="E457" s="523" t="s">
        <v>2877</v>
      </c>
    </row>
    <row r="458" spans="1:5" x14ac:dyDescent="0.2">
      <c r="A458" s="522"/>
      <c r="B458" s="521" t="s">
        <v>3014</v>
      </c>
      <c r="C458" s="596"/>
      <c r="D458" s="523" t="s">
        <v>2877</v>
      </c>
      <c r="E458" s="523" t="s">
        <v>2877</v>
      </c>
    </row>
    <row r="459" spans="1:5" ht="13.5" thickBot="1" x14ac:dyDescent="0.25">
      <c r="A459" s="524"/>
      <c r="B459" s="525" t="s">
        <v>3015</v>
      </c>
      <c r="C459" s="597" t="s">
        <v>719</v>
      </c>
      <c r="D459" s="526" t="s">
        <v>2877</v>
      </c>
      <c r="E459" s="526" t="s">
        <v>2877</v>
      </c>
    </row>
    <row r="460" spans="1:5" x14ac:dyDescent="0.2">
      <c r="A460" s="514" t="s">
        <v>1325</v>
      </c>
      <c r="B460" s="515" t="s">
        <v>3012</v>
      </c>
      <c r="C460" s="594" t="s">
        <v>1151</v>
      </c>
      <c r="D460" s="519" t="s">
        <v>1152</v>
      </c>
      <c r="E460" s="519" t="s">
        <v>2122</v>
      </c>
    </row>
    <row r="461" spans="1:5" x14ac:dyDescent="0.2">
      <c r="A461" s="527" t="s">
        <v>2203</v>
      </c>
      <c r="B461" s="518" t="s">
        <v>3013</v>
      </c>
      <c r="C461" s="595" t="s">
        <v>722</v>
      </c>
      <c r="D461" s="519" t="s">
        <v>1153</v>
      </c>
      <c r="E461" s="519" t="s">
        <v>2123</v>
      </c>
    </row>
    <row r="462" spans="1:5" x14ac:dyDescent="0.2">
      <c r="A462" s="527" t="s">
        <v>2204</v>
      </c>
      <c r="B462" s="518" t="s">
        <v>3014</v>
      </c>
      <c r="C462" s="595" t="s">
        <v>1154</v>
      </c>
      <c r="D462" s="519"/>
      <c r="E462" s="519" t="s">
        <v>2877</v>
      </c>
    </row>
    <row r="463" spans="1:5" x14ac:dyDescent="0.2">
      <c r="A463" s="527">
        <v>0</v>
      </c>
      <c r="B463" s="518" t="s">
        <v>3014</v>
      </c>
      <c r="C463" s="595" t="s">
        <v>1155</v>
      </c>
      <c r="D463" s="519"/>
      <c r="E463" s="519"/>
    </row>
    <row r="464" spans="1:5" x14ac:dyDescent="0.2">
      <c r="A464" s="520">
        <v>0</v>
      </c>
      <c r="B464" s="518" t="s">
        <v>3014</v>
      </c>
      <c r="C464" s="595" t="s">
        <v>1156</v>
      </c>
      <c r="D464" s="519" t="s">
        <v>2877</v>
      </c>
      <c r="E464" s="519"/>
    </row>
    <row r="465" spans="1:5" x14ac:dyDescent="0.2">
      <c r="A465" s="520" t="s">
        <v>1326</v>
      </c>
      <c r="B465" s="521" t="s">
        <v>3014</v>
      </c>
      <c r="C465" s="596"/>
      <c r="D465" s="519" t="s">
        <v>2877</v>
      </c>
      <c r="E465" s="519"/>
    </row>
    <row r="466" spans="1:5" x14ac:dyDescent="0.2">
      <c r="A466" s="520">
        <v>0</v>
      </c>
      <c r="B466" s="521" t="s">
        <v>3014</v>
      </c>
      <c r="C466" s="596"/>
      <c r="D466" s="519" t="s">
        <v>2877</v>
      </c>
      <c r="E466" s="519"/>
    </row>
    <row r="467" spans="1:5" x14ac:dyDescent="0.2">
      <c r="A467" s="522" t="s">
        <v>1327</v>
      </c>
      <c r="B467" s="521" t="s">
        <v>3014</v>
      </c>
      <c r="C467" s="596"/>
      <c r="D467" s="523" t="s">
        <v>2877</v>
      </c>
      <c r="E467" s="523"/>
    </row>
    <row r="468" spans="1:5" x14ac:dyDescent="0.2">
      <c r="A468" s="522" t="s">
        <v>1271</v>
      </c>
      <c r="B468" s="521" t="s">
        <v>3014</v>
      </c>
      <c r="C468" s="596"/>
      <c r="D468" s="523" t="s">
        <v>2877</v>
      </c>
      <c r="E468" s="523" t="s">
        <v>2877</v>
      </c>
    </row>
    <row r="469" spans="1:5" x14ac:dyDescent="0.2">
      <c r="A469" s="522"/>
      <c r="B469" s="521" t="s">
        <v>3014</v>
      </c>
      <c r="C469" s="596"/>
      <c r="D469" s="523" t="s">
        <v>2877</v>
      </c>
      <c r="E469" s="523" t="s">
        <v>2877</v>
      </c>
    </row>
    <row r="470" spans="1:5" ht="13.5" thickBot="1" x14ac:dyDescent="0.25">
      <c r="A470" s="524"/>
      <c r="B470" s="525" t="s">
        <v>3015</v>
      </c>
      <c r="C470" s="597"/>
      <c r="D470" s="526" t="s">
        <v>2877</v>
      </c>
      <c r="E470" s="526" t="s">
        <v>2877</v>
      </c>
    </row>
    <row r="471" spans="1:5" x14ac:dyDescent="0.2">
      <c r="A471" s="514" t="s">
        <v>1328</v>
      </c>
      <c r="B471" s="515" t="s">
        <v>3012</v>
      </c>
      <c r="C471" s="594" t="s">
        <v>3068</v>
      </c>
      <c r="D471" s="519" t="s">
        <v>1157</v>
      </c>
      <c r="E471" s="519" t="s">
        <v>2877</v>
      </c>
    </row>
    <row r="472" spans="1:5" x14ac:dyDescent="0.2">
      <c r="A472" s="517" t="s">
        <v>1329</v>
      </c>
      <c r="B472" s="518" t="s">
        <v>3013</v>
      </c>
      <c r="C472" s="595" t="s">
        <v>3070</v>
      </c>
      <c r="D472" s="519" t="s">
        <v>1158</v>
      </c>
      <c r="E472" s="519"/>
    </row>
    <row r="473" spans="1:5" x14ac:dyDescent="0.2">
      <c r="A473" s="517" t="s">
        <v>1330</v>
      </c>
      <c r="B473" s="518" t="s">
        <v>3014</v>
      </c>
      <c r="C473" s="595" t="s">
        <v>1159</v>
      </c>
      <c r="D473" s="519"/>
      <c r="E473" s="519"/>
    </row>
    <row r="474" spans="1:5" x14ac:dyDescent="0.2">
      <c r="A474" s="517">
        <v>0</v>
      </c>
      <c r="B474" s="518" t="s">
        <v>3014</v>
      </c>
      <c r="C474" s="595" t="s">
        <v>1160</v>
      </c>
      <c r="D474" s="519"/>
      <c r="E474" s="519"/>
    </row>
    <row r="475" spans="1:5" x14ac:dyDescent="0.2">
      <c r="A475" s="520">
        <v>0</v>
      </c>
      <c r="B475" s="518" t="s">
        <v>3014</v>
      </c>
      <c r="C475" s="595" t="s">
        <v>1161</v>
      </c>
      <c r="D475" s="519" t="s">
        <v>2877</v>
      </c>
      <c r="E475" s="519"/>
    </row>
    <row r="476" spans="1:5" x14ac:dyDescent="0.2">
      <c r="A476" s="520" t="s">
        <v>1331</v>
      </c>
      <c r="B476" s="521" t="s">
        <v>3014</v>
      </c>
      <c r="C476" s="596" t="s">
        <v>1162</v>
      </c>
      <c r="D476" s="519" t="s">
        <v>2877</v>
      </c>
      <c r="E476" s="519"/>
    </row>
    <row r="477" spans="1:5" x14ac:dyDescent="0.2">
      <c r="A477" s="520">
        <v>0</v>
      </c>
      <c r="B477" s="521" t="s">
        <v>3014</v>
      </c>
      <c r="C477" s="596"/>
      <c r="D477" s="519" t="s">
        <v>2877</v>
      </c>
      <c r="E477" s="519"/>
    </row>
    <row r="478" spans="1:5" x14ac:dyDescent="0.2">
      <c r="A478" s="522" t="s">
        <v>1332</v>
      </c>
      <c r="B478" s="521" t="s">
        <v>3014</v>
      </c>
      <c r="C478" s="596"/>
      <c r="D478" s="523" t="s">
        <v>2877</v>
      </c>
      <c r="E478" s="523"/>
    </row>
    <row r="479" spans="1:5" x14ac:dyDescent="0.2">
      <c r="A479" s="522" t="s">
        <v>1333</v>
      </c>
      <c r="B479" s="521" t="s">
        <v>3014</v>
      </c>
      <c r="C479" s="596"/>
      <c r="D479" s="523" t="s">
        <v>2877</v>
      </c>
      <c r="E479" s="523" t="s">
        <v>2877</v>
      </c>
    </row>
    <row r="480" spans="1:5" x14ac:dyDescent="0.2">
      <c r="A480" s="522"/>
      <c r="B480" s="521" t="s">
        <v>3014</v>
      </c>
      <c r="C480" s="596"/>
      <c r="D480" s="523" t="s">
        <v>2877</v>
      </c>
      <c r="E480" s="523" t="s">
        <v>2877</v>
      </c>
    </row>
    <row r="481" spans="1:5" ht="13.5" thickBot="1" x14ac:dyDescent="0.25">
      <c r="A481" s="524"/>
      <c r="B481" s="525" t="s">
        <v>3015</v>
      </c>
      <c r="C481" s="597" t="s">
        <v>1163</v>
      </c>
      <c r="D481" s="526" t="s">
        <v>2877</v>
      </c>
      <c r="E481" s="526" t="s">
        <v>2877</v>
      </c>
    </row>
    <row r="482" spans="1:5" x14ac:dyDescent="0.2">
      <c r="A482" s="514" t="s">
        <v>3223</v>
      </c>
      <c r="B482" s="515" t="s">
        <v>3012</v>
      </c>
      <c r="C482" s="594" t="s">
        <v>3078</v>
      </c>
      <c r="D482" s="516" t="s">
        <v>3079</v>
      </c>
      <c r="E482" s="516" t="s">
        <v>2057</v>
      </c>
    </row>
    <row r="483" spans="1:5" x14ac:dyDescent="0.2">
      <c r="A483" s="527" t="s">
        <v>2158</v>
      </c>
      <c r="B483" s="518" t="s">
        <v>3013</v>
      </c>
      <c r="C483" s="595" t="s">
        <v>3080</v>
      </c>
      <c r="D483" s="519" t="s">
        <v>3081</v>
      </c>
      <c r="E483" s="519" t="s">
        <v>2058</v>
      </c>
    </row>
    <row r="484" spans="1:5" x14ac:dyDescent="0.2">
      <c r="A484" s="527" t="s">
        <v>2159</v>
      </c>
      <c r="B484" s="518" t="s">
        <v>3014</v>
      </c>
      <c r="C484" s="595" t="s">
        <v>3082</v>
      </c>
      <c r="D484" s="519"/>
      <c r="E484" s="519" t="s">
        <v>2877</v>
      </c>
    </row>
    <row r="485" spans="1:5" x14ac:dyDescent="0.2">
      <c r="A485" s="527">
        <v>0</v>
      </c>
      <c r="B485" s="518" t="s">
        <v>3014</v>
      </c>
      <c r="C485" s="595" t="s">
        <v>3083</v>
      </c>
      <c r="D485" s="519"/>
      <c r="E485" s="519"/>
    </row>
    <row r="486" spans="1:5" x14ac:dyDescent="0.2">
      <c r="A486" s="520">
        <v>0</v>
      </c>
      <c r="B486" s="518" t="s">
        <v>3014</v>
      </c>
      <c r="C486" s="595" t="s">
        <v>3084</v>
      </c>
      <c r="D486" s="519" t="s">
        <v>2877</v>
      </c>
      <c r="E486" s="519"/>
    </row>
    <row r="487" spans="1:5" x14ac:dyDescent="0.2">
      <c r="A487" s="520" t="s">
        <v>411</v>
      </c>
      <c r="B487" s="521" t="s">
        <v>3014</v>
      </c>
      <c r="C487" s="596"/>
      <c r="D487" s="519" t="s">
        <v>2877</v>
      </c>
      <c r="E487" s="519"/>
    </row>
    <row r="488" spans="1:5" x14ac:dyDescent="0.2">
      <c r="A488" s="520">
        <v>0</v>
      </c>
      <c r="B488" s="521" t="s">
        <v>3014</v>
      </c>
      <c r="C488" s="596"/>
      <c r="D488" s="519" t="s">
        <v>2877</v>
      </c>
      <c r="E488" s="519"/>
    </row>
    <row r="489" spans="1:5" x14ac:dyDescent="0.2">
      <c r="A489" s="522" t="s">
        <v>412</v>
      </c>
      <c r="B489" s="521" t="s">
        <v>3014</v>
      </c>
      <c r="C489" s="596"/>
      <c r="D489" s="523" t="s">
        <v>2877</v>
      </c>
      <c r="E489" s="523"/>
    </row>
    <row r="490" spans="1:5" x14ac:dyDescent="0.2">
      <c r="A490" s="522" t="s">
        <v>413</v>
      </c>
      <c r="B490" s="521" t="s">
        <v>3014</v>
      </c>
      <c r="C490" s="596"/>
      <c r="D490" s="523" t="s">
        <v>2877</v>
      </c>
      <c r="E490" s="523" t="s">
        <v>2877</v>
      </c>
    </row>
    <row r="491" spans="1:5" x14ac:dyDescent="0.2">
      <c r="A491" s="522"/>
      <c r="B491" s="521" t="s">
        <v>3014</v>
      </c>
      <c r="C491" s="596"/>
      <c r="D491" s="523" t="s">
        <v>2877</v>
      </c>
      <c r="E491" s="523" t="s">
        <v>2877</v>
      </c>
    </row>
    <row r="492" spans="1:5" ht="13.5" thickBot="1" x14ac:dyDescent="0.25">
      <c r="A492" s="524"/>
      <c r="B492" s="525" t="s">
        <v>3015</v>
      </c>
      <c r="C492" s="597"/>
      <c r="D492" s="526" t="s">
        <v>2877</v>
      </c>
      <c r="E492" s="526" t="s">
        <v>2877</v>
      </c>
    </row>
    <row r="493" spans="1:5" x14ac:dyDescent="0.2">
      <c r="A493" s="514" t="s">
        <v>3224</v>
      </c>
      <c r="B493" s="515" t="s">
        <v>3012</v>
      </c>
      <c r="C493" s="594" t="s">
        <v>1164</v>
      </c>
      <c r="D493" s="519" t="s">
        <v>1165</v>
      </c>
      <c r="E493" s="519" t="s">
        <v>2124</v>
      </c>
    </row>
    <row r="494" spans="1:5" x14ac:dyDescent="0.2">
      <c r="A494" s="527" t="s">
        <v>1334</v>
      </c>
      <c r="B494" s="518" t="s">
        <v>3013</v>
      </c>
      <c r="C494" s="595" t="s">
        <v>1166</v>
      </c>
      <c r="D494" s="519" t="s">
        <v>1167</v>
      </c>
      <c r="E494" s="519" t="s">
        <v>2125</v>
      </c>
    </row>
    <row r="495" spans="1:5" x14ac:dyDescent="0.2">
      <c r="A495" s="527" t="s">
        <v>879</v>
      </c>
      <c r="B495" s="518" t="s">
        <v>3014</v>
      </c>
      <c r="C495" s="595" t="s">
        <v>1168</v>
      </c>
      <c r="D495" s="519"/>
      <c r="E495" s="519" t="s">
        <v>2877</v>
      </c>
    </row>
    <row r="496" spans="1:5" x14ac:dyDescent="0.2">
      <c r="A496" s="527" t="s">
        <v>880</v>
      </c>
      <c r="B496" s="518" t="s">
        <v>3014</v>
      </c>
      <c r="C496" s="595" t="s">
        <v>1169</v>
      </c>
      <c r="D496" s="519"/>
      <c r="E496" s="519"/>
    </row>
    <row r="497" spans="1:5" x14ac:dyDescent="0.2">
      <c r="A497" s="520">
        <v>0</v>
      </c>
      <c r="B497" s="518" t="s">
        <v>3014</v>
      </c>
      <c r="C497" s="595" t="s">
        <v>1170</v>
      </c>
      <c r="D497" s="519" t="s">
        <v>2877</v>
      </c>
      <c r="E497" s="519"/>
    </row>
    <row r="498" spans="1:5" x14ac:dyDescent="0.2">
      <c r="A498" s="520" t="s">
        <v>881</v>
      </c>
      <c r="B498" s="521" t="s">
        <v>3014</v>
      </c>
      <c r="C498" s="596"/>
      <c r="D498" s="519" t="s">
        <v>2877</v>
      </c>
      <c r="E498" s="519"/>
    </row>
    <row r="499" spans="1:5" x14ac:dyDescent="0.2">
      <c r="A499" s="520">
        <v>0</v>
      </c>
      <c r="B499" s="521" t="s">
        <v>3014</v>
      </c>
      <c r="C499" s="596"/>
      <c r="D499" s="519" t="s">
        <v>2877</v>
      </c>
      <c r="E499" s="519"/>
    </row>
    <row r="500" spans="1:5" x14ac:dyDescent="0.2">
      <c r="A500" s="522" t="s">
        <v>882</v>
      </c>
      <c r="B500" s="521" t="s">
        <v>3014</v>
      </c>
      <c r="C500" s="596"/>
      <c r="D500" s="523" t="s">
        <v>2877</v>
      </c>
      <c r="E500" s="523"/>
    </row>
    <row r="501" spans="1:5" x14ac:dyDescent="0.2">
      <c r="A501" s="522" t="s">
        <v>883</v>
      </c>
      <c r="B501" s="521" t="s">
        <v>3014</v>
      </c>
      <c r="C501" s="596"/>
      <c r="D501" s="523" t="s">
        <v>2877</v>
      </c>
      <c r="E501" s="523" t="s">
        <v>2877</v>
      </c>
    </row>
    <row r="502" spans="1:5" x14ac:dyDescent="0.2">
      <c r="A502" s="522"/>
      <c r="B502" s="521" t="s">
        <v>3014</v>
      </c>
      <c r="C502" s="596"/>
      <c r="D502" s="523" t="s">
        <v>2877</v>
      </c>
      <c r="E502" s="523" t="s">
        <v>2877</v>
      </c>
    </row>
    <row r="503" spans="1:5" ht="13.5" thickBot="1" x14ac:dyDescent="0.25">
      <c r="A503" s="524"/>
      <c r="B503" s="525" t="s">
        <v>3015</v>
      </c>
      <c r="C503" s="597" t="s">
        <v>1171</v>
      </c>
      <c r="D503" s="526" t="s">
        <v>2877</v>
      </c>
      <c r="E503" s="526" t="s">
        <v>2877</v>
      </c>
    </row>
    <row r="504" spans="1:5" x14ac:dyDescent="0.2">
      <c r="A504" s="514" t="s">
        <v>884</v>
      </c>
      <c r="B504" s="515" t="s">
        <v>3012</v>
      </c>
      <c r="C504" s="594" t="s">
        <v>3092</v>
      </c>
      <c r="D504" s="519" t="s">
        <v>3096</v>
      </c>
      <c r="E504" s="519" t="s">
        <v>2126</v>
      </c>
    </row>
    <row r="505" spans="1:5" x14ac:dyDescent="0.2">
      <c r="A505" s="527" t="s">
        <v>885</v>
      </c>
      <c r="B505" s="518" t="s">
        <v>3013</v>
      </c>
      <c r="C505" s="595"/>
      <c r="D505" s="519" t="s">
        <v>3093</v>
      </c>
      <c r="E505" s="519" t="s">
        <v>2127</v>
      </c>
    </row>
    <row r="506" spans="1:5" x14ac:dyDescent="0.2">
      <c r="A506" s="527" t="s">
        <v>886</v>
      </c>
      <c r="B506" s="518" t="s">
        <v>3014</v>
      </c>
      <c r="C506" s="595" t="s">
        <v>1172</v>
      </c>
      <c r="D506" s="519"/>
      <c r="E506" s="519" t="s">
        <v>2877</v>
      </c>
    </row>
    <row r="507" spans="1:5" x14ac:dyDescent="0.2">
      <c r="A507" s="527">
        <v>0</v>
      </c>
      <c r="B507" s="518" t="s">
        <v>3014</v>
      </c>
      <c r="C507" s="595" t="s">
        <v>3095</v>
      </c>
      <c r="D507" s="519"/>
      <c r="E507" s="519"/>
    </row>
    <row r="508" spans="1:5" x14ac:dyDescent="0.2">
      <c r="A508" s="520">
        <v>0</v>
      </c>
      <c r="B508" s="518" t="s">
        <v>3014</v>
      </c>
      <c r="C508" s="595" t="s">
        <v>1173</v>
      </c>
      <c r="D508" s="519" t="s">
        <v>2877</v>
      </c>
      <c r="E508" s="519"/>
    </row>
    <row r="509" spans="1:5" x14ac:dyDescent="0.2">
      <c r="A509" s="520" t="s">
        <v>887</v>
      </c>
      <c r="B509" s="521" t="s">
        <v>3014</v>
      </c>
      <c r="C509" s="596" t="s">
        <v>1174</v>
      </c>
      <c r="D509" s="519" t="s">
        <v>2877</v>
      </c>
      <c r="E509" s="519"/>
    </row>
    <row r="510" spans="1:5" x14ac:dyDescent="0.2">
      <c r="A510" s="520">
        <v>0</v>
      </c>
      <c r="B510" s="521" t="s">
        <v>3014</v>
      </c>
      <c r="C510" s="596"/>
      <c r="D510" s="519" t="s">
        <v>2877</v>
      </c>
      <c r="E510" s="519"/>
    </row>
    <row r="511" spans="1:5" x14ac:dyDescent="0.2">
      <c r="A511" s="522" t="s">
        <v>888</v>
      </c>
      <c r="B511" s="521" t="s">
        <v>3014</v>
      </c>
      <c r="C511" s="596"/>
      <c r="D511" s="523" t="s">
        <v>2877</v>
      </c>
      <c r="E511" s="523"/>
    </row>
    <row r="512" spans="1:5" x14ac:dyDescent="0.2">
      <c r="A512" s="522">
        <v>0</v>
      </c>
      <c r="B512" s="521" t="s">
        <v>3014</v>
      </c>
      <c r="C512" s="596"/>
      <c r="D512" s="523" t="s">
        <v>2877</v>
      </c>
      <c r="E512" s="523" t="s">
        <v>2877</v>
      </c>
    </row>
    <row r="513" spans="1:5" x14ac:dyDescent="0.2">
      <c r="A513" s="522"/>
      <c r="B513" s="521" t="s">
        <v>3014</v>
      </c>
      <c r="C513" s="596"/>
      <c r="D513" s="523" t="s">
        <v>2877</v>
      </c>
      <c r="E513" s="523" t="s">
        <v>2877</v>
      </c>
    </row>
    <row r="514" spans="1:5" ht="13.5" thickBot="1" x14ac:dyDescent="0.25">
      <c r="A514" s="524"/>
      <c r="B514" s="525" t="s">
        <v>3015</v>
      </c>
      <c r="C514" s="597" t="s">
        <v>3098</v>
      </c>
      <c r="D514" s="526" t="s">
        <v>2877</v>
      </c>
      <c r="E514" s="526" t="s">
        <v>2877</v>
      </c>
    </row>
    <row r="515" spans="1:5" x14ac:dyDescent="0.2">
      <c r="A515" s="514" t="s">
        <v>2892</v>
      </c>
      <c r="B515" s="515" t="s">
        <v>3012</v>
      </c>
      <c r="C515" s="594" t="s">
        <v>1175</v>
      </c>
      <c r="D515" s="519" t="s">
        <v>1178</v>
      </c>
      <c r="E515" s="519" t="s">
        <v>2877</v>
      </c>
    </row>
    <row r="516" spans="1:5" x14ac:dyDescent="0.2">
      <c r="A516" s="517" t="s">
        <v>2205</v>
      </c>
      <c r="B516" s="518" t="s">
        <v>3013</v>
      </c>
      <c r="C516" s="595" t="s">
        <v>1176</v>
      </c>
      <c r="D516" s="519" t="s">
        <v>1180</v>
      </c>
      <c r="E516" s="519"/>
    </row>
    <row r="517" spans="1:5" x14ac:dyDescent="0.2">
      <c r="A517" s="517" t="s">
        <v>2206</v>
      </c>
      <c r="B517" s="518" t="s">
        <v>3014</v>
      </c>
      <c r="C517" s="595" t="s">
        <v>1177</v>
      </c>
      <c r="D517" s="519"/>
      <c r="E517" s="519"/>
    </row>
    <row r="518" spans="1:5" x14ac:dyDescent="0.2">
      <c r="A518" s="517" t="s">
        <v>2207</v>
      </c>
      <c r="B518" s="518" t="s">
        <v>3014</v>
      </c>
      <c r="C518" s="595" t="s">
        <v>1179</v>
      </c>
      <c r="D518" s="519"/>
      <c r="E518" s="519"/>
    </row>
    <row r="519" spans="1:5" x14ac:dyDescent="0.2">
      <c r="A519" s="520">
        <v>0</v>
      </c>
      <c r="B519" s="518" t="s">
        <v>3014</v>
      </c>
      <c r="C519" s="595" t="s">
        <v>1181</v>
      </c>
      <c r="D519" s="519" t="s">
        <v>2877</v>
      </c>
      <c r="E519" s="519"/>
    </row>
    <row r="520" spans="1:5" x14ac:dyDescent="0.2">
      <c r="A520" s="520">
        <v>0</v>
      </c>
      <c r="B520" s="521" t="s">
        <v>3014</v>
      </c>
      <c r="C520" s="596" t="s">
        <v>1182</v>
      </c>
      <c r="D520" s="519" t="s">
        <v>2877</v>
      </c>
      <c r="E520" s="519"/>
    </row>
    <row r="521" spans="1:5" x14ac:dyDescent="0.2">
      <c r="A521" s="520" t="s">
        <v>889</v>
      </c>
      <c r="B521" s="521" t="s">
        <v>3014</v>
      </c>
      <c r="C521" s="596"/>
      <c r="D521" s="519" t="s">
        <v>2877</v>
      </c>
      <c r="E521" s="519"/>
    </row>
    <row r="522" spans="1:5" x14ac:dyDescent="0.2">
      <c r="A522" s="522" t="s">
        <v>890</v>
      </c>
      <c r="B522" s="521" t="s">
        <v>3014</v>
      </c>
      <c r="C522" s="596"/>
      <c r="D522" s="523" t="s">
        <v>2877</v>
      </c>
      <c r="E522" s="523"/>
    </row>
    <row r="523" spans="1:5" x14ac:dyDescent="0.2">
      <c r="A523" s="522" t="s">
        <v>891</v>
      </c>
      <c r="B523" s="521" t="s">
        <v>3014</v>
      </c>
      <c r="C523" s="596"/>
      <c r="D523" s="523" t="s">
        <v>2877</v>
      </c>
      <c r="E523" s="523" t="s">
        <v>2877</v>
      </c>
    </row>
    <row r="524" spans="1:5" x14ac:dyDescent="0.2">
      <c r="A524" s="522"/>
      <c r="B524" s="521" t="s">
        <v>3014</v>
      </c>
      <c r="C524" s="596"/>
      <c r="D524" s="523" t="s">
        <v>2877</v>
      </c>
      <c r="E524" s="523" t="s">
        <v>2877</v>
      </c>
    </row>
    <row r="525" spans="1:5" ht="13.5" thickBot="1" x14ac:dyDescent="0.25">
      <c r="A525" s="524"/>
      <c r="B525" s="525" t="s">
        <v>3015</v>
      </c>
      <c r="C525" s="597" t="s">
        <v>1181</v>
      </c>
      <c r="D525" s="526" t="s">
        <v>2877</v>
      </c>
      <c r="E525" s="526" t="s">
        <v>2877</v>
      </c>
    </row>
    <row r="526" spans="1:5" x14ac:dyDescent="0.2">
      <c r="A526" s="514" t="s">
        <v>2893</v>
      </c>
      <c r="B526" s="515" t="s">
        <v>3012</v>
      </c>
      <c r="C526" s="594" t="s">
        <v>3099</v>
      </c>
      <c r="D526" s="519" t="s">
        <v>1183</v>
      </c>
      <c r="E526" s="516" t="s">
        <v>985</v>
      </c>
    </row>
    <row r="527" spans="1:5" x14ac:dyDescent="0.2">
      <c r="A527" s="527" t="s">
        <v>2208</v>
      </c>
      <c r="B527" s="518" t="s">
        <v>3013</v>
      </c>
      <c r="C527" s="595" t="s">
        <v>1184</v>
      </c>
      <c r="D527" s="519" t="s">
        <v>1185</v>
      </c>
      <c r="E527" s="519" t="s">
        <v>2128</v>
      </c>
    </row>
    <row r="528" spans="1:5" x14ac:dyDescent="0.2">
      <c r="A528" s="527" t="s">
        <v>2209</v>
      </c>
      <c r="B528" s="518" t="s">
        <v>3014</v>
      </c>
      <c r="C528" s="595" t="s">
        <v>3105</v>
      </c>
      <c r="D528" s="519"/>
      <c r="E528" s="519" t="s">
        <v>3102</v>
      </c>
    </row>
    <row r="529" spans="1:5" x14ac:dyDescent="0.2">
      <c r="A529" s="527" t="s">
        <v>2210</v>
      </c>
      <c r="B529" s="518" t="s">
        <v>3014</v>
      </c>
      <c r="C529" s="595" t="s">
        <v>3107</v>
      </c>
      <c r="D529" s="519"/>
      <c r="E529" s="519" t="s">
        <v>2129</v>
      </c>
    </row>
    <row r="530" spans="1:5" x14ac:dyDescent="0.2">
      <c r="A530" s="520">
        <v>0</v>
      </c>
      <c r="B530" s="518" t="s">
        <v>3014</v>
      </c>
      <c r="C530" s="595" t="s">
        <v>3104</v>
      </c>
      <c r="D530" s="519" t="s">
        <v>2877</v>
      </c>
      <c r="E530" s="519" t="s">
        <v>2130</v>
      </c>
    </row>
    <row r="531" spans="1:5" x14ac:dyDescent="0.2">
      <c r="A531" s="520" t="s">
        <v>892</v>
      </c>
      <c r="B531" s="521" t="s">
        <v>3014</v>
      </c>
      <c r="C531" s="596" t="s">
        <v>3106</v>
      </c>
      <c r="D531" s="519" t="s">
        <v>2877</v>
      </c>
      <c r="E531" s="519" t="s">
        <v>2877</v>
      </c>
    </row>
    <row r="532" spans="1:5" x14ac:dyDescent="0.2">
      <c r="A532" s="520">
        <v>0</v>
      </c>
      <c r="B532" s="521" t="s">
        <v>3014</v>
      </c>
      <c r="C532" s="596" t="s">
        <v>1186</v>
      </c>
      <c r="D532" s="519" t="s">
        <v>2877</v>
      </c>
      <c r="E532" s="519"/>
    </row>
    <row r="533" spans="1:5" x14ac:dyDescent="0.2">
      <c r="A533" s="522" t="s">
        <v>893</v>
      </c>
      <c r="B533" s="521" t="s">
        <v>3014</v>
      </c>
      <c r="C533" s="596"/>
      <c r="D533" s="523" t="s">
        <v>2877</v>
      </c>
      <c r="E533" s="523"/>
    </row>
    <row r="534" spans="1:5" x14ac:dyDescent="0.2">
      <c r="A534" s="522" t="s">
        <v>894</v>
      </c>
      <c r="B534" s="521" t="s">
        <v>3014</v>
      </c>
      <c r="C534" s="596"/>
      <c r="D534" s="523" t="s">
        <v>2877</v>
      </c>
      <c r="E534" s="523" t="s">
        <v>2877</v>
      </c>
    </row>
    <row r="535" spans="1:5" x14ac:dyDescent="0.2">
      <c r="A535" s="522"/>
      <c r="B535" s="521" t="s">
        <v>3014</v>
      </c>
      <c r="C535" s="596"/>
      <c r="D535" s="523" t="s">
        <v>2877</v>
      </c>
      <c r="E535" s="523" t="s">
        <v>2877</v>
      </c>
    </row>
    <row r="536" spans="1:5" ht="13.5" thickBot="1" x14ac:dyDescent="0.25">
      <c r="A536" s="524"/>
      <c r="B536" s="525" t="s">
        <v>3015</v>
      </c>
      <c r="C536" s="597" t="s">
        <v>3105</v>
      </c>
      <c r="D536" s="526" t="s">
        <v>2877</v>
      </c>
      <c r="E536" s="526" t="s">
        <v>2877</v>
      </c>
    </row>
    <row r="537" spans="1:5" x14ac:dyDescent="0.2">
      <c r="A537" s="514" t="s">
        <v>2894</v>
      </c>
      <c r="B537" s="515" t="s">
        <v>3012</v>
      </c>
      <c r="C537" s="594" t="s">
        <v>2739</v>
      </c>
      <c r="D537" s="519" t="s">
        <v>895</v>
      </c>
      <c r="E537" s="519" t="s">
        <v>900</v>
      </c>
    </row>
    <row r="538" spans="1:5" x14ac:dyDescent="0.2">
      <c r="A538" s="527" t="s">
        <v>897</v>
      </c>
      <c r="B538" s="518" t="s">
        <v>3013</v>
      </c>
      <c r="C538" s="595" t="s">
        <v>2740</v>
      </c>
      <c r="D538" s="519" t="s">
        <v>898</v>
      </c>
      <c r="E538" s="519" t="s">
        <v>902</v>
      </c>
    </row>
    <row r="539" spans="1:5" x14ac:dyDescent="0.2">
      <c r="A539" s="527" t="s">
        <v>899</v>
      </c>
      <c r="B539" s="518" t="s">
        <v>3014</v>
      </c>
      <c r="C539" s="595" t="s">
        <v>3119</v>
      </c>
      <c r="D539" s="519"/>
      <c r="E539" s="519" t="s">
        <v>2877</v>
      </c>
    </row>
    <row r="540" spans="1:5" x14ac:dyDescent="0.2">
      <c r="A540" s="527" t="s">
        <v>901</v>
      </c>
      <c r="B540" s="518" t="s">
        <v>3014</v>
      </c>
      <c r="C540" s="595" t="s">
        <v>2741</v>
      </c>
      <c r="D540" s="519"/>
      <c r="E540" s="519" t="s">
        <v>2877</v>
      </c>
    </row>
    <row r="541" spans="1:5" x14ac:dyDescent="0.2">
      <c r="A541" s="520">
        <v>0</v>
      </c>
      <c r="B541" s="518" t="s">
        <v>3014</v>
      </c>
      <c r="C541" s="595" t="s">
        <v>2742</v>
      </c>
      <c r="D541" s="519" t="s">
        <v>2877</v>
      </c>
      <c r="E541" s="519"/>
    </row>
    <row r="542" spans="1:5" x14ac:dyDescent="0.2">
      <c r="A542" s="520" t="s">
        <v>903</v>
      </c>
      <c r="B542" s="521" t="s">
        <v>3014</v>
      </c>
      <c r="C542" s="596" t="s">
        <v>2743</v>
      </c>
      <c r="D542" s="519" t="s">
        <v>2877</v>
      </c>
      <c r="E542" s="519"/>
    </row>
    <row r="543" spans="1:5" x14ac:dyDescent="0.2">
      <c r="A543" s="520">
        <v>0</v>
      </c>
      <c r="B543" s="521" t="s">
        <v>3014</v>
      </c>
      <c r="C543" s="596"/>
      <c r="D543" s="519" t="s">
        <v>2877</v>
      </c>
      <c r="E543" s="519"/>
    </row>
    <row r="544" spans="1:5" x14ac:dyDescent="0.2">
      <c r="A544" s="522" t="s">
        <v>904</v>
      </c>
      <c r="B544" s="521" t="s">
        <v>3014</v>
      </c>
      <c r="C544" s="596"/>
      <c r="D544" s="523" t="s">
        <v>2877</v>
      </c>
      <c r="E544" s="523"/>
    </row>
    <row r="545" spans="1:5" x14ac:dyDescent="0.2">
      <c r="A545" s="522" t="s">
        <v>905</v>
      </c>
      <c r="B545" s="521" t="s">
        <v>3014</v>
      </c>
      <c r="C545" s="596"/>
      <c r="D545" s="523" t="s">
        <v>2877</v>
      </c>
      <c r="E545" s="523" t="s">
        <v>2877</v>
      </c>
    </row>
    <row r="546" spans="1:5" x14ac:dyDescent="0.2">
      <c r="A546" s="522"/>
      <c r="B546" s="521" t="s">
        <v>3014</v>
      </c>
      <c r="C546" s="596"/>
      <c r="D546" s="523" t="s">
        <v>2877</v>
      </c>
      <c r="E546" s="523" t="s">
        <v>2877</v>
      </c>
    </row>
    <row r="547" spans="1:5" ht="13.5" thickBot="1" x14ac:dyDescent="0.25">
      <c r="A547" s="524"/>
      <c r="B547" s="525" t="s">
        <v>3015</v>
      </c>
      <c r="C547" s="597" t="s">
        <v>896</v>
      </c>
      <c r="D547" s="526" t="s">
        <v>2877</v>
      </c>
      <c r="E547" s="526" t="s">
        <v>2877</v>
      </c>
    </row>
    <row r="548" spans="1:5" x14ac:dyDescent="0.2">
      <c r="A548" s="514" t="s">
        <v>2895</v>
      </c>
      <c r="B548" s="515" t="s">
        <v>3012</v>
      </c>
      <c r="C548" s="594" t="s">
        <v>2744</v>
      </c>
      <c r="D548" s="519" t="s">
        <v>2745</v>
      </c>
      <c r="E548" s="519" t="s">
        <v>2131</v>
      </c>
    </row>
    <row r="549" spans="1:5" x14ac:dyDescent="0.2">
      <c r="A549" s="527" t="s">
        <v>2968</v>
      </c>
      <c r="B549" s="518" t="s">
        <v>3013</v>
      </c>
      <c r="C549" s="595"/>
      <c r="D549" s="519" t="s">
        <v>2746</v>
      </c>
      <c r="E549" s="519" t="s">
        <v>2132</v>
      </c>
    </row>
    <row r="550" spans="1:5" x14ac:dyDescent="0.2">
      <c r="A550" s="527" t="s">
        <v>2969</v>
      </c>
      <c r="B550" s="518" t="s">
        <v>3014</v>
      </c>
      <c r="C550" s="595" t="s">
        <v>2747</v>
      </c>
      <c r="D550" s="519"/>
      <c r="E550" s="519" t="s">
        <v>2133</v>
      </c>
    </row>
    <row r="551" spans="1:5" x14ac:dyDescent="0.2">
      <c r="A551" s="527">
        <v>0</v>
      </c>
      <c r="B551" s="518" t="s">
        <v>3014</v>
      </c>
      <c r="C551" s="595" t="s">
        <v>2748</v>
      </c>
      <c r="D551" s="519"/>
      <c r="E551" s="519" t="s">
        <v>2877</v>
      </c>
    </row>
    <row r="552" spans="1:5" x14ac:dyDescent="0.2">
      <c r="A552" s="520">
        <v>0</v>
      </c>
      <c r="B552" s="518" t="s">
        <v>3014</v>
      </c>
      <c r="C552" s="595" t="s">
        <v>2749</v>
      </c>
      <c r="D552" s="519" t="s">
        <v>2877</v>
      </c>
      <c r="E552" s="519"/>
    </row>
    <row r="553" spans="1:5" x14ac:dyDescent="0.2">
      <c r="A553" s="520" t="s">
        <v>2970</v>
      </c>
      <c r="B553" s="521" t="s">
        <v>3014</v>
      </c>
      <c r="C553" s="596"/>
      <c r="D553" s="519" t="s">
        <v>2877</v>
      </c>
      <c r="E553" s="519"/>
    </row>
    <row r="554" spans="1:5" x14ac:dyDescent="0.2">
      <c r="A554" s="520">
        <v>0</v>
      </c>
      <c r="B554" s="521" t="s">
        <v>3014</v>
      </c>
      <c r="C554" s="596"/>
      <c r="D554" s="519" t="s">
        <v>2877</v>
      </c>
      <c r="E554" s="519"/>
    </row>
    <row r="555" spans="1:5" x14ac:dyDescent="0.2">
      <c r="A555" s="522" t="s">
        <v>2971</v>
      </c>
      <c r="B555" s="521" t="s">
        <v>3014</v>
      </c>
      <c r="C555" s="596"/>
      <c r="D555" s="523" t="s">
        <v>2877</v>
      </c>
      <c r="E555" s="523"/>
    </row>
    <row r="556" spans="1:5" x14ac:dyDescent="0.2">
      <c r="A556" s="522" t="s">
        <v>2972</v>
      </c>
      <c r="B556" s="521" t="s">
        <v>3014</v>
      </c>
      <c r="C556" s="596"/>
      <c r="D556" s="523" t="s">
        <v>2877</v>
      </c>
      <c r="E556" s="523" t="s">
        <v>2877</v>
      </c>
    </row>
    <row r="557" spans="1:5" x14ac:dyDescent="0.2">
      <c r="A557" s="522"/>
      <c r="B557" s="521" t="s">
        <v>3014</v>
      </c>
      <c r="C557" s="596"/>
      <c r="D557" s="523" t="s">
        <v>2877</v>
      </c>
      <c r="E557" s="523" t="s">
        <v>2877</v>
      </c>
    </row>
    <row r="558" spans="1:5" ht="13.5" thickBot="1" x14ac:dyDescent="0.25">
      <c r="A558" s="524"/>
      <c r="B558" s="525" t="s">
        <v>3015</v>
      </c>
      <c r="C558" s="597" t="s">
        <v>2750</v>
      </c>
      <c r="D558" s="526" t="s">
        <v>2877</v>
      </c>
      <c r="E558" s="526" t="s">
        <v>2877</v>
      </c>
    </row>
    <row r="559" spans="1:5" x14ac:dyDescent="0.2">
      <c r="A559" s="514" t="s">
        <v>2896</v>
      </c>
      <c r="B559" s="515" t="s">
        <v>3012</v>
      </c>
      <c r="C559" s="594" t="s">
        <v>2751</v>
      </c>
      <c r="D559" s="519" t="s">
        <v>3111</v>
      </c>
      <c r="E559" s="519" t="s">
        <v>2134</v>
      </c>
    </row>
    <row r="560" spans="1:5" x14ac:dyDescent="0.2">
      <c r="A560" s="527" t="s">
        <v>909</v>
      </c>
      <c r="B560" s="518" t="s">
        <v>3013</v>
      </c>
      <c r="C560" s="595" t="s">
        <v>3110</v>
      </c>
      <c r="D560" s="519" t="s">
        <v>2752</v>
      </c>
      <c r="E560" s="519" t="s">
        <v>2135</v>
      </c>
    </row>
    <row r="561" spans="1:5" x14ac:dyDescent="0.2">
      <c r="A561" s="527" t="s">
        <v>910</v>
      </c>
      <c r="B561" s="518" t="s">
        <v>3014</v>
      </c>
      <c r="C561" s="595" t="s">
        <v>2753</v>
      </c>
      <c r="D561" s="519"/>
      <c r="E561" s="519" t="s">
        <v>2136</v>
      </c>
    </row>
    <row r="562" spans="1:5" x14ac:dyDescent="0.2">
      <c r="A562" s="527">
        <v>0</v>
      </c>
      <c r="B562" s="518" t="s">
        <v>3014</v>
      </c>
      <c r="C562" s="595" t="s">
        <v>2754</v>
      </c>
      <c r="D562" s="519"/>
      <c r="E562" s="519" t="s">
        <v>2877</v>
      </c>
    </row>
    <row r="563" spans="1:5" x14ac:dyDescent="0.2">
      <c r="A563" s="520">
        <v>0</v>
      </c>
      <c r="B563" s="518" t="s">
        <v>3014</v>
      </c>
      <c r="C563" s="595" t="s">
        <v>3117</v>
      </c>
      <c r="D563" s="519" t="s">
        <v>2877</v>
      </c>
      <c r="E563" s="519"/>
    </row>
    <row r="564" spans="1:5" x14ac:dyDescent="0.2">
      <c r="A564" s="520" t="s">
        <v>911</v>
      </c>
      <c r="B564" s="521" t="s">
        <v>3014</v>
      </c>
      <c r="C564" s="596" t="s">
        <v>2755</v>
      </c>
      <c r="D564" s="519" t="s">
        <v>2877</v>
      </c>
      <c r="E564" s="519"/>
    </row>
    <row r="565" spans="1:5" x14ac:dyDescent="0.2">
      <c r="A565" s="520">
        <v>0</v>
      </c>
      <c r="B565" s="521" t="s">
        <v>3014</v>
      </c>
      <c r="C565" s="596" t="s">
        <v>2756</v>
      </c>
      <c r="D565" s="519" t="s">
        <v>2877</v>
      </c>
      <c r="E565" s="519"/>
    </row>
    <row r="566" spans="1:5" x14ac:dyDescent="0.2">
      <c r="A566" s="522" t="s">
        <v>912</v>
      </c>
      <c r="B566" s="521" t="s">
        <v>3014</v>
      </c>
      <c r="C566" s="596" t="s">
        <v>2757</v>
      </c>
      <c r="D566" s="523" t="s">
        <v>2877</v>
      </c>
      <c r="E566" s="523"/>
    </row>
    <row r="567" spans="1:5" x14ac:dyDescent="0.2">
      <c r="A567" s="522" t="s">
        <v>913</v>
      </c>
      <c r="B567" s="521" t="s">
        <v>3014</v>
      </c>
      <c r="C567" s="596"/>
      <c r="D567" s="523" t="s">
        <v>2877</v>
      </c>
      <c r="E567" s="523" t="s">
        <v>2877</v>
      </c>
    </row>
    <row r="568" spans="1:5" x14ac:dyDescent="0.2">
      <c r="A568" s="522"/>
      <c r="B568" s="521" t="s">
        <v>3014</v>
      </c>
      <c r="C568" s="596"/>
      <c r="D568" s="523" t="s">
        <v>2877</v>
      </c>
      <c r="E568" s="523" t="s">
        <v>2877</v>
      </c>
    </row>
    <row r="569" spans="1:5" ht="13.5" thickBot="1" x14ac:dyDescent="0.25">
      <c r="A569" s="524"/>
      <c r="B569" s="525" t="s">
        <v>3015</v>
      </c>
      <c r="C569" s="597" t="s">
        <v>2758</v>
      </c>
      <c r="D569" s="526" t="s">
        <v>2877</v>
      </c>
      <c r="E569" s="526" t="s">
        <v>2877</v>
      </c>
    </row>
    <row r="570" spans="1:5" x14ac:dyDescent="0.2">
      <c r="A570" s="514" t="s">
        <v>914</v>
      </c>
      <c r="B570" s="515" t="s">
        <v>3012</v>
      </c>
      <c r="C570" s="594" t="s">
        <v>1107</v>
      </c>
      <c r="D570" s="519" t="s">
        <v>1110</v>
      </c>
      <c r="E570" s="519" t="s">
        <v>2137</v>
      </c>
    </row>
    <row r="571" spans="1:5" x14ac:dyDescent="0.2">
      <c r="A571" s="527" t="s">
        <v>2211</v>
      </c>
      <c r="B571" s="518" t="s">
        <v>3013</v>
      </c>
      <c r="C571" s="595" t="s">
        <v>2759</v>
      </c>
      <c r="D571" s="519" t="s">
        <v>2760</v>
      </c>
      <c r="E571" s="519" t="s">
        <v>2138</v>
      </c>
    </row>
    <row r="572" spans="1:5" x14ac:dyDescent="0.2">
      <c r="A572" s="527" t="s">
        <v>2212</v>
      </c>
      <c r="B572" s="518" t="s">
        <v>3014</v>
      </c>
      <c r="C572" s="595" t="s">
        <v>2761</v>
      </c>
      <c r="D572" s="519"/>
      <c r="E572" s="519" t="s">
        <v>2877</v>
      </c>
    </row>
    <row r="573" spans="1:5" x14ac:dyDescent="0.2">
      <c r="A573" s="527" t="s">
        <v>2213</v>
      </c>
      <c r="B573" s="518" t="s">
        <v>3014</v>
      </c>
      <c r="C573" s="595" t="s">
        <v>2762</v>
      </c>
      <c r="D573" s="519"/>
      <c r="E573" s="519"/>
    </row>
    <row r="574" spans="1:5" x14ac:dyDescent="0.2">
      <c r="A574" s="520">
        <v>0</v>
      </c>
      <c r="B574" s="518" t="s">
        <v>3014</v>
      </c>
      <c r="C574" s="595" t="s">
        <v>1113</v>
      </c>
      <c r="D574" s="519" t="s">
        <v>2877</v>
      </c>
      <c r="E574" s="519"/>
    </row>
    <row r="575" spans="1:5" x14ac:dyDescent="0.2">
      <c r="A575" s="520">
        <v>0</v>
      </c>
      <c r="B575" s="521" t="s">
        <v>3014</v>
      </c>
      <c r="C575" s="596"/>
      <c r="D575" s="519" t="s">
        <v>2877</v>
      </c>
      <c r="E575" s="519"/>
    </row>
    <row r="576" spans="1:5" x14ac:dyDescent="0.2">
      <c r="A576" s="520" t="s">
        <v>915</v>
      </c>
      <c r="B576" s="521" t="s">
        <v>3014</v>
      </c>
      <c r="C576" s="596"/>
      <c r="D576" s="519" t="s">
        <v>2877</v>
      </c>
      <c r="E576" s="519"/>
    </row>
    <row r="577" spans="1:5" x14ac:dyDescent="0.2">
      <c r="A577" s="522" t="s">
        <v>916</v>
      </c>
      <c r="B577" s="521" t="s">
        <v>3014</v>
      </c>
      <c r="C577" s="596"/>
      <c r="D577" s="523" t="s">
        <v>2877</v>
      </c>
      <c r="E577" s="523"/>
    </row>
    <row r="578" spans="1:5" x14ac:dyDescent="0.2">
      <c r="A578" s="522" t="s">
        <v>917</v>
      </c>
      <c r="B578" s="521" t="s">
        <v>3014</v>
      </c>
      <c r="C578" s="596"/>
      <c r="D578" s="523" t="s">
        <v>2877</v>
      </c>
      <c r="E578" s="523" t="s">
        <v>2877</v>
      </c>
    </row>
    <row r="579" spans="1:5" x14ac:dyDescent="0.2">
      <c r="A579" s="522"/>
      <c r="B579" s="521" t="s">
        <v>3014</v>
      </c>
      <c r="C579" s="596"/>
      <c r="D579" s="523" t="s">
        <v>2877</v>
      </c>
      <c r="E579" s="523" t="s">
        <v>2877</v>
      </c>
    </row>
    <row r="580" spans="1:5" ht="13.5" thickBot="1" x14ac:dyDescent="0.25">
      <c r="A580" s="524"/>
      <c r="B580" s="525" t="s">
        <v>3015</v>
      </c>
      <c r="C580" s="597" t="s">
        <v>2763</v>
      </c>
      <c r="D580" s="526" t="s">
        <v>2877</v>
      </c>
      <c r="E580" s="526" t="s">
        <v>2877</v>
      </c>
    </row>
    <row r="581" spans="1:5" x14ac:dyDescent="0.2">
      <c r="A581" s="514" t="s">
        <v>918</v>
      </c>
      <c r="B581" s="515" t="s">
        <v>3012</v>
      </c>
      <c r="C581" s="594" t="s">
        <v>2764</v>
      </c>
      <c r="D581" s="519" t="s">
        <v>2765</v>
      </c>
      <c r="E581" s="519" t="s">
        <v>2877</v>
      </c>
    </row>
    <row r="582" spans="1:5" x14ac:dyDescent="0.2">
      <c r="A582" s="527" t="s">
        <v>2214</v>
      </c>
      <c r="B582" s="518" t="s">
        <v>3013</v>
      </c>
      <c r="C582" s="595" t="s">
        <v>2766</v>
      </c>
      <c r="D582" s="519" t="s">
        <v>2767</v>
      </c>
      <c r="E582" s="519"/>
    </row>
    <row r="583" spans="1:5" x14ac:dyDescent="0.2">
      <c r="A583" s="527" t="s">
        <v>2215</v>
      </c>
      <c r="B583" s="518" t="s">
        <v>3014</v>
      </c>
      <c r="C583" s="595" t="s">
        <v>2768</v>
      </c>
      <c r="D583" s="519"/>
      <c r="E583" s="519"/>
    </row>
    <row r="584" spans="1:5" x14ac:dyDescent="0.2">
      <c r="A584" s="527" t="s">
        <v>2216</v>
      </c>
      <c r="B584" s="518" t="s">
        <v>3014</v>
      </c>
      <c r="C584" s="595" t="s">
        <v>2769</v>
      </c>
      <c r="D584" s="519"/>
      <c r="E584" s="519"/>
    </row>
    <row r="585" spans="1:5" x14ac:dyDescent="0.2">
      <c r="A585" s="520" t="s">
        <v>2217</v>
      </c>
      <c r="B585" s="518" t="s">
        <v>3014</v>
      </c>
      <c r="C585" s="595" t="s">
        <v>2770</v>
      </c>
      <c r="D585" s="519" t="s">
        <v>2877</v>
      </c>
      <c r="E585" s="519"/>
    </row>
    <row r="586" spans="1:5" x14ac:dyDescent="0.2">
      <c r="A586" s="520" t="s">
        <v>919</v>
      </c>
      <c r="B586" s="521" t="s">
        <v>3014</v>
      </c>
      <c r="C586" s="596"/>
      <c r="D586" s="519" t="s">
        <v>2877</v>
      </c>
      <c r="E586" s="519"/>
    </row>
    <row r="587" spans="1:5" x14ac:dyDescent="0.2">
      <c r="A587" s="520">
        <v>0</v>
      </c>
      <c r="B587" s="521" t="s">
        <v>3014</v>
      </c>
      <c r="C587" s="596"/>
      <c r="D587" s="519" t="s">
        <v>2877</v>
      </c>
      <c r="E587" s="519"/>
    </row>
    <row r="588" spans="1:5" x14ac:dyDescent="0.2">
      <c r="A588" s="522" t="s">
        <v>920</v>
      </c>
      <c r="B588" s="521" t="s">
        <v>3014</v>
      </c>
      <c r="C588" s="596"/>
      <c r="D588" s="523" t="s">
        <v>2877</v>
      </c>
      <c r="E588" s="523"/>
    </row>
    <row r="589" spans="1:5" x14ac:dyDescent="0.2">
      <c r="A589" s="522" t="s">
        <v>921</v>
      </c>
      <c r="B589" s="521" t="s">
        <v>3014</v>
      </c>
      <c r="C589" s="596"/>
      <c r="D589" s="523" t="s">
        <v>2877</v>
      </c>
      <c r="E589" s="523" t="s">
        <v>2877</v>
      </c>
    </row>
    <row r="590" spans="1:5" x14ac:dyDescent="0.2">
      <c r="A590" s="522"/>
      <c r="B590" s="521" t="s">
        <v>3014</v>
      </c>
      <c r="C590" s="596"/>
      <c r="D590" s="523" t="s">
        <v>2877</v>
      </c>
      <c r="E590" s="523" t="s">
        <v>2877</v>
      </c>
    </row>
    <row r="591" spans="1:5" ht="13.5" thickBot="1" x14ac:dyDescent="0.25">
      <c r="A591" s="524"/>
      <c r="B591" s="525" t="s">
        <v>3015</v>
      </c>
      <c r="C591" s="597" t="s">
        <v>2766</v>
      </c>
      <c r="D591" s="526" t="s">
        <v>2877</v>
      </c>
      <c r="E591" s="526" t="s">
        <v>2877</v>
      </c>
    </row>
    <row r="592" spans="1:5" x14ac:dyDescent="0.2">
      <c r="A592" s="514" t="s">
        <v>2897</v>
      </c>
      <c r="B592" s="515" t="s">
        <v>3012</v>
      </c>
      <c r="C592" s="594" t="s">
        <v>2771</v>
      </c>
      <c r="D592" s="516" t="s">
        <v>1115</v>
      </c>
      <c r="E592" s="516" t="s">
        <v>1369</v>
      </c>
    </row>
    <row r="593" spans="1:5" x14ac:dyDescent="0.2">
      <c r="A593" s="517" t="s">
        <v>2181</v>
      </c>
      <c r="B593" s="518" t="s">
        <v>3013</v>
      </c>
      <c r="C593" s="595" t="s">
        <v>2772</v>
      </c>
      <c r="D593" s="519" t="s">
        <v>2773</v>
      </c>
      <c r="E593" s="519" t="s">
        <v>1373</v>
      </c>
    </row>
    <row r="594" spans="1:5" x14ac:dyDescent="0.2">
      <c r="A594" s="517" t="s">
        <v>2182</v>
      </c>
      <c r="B594" s="518" t="s">
        <v>3014</v>
      </c>
      <c r="C594" s="595" t="s">
        <v>2774</v>
      </c>
      <c r="D594" s="519"/>
      <c r="E594" s="519" t="s">
        <v>2139</v>
      </c>
    </row>
    <row r="595" spans="1:5" x14ac:dyDescent="0.2">
      <c r="A595" s="517" t="s">
        <v>2218</v>
      </c>
      <c r="B595" s="518" t="s">
        <v>3014</v>
      </c>
      <c r="C595" s="595" t="s">
        <v>2775</v>
      </c>
      <c r="D595" s="519"/>
      <c r="E595" s="519" t="s">
        <v>2140</v>
      </c>
    </row>
    <row r="596" spans="1:5" x14ac:dyDescent="0.2">
      <c r="A596" s="520">
        <v>0</v>
      </c>
      <c r="B596" s="518" t="s">
        <v>3014</v>
      </c>
      <c r="C596" s="595" t="s">
        <v>2776</v>
      </c>
      <c r="D596" s="519" t="s">
        <v>2877</v>
      </c>
      <c r="E596" s="519" t="s">
        <v>2141</v>
      </c>
    </row>
    <row r="597" spans="1:5" x14ac:dyDescent="0.2">
      <c r="A597" s="520" t="s">
        <v>1374</v>
      </c>
      <c r="B597" s="521" t="s">
        <v>3014</v>
      </c>
      <c r="C597" s="596" t="s">
        <v>2777</v>
      </c>
      <c r="D597" s="519" t="s">
        <v>2877</v>
      </c>
      <c r="E597" s="519" t="s">
        <v>2877</v>
      </c>
    </row>
    <row r="598" spans="1:5" x14ac:dyDescent="0.2">
      <c r="A598" s="520">
        <v>0</v>
      </c>
      <c r="B598" s="521" t="s">
        <v>3014</v>
      </c>
      <c r="C598" s="596" t="s">
        <v>2778</v>
      </c>
      <c r="D598" s="519" t="s">
        <v>2877</v>
      </c>
      <c r="E598" s="519"/>
    </row>
    <row r="599" spans="1:5" x14ac:dyDescent="0.2">
      <c r="A599" s="522" t="s">
        <v>1375</v>
      </c>
      <c r="B599" s="521" t="s">
        <v>3014</v>
      </c>
      <c r="C599" s="596" t="s">
        <v>1366</v>
      </c>
      <c r="D599" s="523" t="s">
        <v>2877</v>
      </c>
      <c r="E599" s="523"/>
    </row>
    <row r="600" spans="1:5" x14ac:dyDescent="0.2">
      <c r="A600" s="522" t="s">
        <v>926</v>
      </c>
      <c r="B600" s="521" t="s">
        <v>3014</v>
      </c>
      <c r="C600" s="596"/>
      <c r="D600" s="523" t="s">
        <v>2877</v>
      </c>
      <c r="E600" s="523" t="s">
        <v>2877</v>
      </c>
    </row>
    <row r="601" spans="1:5" x14ac:dyDescent="0.2">
      <c r="A601" s="522"/>
      <c r="B601" s="521" t="s">
        <v>3014</v>
      </c>
      <c r="C601" s="596"/>
      <c r="D601" s="523" t="s">
        <v>2877</v>
      </c>
      <c r="E601" s="523" t="s">
        <v>2877</v>
      </c>
    </row>
    <row r="602" spans="1:5" ht="13.5" thickBot="1" x14ac:dyDescent="0.25">
      <c r="A602" s="524"/>
      <c r="B602" s="525" t="s">
        <v>3015</v>
      </c>
      <c r="C602" s="597" t="s">
        <v>3442</v>
      </c>
      <c r="D602" s="526" t="s">
        <v>2877</v>
      </c>
      <c r="E602" s="526" t="s">
        <v>2877</v>
      </c>
    </row>
    <row r="603" spans="1:5" x14ac:dyDescent="0.2">
      <c r="A603" s="514" t="s">
        <v>927</v>
      </c>
      <c r="B603" s="515" t="s">
        <v>3012</v>
      </c>
      <c r="C603" s="594" t="s">
        <v>2779</v>
      </c>
      <c r="D603" s="519" t="s">
        <v>2780</v>
      </c>
      <c r="E603" s="519" t="s">
        <v>2142</v>
      </c>
    </row>
    <row r="604" spans="1:5" x14ac:dyDescent="0.2">
      <c r="A604" s="527" t="s">
        <v>2219</v>
      </c>
      <c r="B604" s="518" t="s">
        <v>3013</v>
      </c>
      <c r="C604" s="595" t="s">
        <v>2781</v>
      </c>
      <c r="D604" s="519" t="s">
        <v>2782</v>
      </c>
      <c r="E604" s="519" t="s">
        <v>994</v>
      </c>
    </row>
    <row r="605" spans="1:5" x14ac:dyDescent="0.2">
      <c r="A605" s="527" t="s">
        <v>2220</v>
      </c>
      <c r="B605" s="518" t="s">
        <v>3014</v>
      </c>
      <c r="C605" s="595" t="s">
        <v>2783</v>
      </c>
      <c r="D605" s="519"/>
      <c r="E605" s="519" t="s">
        <v>2143</v>
      </c>
    </row>
    <row r="606" spans="1:5" x14ac:dyDescent="0.2">
      <c r="A606" s="527">
        <v>0</v>
      </c>
      <c r="B606" s="518" t="s">
        <v>3014</v>
      </c>
      <c r="C606" s="595" t="s">
        <v>2784</v>
      </c>
      <c r="D606" s="519"/>
      <c r="E606" s="519" t="s">
        <v>2877</v>
      </c>
    </row>
    <row r="607" spans="1:5" x14ac:dyDescent="0.2">
      <c r="A607" s="520">
        <v>0</v>
      </c>
      <c r="B607" s="518" t="s">
        <v>3014</v>
      </c>
      <c r="C607" s="595"/>
      <c r="D607" s="519" t="s">
        <v>2877</v>
      </c>
      <c r="E607" s="519"/>
    </row>
    <row r="608" spans="1:5" x14ac:dyDescent="0.2">
      <c r="A608" s="520" t="s">
        <v>930</v>
      </c>
      <c r="B608" s="521" t="s">
        <v>3014</v>
      </c>
      <c r="C608" s="596"/>
      <c r="D608" s="519" t="s">
        <v>2877</v>
      </c>
      <c r="E608" s="519"/>
    </row>
    <row r="609" spans="1:5" x14ac:dyDescent="0.2">
      <c r="A609" s="520">
        <v>0</v>
      </c>
      <c r="B609" s="521" t="s">
        <v>3014</v>
      </c>
      <c r="C609" s="596"/>
      <c r="D609" s="519" t="s">
        <v>2877</v>
      </c>
      <c r="E609" s="519"/>
    </row>
    <row r="610" spans="1:5" x14ac:dyDescent="0.2">
      <c r="A610" s="522" t="s">
        <v>931</v>
      </c>
      <c r="B610" s="521" t="s">
        <v>3014</v>
      </c>
      <c r="C610" s="596"/>
      <c r="D610" s="523" t="s">
        <v>2877</v>
      </c>
      <c r="E610" s="523"/>
    </row>
    <row r="611" spans="1:5" x14ac:dyDescent="0.2">
      <c r="A611" s="522" t="s">
        <v>932</v>
      </c>
      <c r="B611" s="521" t="s">
        <v>3014</v>
      </c>
      <c r="C611" s="596"/>
      <c r="D611" s="523" t="s">
        <v>2877</v>
      </c>
      <c r="E611" s="523" t="s">
        <v>2877</v>
      </c>
    </row>
    <row r="612" spans="1:5" x14ac:dyDescent="0.2">
      <c r="A612" s="522"/>
      <c r="B612" s="521" t="s">
        <v>3014</v>
      </c>
      <c r="C612" s="596"/>
      <c r="D612" s="523" t="s">
        <v>2877</v>
      </c>
      <c r="E612" s="523" t="s">
        <v>2877</v>
      </c>
    </row>
    <row r="613" spans="1:5" ht="13.5" thickBot="1" x14ac:dyDescent="0.25">
      <c r="A613" s="524"/>
      <c r="B613" s="525" t="s">
        <v>3015</v>
      </c>
      <c r="C613" s="597" t="s">
        <v>2785</v>
      </c>
      <c r="D613" s="526" t="s">
        <v>2877</v>
      </c>
      <c r="E613" s="526" t="s">
        <v>2877</v>
      </c>
    </row>
    <row r="614" spans="1:5" x14ac:dyDescent="0.2">
      <c r="A614" s="514" t="s">
        <v>2460</v>
      </c>
      <c r="B614" s="515" t="s">
        <v>3012</v>
      </c>
      <c r="C614" s="594" t="s">
        <v>2461</v>
      </c>
      <c r="D614" s="519" t="s">
        <v>2462</v>
      </c>
      <c r="E614" s="519" t="s">
        <v>2467</v>
      </c>
    </row>
    <row r="615" spans="1:5" x14ac:dyDescent="0.2">
      <c r="A615" s="517" t="s">
        <v>2464</v>
      </c>
      <c r="B615" s="518" t="s">
        <v>3013</v>
      </c>
      <c r="C615" s="595" t="s">
        <v>2465</v>
      </c>
      <c r="D615" s="519" t="s">
        <v>2466</v>
      </c>
      <c r="E615" s="519" t="s">
        <v>2470</v>
      </c>
    </row>
    <row r="616" spans="1:5" x14ac:dyDescent="0.2">
      <c r="A616" s="517" t="s">
        <v>2468</v>
      </c>
      <c r="B616" s="518" t="s">
        <v>3014</v>
      </c>
      <c r="C616" s="595" t="s">
        <v>2469</v>
      </c>
      <c r="D616" s="519"/>
      <c r="E616" s="519" t="s">
        <v>2877</v>
      </c>
    </row>
    <row r="617" spans="1:5" x14ac:dyDescent="0.2">
      <c r="A617" s="517" t="s">
        <v>2471</v>
      </c>
      <c r="B617" s="518" t="s">
        <v>3014</v>
      </c>
      <c r="C617" s="595" t="s">
        <v>2647</v>
      </c>
      <c r="D617" s="519"/>
      <c r="E617" s="519"/>
    </row>
    <row r="618" spans="1:5" x14ac:dyDescent="0.2">
      <c r="A618" s="520" t="s">
        <v>2008</v>
      </c>
      <c r="B618" s="518" t="s">
        <v>3014</v>
      </c>
      <c r="C618" s="595" t="s">
        <v>2648</v>
      </c>
      <c r="D618" s="519" t="s">
        <v>2877</v>
      </c>
      <c r="E618" s="519"/>
    </row>
    <row r="619" spans="1:5" x14ac:dyDescent="0.2">
      <c r="A619" s="520" t="s">
        <v>2649</v>
      </c>
      <c r="B619" s="521" t="s">
        <v>3014</v>
      </c>
      <c r="C619" s="596"/>
      <c r="D619" s="519" t="s">
        <v>2877</v>
      </c>
      <c r="E619" s="519"/>
    </row>
    <row r="620" spans="1:5" x14ac:dyDescent="0.2">
      <c r="A620" s="520">
        <v>0</v>
      </c>
      <c r="B620" s="521" t="s">
        <v>3014</v>
      </c>
      <c r="C620" s="596"/>
      <c r="D620" s="519" t="s">
        <v>2877</v>
      </c>
      <c r="E620" s="519"/>
    </row>
    <row r="621" spans="1:5" x14ac:dyDescent="0.2">
      <c r="A621" s="522" t="s">
        <v>2650</v>
      </c>
      <c r="B621" s="521" t="s">
        <v>3014</v>
      </c>
      <c r="C621" s="596"/>
      <c r="D621" s="523" t="s">
        <v>2877</v>
      </c>
      <c r="E621" s="523"/>
    </row>
    <row r="622" spans="1:5" x14ac:dyDescent="0.2">
      <c r="A622" s="522" t="s">
        <v>2651</v>
      </c>
      <c r="B622" s="521" t="s">
        <v>3014</v>
      </c>
      <c r="C622" s="596"/>
      <c r="D622" s="523" t="s">
        <v>2877</v>
      </c>
      <c r="E622" s="523" t="s">
        <v>2877</v>
      </c>
    </row>
    <row r="623" spans="1:5" x14ac:dyDescent="0.2">
      <c r="A623" s="522"/>
      <c r="B623" s="521" t="s">
        <v>3014</v>
      </c>
      <c r="C623" s="596"/>
      <c r="D623" s="523" t="s">
        <v>2877</v>
      </c>
      <c r="E623" s="523" t="s">
        <v>2877</v>
      </c>
    </row>
    <row r="624" spans="1:5" ht="13.5" thickBot="1" x14ac:dyDescent="0.25">
      <c r="A624" s="524"/>
      <c r="B624" s="525" t="s">
        <v>3015</v>
      </c>
      <c r="C624" s="597" t="s">
        <v>2463</v>
      </c>
      <c r="D624" s="526" t="s">
        <v>2877</v>
      </c>
      <c r="E624" s="526" t="s">
        <v>2877</v>
      </c>
    </row>
    <row r="625" spans="1:5" x14ac:dyDescent="0.2">
      <c r="A625" s="514" t="s">
        <v>2652</v>
      </c>
      <c r="B625" s="515" t="s">
        <v>3012</v>
      </c>
      <c r="C625" s="594" t="s">
        <v>1069</v>
      </c>
      <c r="D625" s="519" t="s">
        <v>2786</v>
      </c>
      <c r="E625" s="519" t="s">
        <v>2144</v>
      </c>
    </row>
    <row r="626" spans="1:5" x14ac:dyDescent="0.2">
      <c r="A626" s="517" t="s">
        <v>2221</v>
      </c>
      <c r="B626" s="518" t="s">
        <v>3013</v>
      </c>
      <c r="C626" s="595" t="s">
        <v>2787</v>
      </c>
      <c r="D626" s="519" t="s">
        <v>2788</v>
      </c>
      <c r="E626" s="519" t="s">
        <v>2877</v>
      </c>
    </row>
    <row r="627" spans="1:5" x14ac:dyDescent="0.2">
      <c r="A627" s="517" t="s">
        <v>2222</v>
      </c>
      <c r="B627" s="518" t="s">
        <v>3014</v>
      </c>
      <c r="C627" s="595" t="s">
        <v>2789</v>
      </c>
      <c r="D627" s="519"/>
      <c r="E627" s="519"/>
    </row>
    <row r="628" spans="1:5" x14ac:dyDescent="0.2">
      <c r="A628" s="517">
        <v>0</v>
      </c>
      <c r="B628" s="518" t="s">
        <v>3014</v>
      </c>
      <c r="C628" s="595" t="s">
        <v>2790</v>
      </c>
      <c r="D628" s="519"/>
      <c r="E628" s="519"/>
    </row>
    <row r="629" spans="1:5" x14ac:dyDescent="0.2">
      <c r="A629" s="520">
        <v>0</v>
      </c>
      <c r="B629" s="518" t="s">
        <v>3014</v>
      </c>
      <c r="C629" s="595" t="s">
        <v>2791</v>
      </c>
      <c r="D629" s="519" t="s">
        <v>2877</v>
      </c>
      <c r="E629" s="519"/>
    </row>
    <row r="630" spans="1:5" x14ac:dyDescent="0.2">
      <c r="A630" s="520" t="s">
        <v>2653</v>
      </c>
      <c r="B630" s="521" t="s">
        <v>3014</v>
      </c>
      <c r="C630" s="596"/>
      <c r="D630" s="519" t="s">
        <v>2877</v>
      </c>
      <c r="E630" s="519"/>
    </row>
    <row r="631" spans="1:5" x14ac:dyDescent="0.2">
      <c r="A631" s="520" t="s">
        <v>2654</v>
      </c>
      <c r="B631" s="521" t="s">
        <v>3014</v>
      </c>
      <c r="C631" s="596"/>
      <c r="D631" s="519" t="s">
        <v>2877</v>
      </c>
      <c r="E631" s="519"/>
    </row>
    <row r="632" spans="1:5" x14ac:dyDescent="0.2">
      <c r="A632" s="522" t="s">
        <v>2655</v>
      </c>
      <c r="B632" s="521" t="s">
        <v>3014</v>
      </c>
      <c r="C632" s="596"/>
      <c r="D632" s="523" t="s">
        <v>2877</v>
      </c>
      <c r="E632" s="523"/>
    </row>
    <row r="633" spans="1:5" x14ac:dyDescent="0.2">
      <c r="A633" s="522" t="s">
        <v>2328</v>
      </c>
      <c r="B633" s="521" t="s">
        <v>3014</v>
      </c>
      <c r="C633" s="596"/>
      <c r="D633" s="523" t="s">
        <v>2877</v>
      </c>
      <c r="E633" s="523" t="s">
        <v>2877</v>
      </c>
    </row>
    <row r="634" spans="1:5" x14ac:dyDescent="0.2">
      <c r="A634" s="522"/>
      <c r="B634" s="521" t="s">
        <v>3014</v>
      </c>
      <c r="C634" s="596"/>
      <c r="D634" s="523" t="s">
        <v>2877</v>
      </c>
      <c r="E634" s="523" t="s">
        <v>2877</v>
      </c>
    </row>
    <row r="635" spans="1:5" ht="13.5" thickBot="1" x14ac:dyDescent="0.25">
      <c r="A635" s="524"/>
      <c r="B635" s="525" t="s">
        <v>3015</v>
      </c>
      <c r="C635" s="597" t="s">
        <v>2792</v>
      </c>
      <c r="D635" s="526" t="s">
        <v>2877</v>
      </c>
      <c r="E635" s="526" t="s">
        <v>2877</v>
      </c>
    </row>
    <row r="636" spans="1:5" x14ac:dyDescent="0.2">
      <c r="A636" s="514" t="s">
        <v>2656</v>
      </c>
      <c r="B636" s="515" t="s">
        <v>3012</v>
      </c>
      <c r="C636" s="594" t="s">
        <v>2793</v>
      </c>
      <c r="D636" s="519" t="s">
        <v>2794</v>
      </c>
      <c r="E636" s="519" t="s">
        <v>2145</v>
      </c>
    </row>
    <row r="637" spans="1:5" x14ac:dyDescent="0.2">
      <c r="A637" s="517" t="s">
        <v>872</v>
      </c>
      <c r="B637" s="518" t="s">
        <v>3013</v>
      </c>
      <c r="C637" s="595" t="s">
        <v>3137</v>
      </c>
      <c r="D637" s="519" t="s">
        <v>2795</v>
      </c>
      <c r="E637" s="519" t="s">
        <v>2146</v>
      </c>
    </row>
    <row r="638" spans="1:5" x14ac:dyDescent="0.2">
      <c r="A638" s="517" t="s">
        <v>873</v>
      </c>
      <c r="B638" s="518" t="s">
        <v>3014</v>
      </c>
      <c r="C638" s="595" t="s">
        <v>2796</v>
      </c>
      <c r="D638" s="519" t="s">
        <v>2797</v>
      </c>
      <c r="E638" s="519" t="s">
        <v>3315</v>
      </c>
    </row>
    <row r="639" spans="1:5" x14ac:dyDescent="0.2">
      <c r="A639" s="517">
        <v>0</v>
      </c>
      <c r="B639" s="518" t="s">
        <v>3014</v>
      </c>
      <c r="C639" s="595" t="s">
        <v>2798</v>
      </c>
      <c r="D639" s="519"/>
      <c r="E639" s="519" t="s">
        <v>2877</v>
      </c>
    </row>
    <row r="640" spans="1:5" x14ac:dyDescent="0.2">
      <c r="A640" s="520">
        <v>0</v>
      </c>
      <c r="B640" s="518" t="s">
        <v>3014</v>
      </c>
      <c r="C640" s="595" t="s">
        <v>3143</v>
      </c>
      <c r="D640" s="519" t="s">
        <v>2877</v>
      </c>
      <c r="E640" s="519"/>
    </row>
    <row r="641" spans="1:5" x14ac:dyDescent="0.2">
      <c r="A641" s="520" t="s">
        <v>874</v>
      </c>
      <c r="B641" s="521" t="s">
        <v>3014</v>
      </c>
      <c r="C641" s="596"/>
      <c r="D641" s="519" t="s">
        <v>2877</v>
      </c>
      <c r="E641" s="519"/>
    </row>
    <row r="642" spans="1:5" x14ac:dyDescent="0.2">
      <c r="A642" s="520">
        <v>0</v>
      </c>
      <c r="B642" s="521" t="s">
        <v>3014</v>
      </c>
      <c r="C642" s="596"/>
      <c r="D642" s="519" t="s">
        <v>2877</v>
      </c>
      <c r="E642" s="519"/>
    </row>
    <row r="643" spans="1:5" x14ac:dyDescent="0.2">
      <c r="A643" s="522" t="s">
        <v>875</v>
      </c>
      <c r="B643" s="521" t="s">
        <v>3014</v>
      </c>
      <c r="C643" s="596"/>
      <c r="D643" s="523" t="s">
        <v>2877</v>
      </c>
      <c r="E643" s="523"/>
    </row>
    <row r="644" spans="1:5" x14ac:dyDescent="0.2">
      <c r="A644" s="522" t="s">
        <v>876</v>
      </c>
      <c r="B644" s="521" t="s">
        <v>3014</v>
      </c>
      <c r="C644" s="596"/>
      <c r="D644" s="523" t="s">
        <v>2877</v>
      </c>
      <c r="E644" s="523" t="s">
        <v>2877</v>
      </c>
    </row>
    <row r="645" spans="1:5" x14ac:dyDescent="0.2">
      <c r="A645" s="522"/>
      <c r="B645" s="521" t="s">
        <v>3014</v>
      </c>
      <c r="C645" s="596"/>
      <c r="D645" s="523" t="s">
        <v>2877</v>
      </c>
      <c r="E645" s="523" t="s">
        <v>2877</v>
      </c>
    </row>
    <row r="646" spans="1:5" ht="13.5" thickBot="1" x14ac:dyDescent="0.25">
      <c r="A646" s="524"/>
      <c r="B646" s="525" t="s">
        <v>3015</v>
      </c>
      <c r="C646" s="597" t="s">
        <v>2799</v>
      </c>
      <c r="D646" s="526" t="s">
        <v>2877</v>
      </c>
      <c r="E646" s="526" t="s">
        <v>2877</v>
      </c>
    </row>
    <row r="647" spans="1:5" x14ac:dyDescent="0.2">
      <c r="A647" s="514" t="s">
        <v>877</v>
      </c>
      <c r="B647" s="515" t="s">
        <v>3012</v>
      </c>
      <c r="C647" s="594" t="s">
        <v>1114</v>
      </c>
      <c r="D647" s="519" t="s">
        <v>2800</v>
      </c>
      <c r="E647" s="519" t="s">
        <v>3316</v>
      </c>
    </row>
    <row r="648" spans="1:5" x14ac:dyDescent="0.2">
      <c r="A648" s="527" t="s">
        <v>878</v>
      </c>
      <c r="B648" s="518" t="s">
        <v>3013</v>
      </c>
      <c r="C648" s="595" t="s">
        <v>2801</v>
      </c>
      <c r="D648" s="519" t="s">
        <v>2802</v>
      </c>
      <c r="E648" s="519" t="s">
        <v>3317</v>
      </c>
    </row>
    <row r="649" spans="1:5" x14ac:dyDescent="0.2">
      <c r="A649" s="527" t="s">
        <v>1303</v>
      </c>
      <c r="B649" s="518" t="s">
        <v>3014</v>
      </c>
      <c r="C649" s="595" t="s">
        <v>2803</v>
      </c>
      <c r="D649" s="519"/>
      <c r="E649" s="519" t="s">
        <v>3318</v>
      </c>
    </row>
    <row r="650" spans="1:5" x14ac:dyDescent="0.2">
      <c r="A650" s="527" t="s">
        <v>1304</v>
      </c>
      <c r="B650" s="518" t="s">
        <v>3014</v>
      </c>
      <c r="C650" s="595" t="s">
        <v>1120</v>
      </c>
      <c r="D650" s="519"/>
      <c r="E650" s="519" t="s">
        <v>3319</v>
      </c>
    </row>
    <row r="651" spans="1:5" x14ac:dyDescent="0.2">
      <c r="A651" s="520">
        <v>0</v>
      </c>
      <c r="B651" s="518" t="s">
        <v>3014</v>
      </c>
      <c r="C651" s="595" t="s">
        <v>2804</v>
      </c>
      <c r="D651" s="519" t="s">
        <v>2877</v>
      </c>
      <c r="E651" s="519" t="s">
        <v>3320</v>
      </c>
    </row>
    <row r="652" spans="1:5" x14ac:dyDescent="0.2">
      <c r="A652" s="520" t="s">
        <v>1305</v>
      </c>
      <c r="B652" s="521" t="s">
        <v>3014</v>
      </c>
      <c r="C652" s="596" t="s">
        <v>2805</v>
      </c>
      <c r="D652" s="519" t="s">
        <v>2877</v>
      </c>
      <c r="E652" s="519" t="s">
        <v>2877</v>
      </c>
    </row>
    <row r="653" spans="1:5" x14ac:dyDescent="0.2">
      <c r="A653" s="520">
        <v>0</v>
      </c>
      <c r="B653" s="521" t="s">
        <v>3014</v>
      </c>
      <c r="C653" s="596"/>
      <c r="D653" s="519" t="s">
        <v>2877</v>
      </c>
      <c r="E653" s="519"/>
    </row>
    <row r="654" spans="1:5" x14ac:dyDescent="0.2">
      <c r="A654" s="522" t="s">
        <v>1306</v>
      </c>
      <c r="B654" s="521" t="s">
        <v>3014</v>
      </c>
      <c r="C654" s="596"/>
      <c r="D654" s="523" t="s">
        <v>2877</v>
      </c>
      <c r="E654" s="523"/>
    </row>
    <row r="655" spans="1:5" x14ac:dyDescent="0.2">
      <c r="A655" s="522" t="s">
        <v>1307</v>
      </c>
      <c r="B655" s="521" t="s">
        <v>3014</v>
      </c>
      <c r="C655" s="596"/>
      <c r="D655" s="523" t="s">
        <v>2877</v>
      </c>
      <c r="E655" s="523" t="s">
        <v>2877</v>
      </c>
    </row>
    <row r="656" spans="1:5" x14ac:dyDescent="0.2">
      <c r="A656" s="522"/>
      <c r="B656" s="521" t="s">
        <v>3014</v>
      </c>
      <c r="C656" s="596"/>
      <c r="D656" s="523" t="s">
        <v>2877</v>
      </c>
      <c r="E656" s="523" t="s">
        <v>2877</v>
      </c>
    </row>
    <row r="657" spans="1:5" ht="13.5" thickBot="1" x14ac:dyDescent="0.25">
      <c r="A657" s="524"/>
      <c r="B657" s="525" t="s">
        <v>3015</v>
      </c>
      <c r="C657" s="597" t="s">
        <v>2806</v>
      </c>
      <c r="D657" s="526" t="s">
        <v>2877</v>
      </c>
      <c r="E657" s="526" t="s">
        <v>2877</v>
      </c>
    </row>
    <row r="658" spans="1:5" x14ac:dyDescent="0.2">
      <c r="A658" s="514" t="s">
        <v>1308</v>
      </c>
      <c r="B658" s="515" t="s">
        <v>3012</v>
      </c>
      <c r="C658" s="594" t="s">
        <v>1309</v>
      </c>
      <c r="D658" s="519" t="s">
        <v>1310</v>
      </c>
      <c r="E658" s="519" t="s">
        <v>2877</v>
      </c>
    </row>
    <row r="659" spans="1:5" x14ac:dyDescent="0.2">
      <c r="A659" s="527" t="s">
        <v>2223</v>
      </c>
      <c r="B659" s="518" t="s">
        <v>3013</v>
      </c>
      <c r="C659" s="595" t="s">
        <v>3207</v>
      </c>
      <c r="D659" s="519" t="s">
        <v>3208</v>
      </c>
      <c r="E659" s="519"/>
    </row>
    <row r="660" spans="1:5" x14ac:dyDescent="0.2">
      <c r="A660" s="527" t="s">
        <v>2224</v>
      </c>
      <c r="B660" s="518" t="s">
        <v>3014</v>
      </c>
      <c r="C660" s="595" t="s">
        <v>3209</v>
      </c>
      <c r="D660" s="519"/>
      <c r="E660" s="519"/>
    </row>
    <row r="661" spans="1:5" x14ac:dyDescent="0.2">
      <c r="A661" s="527" t="s">
        <v>2008</v>
      </c>
      <c r="B661" s="518" t="s">
        <v>3014</v>
      </c>
      <c r="C661" s="595" t="s">
        <v>3210</v>
      </c>
      <c r="D661" s="519"/>
      <c r="E661" s="519"/>
    </row>
    <row r="662" spans="1:5" x14ac:dyDescent="0.2">
      <c r="A662" s="520">
        <v>0</v>
      </c>
      <c r="B662" s="518" t="s">
        <v>3014</v>
      </c>
      <c r="C662" s="595"/>
      <c r="D662" s="519" t="s">
        <v>2877</v>
      </c>
      <c r="E662" s="519"/>
    </row>
    <row r="663" spans="1:5" x14ac:dyDescent="0.2">
      <c r="A663" s="520" t="s">
        <v>3211</v>
      </c>
      <c r="B663" s="521" t="s">
        <v>3014</v>
      </c>
      <c r="C663" s="596"/>
      <c r="D663" s="519" t="s">
        <v>2877</v>
      </c>
      <c r="E663" s="519"/>
    </row>
    <row r="664" spans="1:5" x14ac:dyDescent="0.2">
      <c r="A664" s="520">
        <v>0</v>
      </c>
      <c r="B664" s="521" t="s">
        <v>3014</v>
      </c>
      <c r="C664" s="596"/>
      <c r="D664" s="519" t="s">
        <v>2877</v>
      </c>
      <c r="E664" s="519"/>
    </row>
    <row r="665" spans="1:5" x14ac:dyDescent="0.2">
      <c r="A665" s="522" t="s">
        <v>3212</v>
      </c>
      <c r="B665" s="521" t="s">
        <v>3014</v>
      </c>
      <c r="C665" s="596"/>
      <c r="D665" s="523" t="s">
        <v>2877</v>
      </c>
      <c r="E665" s="523"/>
    </row>
    <row r="666" spans="1:5" x14ac:dyDescent="0.2">
      <c r="A666" s="522" t="s">
        <v>3213</v>
      </c>
      <c r="B666" s="521" t="s">
        <v>3014</v>
      </c>
      <c r="C666" s="596"/>
      <c r="D666" s="523" t="s">
        <v>2877</v>
      </c>
      <c r="E666" s="523" t="s">
        <v>2877</v>
      </c>
    </row>
    <row r="667" spans="1:5" x14ac:dyDescent="0.2">
      <c r="A667" s="522"/>
      <c r="B667" s="521" t="s">
        <v>3014</v>
      </c>
      <c r="C667" s="596"/>
      <c r="D667" s="523" t="s">
        <v>2877</v>
      </c>
      <c r="E667" s="523" t="s">
        <v>2877</v>
      </c>
    </row>
    <row r="668" spans="1:5" ht="13.5" thickBot="1" x14ac:dyDescent="0.25">
      <c r="A668" s="524"/>
      <c r="B668" s="525" t="s">
        <v>3015</v>
      </c>
      <c r="C668" s="597" t="s">
        <v>3206</v>
      </c>
      <c r="D668" s="526" t="s">
        <v>2877</v>
      </c>
      <c r="E668" s="526" t="s">
        <v>2877</v>
      </c>
    </row>
    <row r="669" spans="1:5" x14ac:dyDescent="0.2">
      <c r="A669" s="514" t="s">
        <v>3214</v>
      </c>
      <c r="B669" s="515" t="s">
        <v>3012</v>
      </c>
      <c r="C669" s="594" t="s">
        <v>2807</v>
      </c>
      <c r="D669" s="516" t="s">
        <v>2808</v>
      </c>
      <c r="E669" s="516" t="s">
        <v>3321</v>
      </c>
    </row>
    <row r="670" spans="1:5" x14ac:dyDescent="0.2">
      <c r="A670" s="527" t="s">
        <v>2225</v>
      </c>
      <c r="B670" s="518" t="s">
        <v>3013</v>
      </c>
      <c r="C670" s="595" t="s">
        <v>2809</v>
      </c>
      <c r="D670" s="519" t="s">
        <v>695</v>
      </c>
      <c r="E670" s="519" t="s">
        <v>3322</v>
      </c>
    </row>
    <row r="671" spans="1:5" x14ac:dyDescent="0.2">
      <c r="A671" s="527" t="s">
        <v>2226</v>
      </c>
      <c r="B671" s="518" t="s">
        <v>3014</v>
      </c>
      <c r="C671" s="595" t="s">
        <v>2810</v>
      </c>
      <c r="D671" s="519"/>
      <c r="E671" s="519" t="s">
        <v>3323</v>
      </c>
    </row>
    <row r="672" spans="1:5" x14ac:dyDescent="0.2">
      <c r="A672" s="527">
        <v>0</v>
      </c>
      <c r="B672" s="518" t="s">
        <v>3014</v>
      </c>
      <c r="C672" s="595" t="s">
        <v>2811</v>
      </c>
      <c r="D672" s="519"/>
      <c r="E672" s="519" t="s">
        <v>3324</v>
      </c>
    </row>
    <row r="673" spans="1:5" x14ac:dyDescent="0.2">
      <c r="A673" s="520">
        <v>0</v>
      </c>
      <c r="B673" s="518" t="s">
        <v>3014</v>
      </c>
      <c r="C673" s="595" t="s">
        <v>2812</v>
      </c>
      <c r="D673" s="519" t="s">
        <v>2877</v>
      </c>
      <c r="E673" s="519" t="s">
        <v>3325</v>
      </c>
    </row>
    <row r="674" spans="1:5" x14ac:dyDescent="0.2">
      <c r="A674" s="520" t="s">
        <v>3215</v>
      </c>
      <c r="B674" s="521" t="s">
        <v>3014</v>
      </c>
      <c r="C674" s="596"/>
      <c r="D674" s="519" t="s">
        <v>2877</v>
      </c>
      <c r="E674" s="519" t="s">
        <v>2877</v>
      </c>
    </row>
    <row r="675" spans="1:5" x14ac:dyDescent="0.2">
      <c r="A675" s="520">
        <v>0</v>
      </c>
      <c r="B675" s="521" t="s">
        <v>3014</v>
      </c>
      <c r="C675" s="596"/>
      <c r="D675" s="519" t="s">
        <v>2877</v>
      </c>
      <c r="E675" s="519"/>
    </row>
    <row r="676" spans="1:5" x14ac:dyDescent="0.2">
      <c r="A676" s="522" t="s">
        <v>3216</v>
      </c>
      <c r="B676" s="521" t="s">
        <v>3014</v>
      </c>
      <c r="C676" s="596"/>
      <c r="D676" s="523" t="s">
        <v>2877</v>
      </c>
      <c r="E676" s="523"/>
    </row>
    <row r="677" spans="1:5" x14ac:dyDescent="0.2">
      <c r="A677" s="522" t="s">
        <v>3217</v>
      </c>
      <c r="B677" s="521" t="s">
        <v>3014</v>
      </c>
      <c r="C677" s="596"/>
      <c r="D677" s="523" t="s">
        <v>2877</v>
      </c>
      <c r="E677" s="523" t="s">
        <v>2877</v>
      </c>
    </row>
    <row r="678" spans="1:5" x14ac:dyDescent="0.2">
      <c r="A678" s="522"/>
      <c r="B678" s="521" t="s">
        <v>3014</v>
      </c>
      <c r="C678" s="596"/>
      <c r="D678" s="523" t="s">
        <v>2877</v>
      </c>
      <c r="E678" s="523" t="s">
        <v>2877</v>
      </c>
    </row>
    <row r="679" spans="1:5" ht="13.5" thickBot="1" x14ac:dyDescent="0.25">
      <c r="A679" s="524"/>
      <c r="B679" s="525" t="s">
        <v>3015</v>
      </c>
      <c r="C679" s="597" t="s">
        <v>2813</v>
      </c>
      <c r="D679" s="526" t="s">
        <v>2877</v>
      </c>
      <c r="E679" s="526" t="s">
        <v>2877</v>
      </c>
    </row>
    <row r="680" spans="1:5" x14ac:dyDescent="0.2">
      <c r="A680" s="514" t="s">
        <v>3214</v>
      </c>
      <c r="B680" s="515" t="s">
        <v>3012</v>
      </c>
      <c r="C680" s="594" t="s">
        <v>2807</v>
      </c>
      <c r="D680" s="519" t="s">
        <v>2808</v>
      </c>
      <c r="E680" s="519" t="s">
        <v>3321</v>
      </c>
    </row>
    <row r="681" spans="1:5" x14ac:dyDescent="0.2">
      <c r="A681" s="527" t="s">
        <v>2225</v>
      </c>
      <c r="B681" s="518" t="s">
        <v>3013</v>
      </c>
      <c r="C681" s="595" t="s">
        <v>2809</v>
      </c>
      <c r="D681" s="519" t="s">
        <v>695</v>
      </c>
      <c r="E681" s="519" t="s">
        <v>3322</v>
      </c>
    </row>
    <row r="682" spans="1:5" x14ac:dyDescent="0.2">
      <c r="A682" s="527" t="s">
        <v>2226</v>
      </c>
      <c r="B682" s="518" t="s">
        <v>3014</v>
      </c>
      <c r="C682" s="595" t="s">
        <v>2810</v>
      </c>
      <c r="D682" s="519"/>
      <c r="E682" s="519" t="s">
        <v>3323</v>
      </c>
    </row>
    <row r="683" spans="1:5" x14ac:dyDescent="0.2">
      <c r="A683" s="527">
        <v>0</v>
      </c>
      <c r="B683" s="518" t="s">
        <v>3014</v>
      </c>
      <c r="C683" s="595" t="s">
        <v>2811</v>
      </c>
      <c r="D683" s="519"/>
      <c r="E683" s="519" t="s">
        <v>3324</v>
      </c>
    </row>
    <row r="684" spans="1:5" x14ac:dyDescent="0.2">
      <c r="A684" s="520">
        <v>0</v>
      </c>
      <c r="B684" s="518" t="s">
        <v>3014</v>
      </c>
      <c r="C684" s="595" t="s">
        <v>2812</v>
      </c>
      <c r="D684" s="519" t="s">
        <v>2877</v>
      </c>
      <c r="E684" s="519" t="s">
        <v>3325</v>
      </c>
    </row>
    <row r="685" spans="1:5" x14ac:dyDescent="0.2">
      <c r="A685" s="520" t="s">
        <v>3215</v>
      </c>
      <c r="B685" s="521" t="s">
        <v>3014</v>
      </c>
      <c r="C685" s="596"/>
      <c r="D685" s="519" t="s">
        <v>2877</v>
      </c>
      <c r="E685" s="519" t="s">
        <v>2877</v>
      </c>
    </row>
    <row r="686" spans="1:5" x14ac:dyDescent="0.2">
      <c r="A686" s="520">
        <v>0</v>
      </c>
      <c r="B686" s="521" t="s">
        <v>3014</v>
      </c>
      <c r="C686" s="596"/>
      <c r="D686" s="519" t="s">
        <v>2877</v>
      </c>
      <c r="E686" s="519"/>
    </row>
    <row r="687" spans="1:5" x14ac:dyDescent="0.2">
      <c r="A687" s="522" t="s">
        <v>3216</v>
      </c>
      <c r="B687" s="521" t="s">
        <v>3014</v>
      </c>
      <c r="C687" s="596"/>
      <c r="D687" s="523" t="s">
        <v>2877</v>
      </c>
      <c r="E687" s="523"/>
    </row>
    <row r="688" spans="1:5" x14ac:dyDescent="0.2">
      <c r="A688" s="522" t="s">
        <v>3217</v>
      </c>
      <c r="B688" s="521" t="s">
        <v>3014</v>
      </c>
      <c r="C688" s="596"/>
      <c r="D688" s="523" t="s">
        <v>2877</v>
      </c>
      <c r="E688" s="523" t="s">
        <v>2877</v>
      </c>
    </row>
    <row r="689" spans="1:5" x14ac:dyDescent="0.2">
      <c r="A689" s="522"/>
      <c r="B689" s="521" t="s">
        <v>3014</v>
      </c>
      <c r="C689" s="596"/>
      <c r="D689" s="523" t="s">
        <v>2877</v>
      </c>
      <c r="E689" s="523" t="s">
        <v>2877</v>
      </c>
    </row>
    <row r="690" spans="1:5" ht="13.5" thickBot="1" x14ac:dyDescent="0.25">
      <c r="A690" s="524"/>
      <c r="B690" s="525" t="s">
        <v>3015</v>
      </c>
      <c r="C690" s="597" t="s">
        <v>2813</v>
      </c>
      <c r="D690" s="526" t="s">
        <v>2877</v>
      </c>
      <c r="E690" s="526" t="s">
        <v>2877</v>
      </c>
    </row>
    <row r="691" spans="1:5" x14ac:dyDescent="0.2">
      <c r="A691" s="432"/>
    </row>
    <row r="692" spans="1:5" x14ac:dyDescent="0.2">
      <c r="A692" s="432"/>
    </row>
    <row r="693" spans="1:5" x14ac:dyDescent="0.2">
      <c r="A693" s="432"/>
    </row>
    <row r="694" spans="1:5" x14ac:dyDescent="0.2">
      <c r="A694" s="432"/>
    </row>
    <row r="695" spans="1:5" x14ac:dyDescent="0.2">
      <c r="A695" s="432"/>
    </row>
    <row r="696" spans="1:5" x14ac:dyDescent="0.2">
      <c r="A696" s="432"/>
    </row>
    <row r="697" spans="1:5" x14ac:dyDescent="0.2">
      <c r="A697" s="432"/>
    </row>
    <row r="698" spans="1:5" x14ac:dyDescent="0.2">
      <c r="A698" s="432"/>
    </row>
    <row r="699" spans="1:5" x14ac:dyDescent="0.2">
      <c r="A699" s="432"/>
    </row>
    <row r="700" spans="1:5" x14ac:dyDescent="0.2">
      <c r="A700" s="432"/>
    </row>
    <row r="701" spans="1:5" x14ac:dyDescent="0.2">
      <c r="A701" s="432"/>
    </row>
    <row r="702" spans="1:5" x14ac:dyDescent="0.2">
      <c r="A702" s="432"/>
    </row>
    <row r="703" spans="1:5" x14ac:dyDescent="0.2">
      <c r="A703" s="432"/>
    </row>
    <row r="704" spans="1:5" x14ac:dyDescent="0.2">
      <c r="A704" s="432"/>
    </row>
    <row r="705" spans="1:1" x14ac:dyDescent="0.2">
      <c r="A705" s="432"/>
    </row>
    <row r="706" spans="1:1" x14ac:dyDescent="0.2">
      <c r="A706" s="432"/>
    </row>
    <row r="707" spans="1:1" x14ac:dyDescent="0.2">
      <c r="A707" s="432"/>
    </row>
    <row r="708" spans="1:1" x14ac:dyDescent="0.2">
      <c r="A708" s="432"/>
    </row>
    <row r="709" spans="1:1" x14ac:dyDescent="0.2">
      <c r="A709" s="432"/>
    </row>
    <row r="710" spans="1:1" x14ac:dyDescent="0.2">
      <c r="A710" s="432"/>
    </row>
    <row r="711" spans="1:1" x14ac:dyDescent="0.2">
      <c r="A711" s="432"/>
    </row>
    <row r="712" spans="1:1" x14ac:dyDescent="0.2">
      <c r="A712" s="432"/>
    </row>
    <row r="713" spans="1:1" x14ac:dyDescent="0.2">
      <c r="A713" s="432"/>
    </row>
    <row r="714" spans="1:1" x14ac:dyDescent="0.2">
      <c r="A714" s="432"/>
    </row>
  </sheetData>
  <mergeCells count="3">
    <mergeCell ref="A5:E5"/>
    <mergeCell ref="A6:E6"/>
    <mergeCell ref="B8:C8"/>
  </mergeCells>
  <phoneticPr fontId="2" type="noConversion"/>
  <hyperlinks>
    <hyperlink ref="A1" location="ICINDEKILER!A1" display="İçindekiler"/>
    <hyperlink ref="A2" location="CONTENTS!A1" display="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D79"/>
  <sheetViews>
    <sheetView showGridLines="0" workbookViewId="0"/>
  </sheetViews>
  <sheetFormatPr defaultRowHeight="12.75" x14ac:dyDescent="0.2"/>
  <cols>
    <col min="1" max="1" width="26.85546875" style="2" customWidth="1"/>
    <col min="2" max="2" width="7.42578125" style="2" customWidth="1"/>
    <col min="3" max="3" width="8.85546875" style="2" bestFit="1" customWidth="1"/>
    <col min="4" max="4" width="7.42578125" style="2" bestFit="1" customWidth="1"/>
    <col min="5" max="5" width="12" style="2" bestFit="1" customWidth="1"/>
    <col min="6" max="6" width="11.85546875" style="2" customWidth="1"/>
    <col min="7" max="7" width="9.7109375" style="2" bestFit="1" customWidth="1"/>
    <col min="8" max="8" width="9.85546875" style="2" bestFit="1" customWidth="1"/>
    <col min="9" max="9" width="10.85546875" style="2" customWidth="1"/>
    <col min="10" max="10" width="10.42578125" style="2" bestFit="1" customWidth="1"/>
    <col min="11" max="11" width="13.140625" style="2" bestFit="1" customWidth="1"/>
    <col min="12" max="12" width="10.28515625" style="2" bestFit="1" customWidth="1"/>
    <col min="13" max="13" width="12.140625" style="2" bestFit="1" customWidth="1"/>
    <col min="14" max="15" width="9.28515625" style="2" customWidth="1"/>
    <col min="16" max="16" width="10.7109375" style="2" customWidth="1"/>
    <col min="17" max="17" width="9.85546875" style="2" bestFit="1" customWidth="1"/>
    <col min="18" max="18" width="11.140625" style="2" bestFit="1" customWidth="1"/>
    <col min="19" max="19" width="10.42578125" style="2" bestFit="1" customWidth="1"/>
    <col min="20" max="20" width="11.28515625" style="2" bestFit="1" customWidth="1"/>
    <col min="21" max="21" width="10.5703125" style="2" customWidth="1"/>
    <col min="22" max="23" width="9.140625" style="2"/>
    <col min="24" max="24" width="11.140625" style="2" customWidth="1"/>
    <col min="25" max="25" width="8.5703125" style="2" bestFit="1" customWidth="1"/>
    <col min="26" max="26" width="12.140625" style="2" bestFit="1" customWidth="1"/>
    <col min="27" max="27" width="9.42578125" style="2" bestFit="1" customWidth="1"/>
    <col min="28" max="28" width="12.140625" style="2" bestFit="1" customWidth="1"/>
    <col min="29" max="16384" width="9.140625" style="2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ht="12.75" customHeight="1" x14ac:dyDescent="0.2">
      <c r="A3" s="19" t="s">
        <v>91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40"/>
      <c r="AB3" s="140" t="s">
        <v>92</v>
      </c>
    </row>
    <row r="4" spans="1:30" ht="12.75" customHeight="1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0"/>
      <c r="AB4" s="11"/>
    </row>
    <row r="5" spans="1:30" x14ac:dyDescent="0.2">
      <c r="A5" s="718" t="s">
        <v>281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P5" s="719" t="s">
        <v>601</v>
      </c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</row>
    <row r="6" spans="1:30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1:30" ht="14.25" thickBot="1" x14ac:dyDescent="0.3">
      <c r="A7" s="19" t="s">
        <v>2331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30"/>
      <c r="M7" s="11"/>
      <c r="N7" s="11"/>
      <c r="O7" s="11"/>
      <c r="P7" s="19" t="s">
        <v>1666</v>
      </c>
      <c r="Q7" s="11"/>
      <c r="R7" s="11"/>
      <c r="S7" s="11"/>
      <c r="T7" s="11"/>
      <c r="U7" s="11"/>
      <c r="V7" s="11"/>
      <c r="W7" s="11"/>
      <c r="X7" s="11"/>
      <c r="Y7" s="11"/>
      <c r="Z7" s="30"/>
      <c r="AA7" s="31"/>
      <c r="AB7" s="159" t="s">
        <v>1896</v>
      </c>
    </row>
    <row r="8" spans="1:30" ht="23.25" customHeight="1" thickBot="1" x14ac:dyDescent="0.25">
      <c r="A8" s="713" t="s">
        <v>2329</v>
      </c>
      <c r="B8" s="717" t="s">
        <v>936</v>
      </c>
      <c r="C8" s="717"/>
      <c r="D8" s="717"/>
      <c r="E8" s="717" t="s">
        <v>937</v>
      </c>
      <c r="F8" s="717" t="s">
        <v>1392</v>
      </c>
      <c r="G8" s="717"/>
      <c r="H8" s="717"/>
      <c r="I8" s="717"/>
      <c r="J8" s="717"/>
      <c r="K8" s="717"/>
      <c r="L8" s="717" t="s">
        <v>943</v>
      </c>
      <c r="M8" s="717" t="s">
        <v>944</v>
      </c>
      <c r="N8" s="717" t="s">
        <v>633</v>
      </c>
      <c r="O8" s="717" t="s">
        <v>947</v>
      </c>
      <c r="P8" s="717" t="s">
        <v>1392</v>
      </c>
      <c r="Q8" s="717"/>
      <c r="R8" s="717"/>
      <c r="S8" s="717"/>
      <c r="T8" s="717"/>
      <c r="U8" s="717" t="s">
        <v>943</v>
      </c>
      <c r="V8" s="717" t="s">
        <v>637</v>
      </c>
      <c r="W8" s="717" t="s">
        <v>638</v>
      </c>
      <c r="X8" s="717" t="s">
        <v>639</v>
      </c>
      <c r="Y8" s="717" t="s">
        <v>640</v>
      </c>
      <c r="Z8" s="717" t="s">
        <v>641</v>
      </c>
      <c r="AA8" s="717" t="s">
        <v>642</v>
      </c>
      <c r="AB8" s="717" t="s">
        <v>948</v>
      </c>
    </row>
    <row r="9" spans="1:30" ht="21" customHeight="1" thickBot="1" x14ac:dyDescent="0.25">
      <c r="A9" s="714"/>
      <c r="B9" s="717"/>
      <c r="C9" s="717"/>
      <c r="D9" s="717"/>
      <c r="E9" s="717"/>
      <c r="F9" s="717" t="s">
        <v>938</v>
      </c>
      <c r="G9" s="717" t="s">
        <v>939</v>
      </c>
      <c r="H9" s="717" t="s">
        <v>940</v>
      </c>
      <c r="I9" s="717" t="s">
        <v>935</v>
      </c>
      <c r="J9" s="717" t="s">
        <v>941</v>
      </c>
      <c r="K9" s="717" t="s">
        <v>385</v>
      </c>
      <c r="L9" s="717"/>
      <c r="M9" s="717"/>
      <c r="N9" s="717"/>
      <c r="O9" s="717"/>
      <c r="P9" s="717" t="s">
        <v>13</v>
      </c>
      <c r="Q9" s="717" t="s">
        <v>634</v>
      </c>
      <c r="R9" s="717" t="s">
        <v>635</v>
      </c>
      <c r="S9" s="717" t="s">
        <v>636</v>
      </c>
      <c r="T9" s="717" t="s">
        <v>942</v>
      </c>
      <c r="U9" s="717"/>
      <c r="V9" s="717"/>
      <c r="W9" s="717"/>
      <c r="X9" s="717"/>
      <c r="Y9" s="717"/>
      <c r="Z9" s="717"/>
      <c r="AA9" s="717"/>
      <c r="AB9" s="717"/>
    </row>
    <row r="10" spans="1:30" ht="17.25" customHeight="1" thickBot="1" x14ac:dyDescent="0.25">
      <c r="A10" s="714"/>
      <c r="B10" s="717"/>
      <c r="C10" s="717"/>
      <c r="D10" s="717"/>
      <c r="E10" s="717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7"/>
    </row>
    <row r="11" spans="1:30" ht="21" customHeight="1" thickBot="1" x14ac:dyDescent="0.25">
      <c r="A11" s="714"/>
      <c r="B11" s="701" t="s">
        <v>221</v>
      </c>
      <c r="C11" s="701" t="s">
        <v>222</v>
      </c>
      <c r="D11" s="701" t="s">
        <v>223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7"/>
    </row>
    <row r="12" spans="1:30" ht="27" customHeight="1" thickBot="1" x14ac:dyDescent="0.25">
      <c r="A12" s="715"/>
      <c r="B12" s="703"/>
      <c r="C12" s="705"/>
      <c r="D12" s="705"/>
      <c r="E12" s="717"/>
      <c r="F12" s="717"/>
      <c r="G12" s="717"/>
      <c r="H12" s="717"/>
      <c r="I12" s="717"/>
      <c r="J12" s="717"/>
      <c r="K12" s="717"/>
      <c r="L12" s="717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7"/>
      <c r="AA12" s="717"/>
      <c r="AB12" s="717"/>
    </row>
    <row r="13" spans="1:30" x14ac:dyDescent="0.2">
      <c r="A13" s="434" t="s">
        <v>871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</row>
    <row r="14" spans="1:30" x14ac:dyDescent="0.2">
      <c r="A14" s="381" t="s">
        <v>282</v>
      </c>
      <c r="B14" s="392">
        <v>1.34667</v>
      </c>
      <c r="C14" s="392">
        <v>8829.3878100000002</v>
      </c>
      <c r="D14" s="392">
        <v>0</v>
      </c>
      <c r="E14" s="392">
        <v>38815.109189999996</v>
      </c>
      <c r="F14" s="392">
        <v>43669.238550000002</v>
      </c>
      <c r="G14" s="392">
        <v>3429.2846400000003</v>
      </c>
      <c r="H14" s="392">
        <v>8.2517999999999994</v>
      </c>
      <c r="I14" s="392">
        <v>0</v>
      </c>
      <c r="J14" s="392">
        <v>0</v>
      </c>
      <c r="K14" s="392">
        <v>138.45242000000007</v>
      </c>
      <c r="L14" s="392">
        <v>339.03384</v>
      </c>
      <c r="M14" s="392">
        <v>510.62632000000002</v>
      </c>
      <c r="N14" s="392">
        <v>303.31675000000001</v>
      </c>
      <c r="O14" s="392">
        <f>SUM(B14:N14)</f>
        <v>96044.047989999992</v>
      </c>
      <c r="P14" s="392">
        <v>0</v>
      </c>
      <c r="Q14" s="392">
        <v>0</v>
      </c>
      <c r="R14" s="392">
        <v>0</v>
      </c>
      <c r="S14" s="392">
        <v>0</v>
      </c>
      <c r="T14" s="392">
        <v>0</v>
      </c>
      <c r="U14" s="392">
        <v>0</v>
      </c>
      <c r="V14" s="392">
        <v>0</v>
      </c>
      <c r="W14" s="392">
        <v>1.7007999999999999</v>
      </c>
      <c r="X14" s="392">
        <v>1849.8423399999999</v>
      </c>
      <c r="Y14" s="392">
        <v>0</v>
      </c>
      <c r="Z14" s="392">
        <v>0</v>
      </c>
      <c r="AA14" s="392">
        <v>0</v>
      </c>
      <c r="AB14" s="392">
        <f>SUM(P14:AA14)</f>
        <v>1851.54314</v>
      </c>
      <c r="AC14" s="393"/>
      <c r="AD14" s="393"/>
    </row>
    <row r="15" spans="1:30" x14ac:dyDescent="0.2">
      <c r="A15" s="381" t="s">
        <v>283</v>
      </c>
      <c r="B15" s="392">
        <v>0.38091000000000003</v>
      </c>
      <c r="C15" s="392">
        <v>305915.19232090743</v>
      </c>
      <c r="D15" s="392">
        <v>-5594.6794299999992</v>
      </c>
      <c r="E15" s="392">
        <v>117761.13941</v>
      </c>
      <c r="F15" s="392">
        <v>299623.60862999997</v>
      </c>
      <c r="G15" s="392">
        <v>0</v>
      </c>
      <c r="H15" s="392">
        <v>45.69229</v>
      </c>
      <c r="I15" s="392">
        <v>0</v>
      </c>
      <c r="J15" s="392">
        <v>0</v>
      </c>
      <c r="K15" s="392">
        <v>4075.9431299999997</v>
      </c>
      <c r="L15" s="392">
        <v>12.01357</v>
      </c>
      <c r="M15" s="392">
        <v>2180.1493599999999</v>
      </c>
      <c r="N15" s="392">
        <v>6939.3352499999992</v>
      </c>
      <c r="O15" s="392">
        <f t="shared" ref="O15:O73" si="0">SUM(B15:N15)</f>
        <v>730958.77544090746</v>
      </c>
      <c r="P15" s="392">
        <v>-4101.5320000000002</v>
      </c>
      <c r="Q15" s="392">
        <v>0</v>
      </c>
      <c r="R15" s="392">
        <v>0</v>
      </c>
      <c r="S15" s="392">
        <v>0</v>
      </c>
      <c r="T15" s="392">
        <v>0</v>
      </c>
      <c r="U15" s="392">
        <v>0</v>
      </c>
      <c r="V15" s="392">
        <v>0</v>
      </c>
      <c r="W15" s="392">
        <v>2268098.4481299999</v>
      </c>
      <c r="X15" s="392">
        <v>49736.439329999987</v>
      </c>
      <c r="Y15" s="392">
        <v>5212.5814700000001</v>
      </c>
      <c r="Z15" s="392">
        <v>155.42488</v>
      </c>
      <c r="AA15" s="392">
        <v>0</v>
      </c>
      <c r="AB15" s="392">
        <f>SUM(P15:AA15)</f>
        <v>2319101.3618099997</v>
      </c>
      <c r="AC15" s="393"/>
      <c r="AD15" s="393"/>
    </row>
    <row r="16" spans="1:30" x14ac:dyDescent="0.2">
      <c r="A16" s="381" t="s">
        <v>284</v>
      </c>
      <c r="B16" s="392">
        <v>66.572000000000003</v>
      </c>
      <c r="C16" s="392">
        <v>470180.08500000002</v>
      </c>
      <c r="D16" s="392">
        <v>-11402.796999999999</v>
      </c>
      <c r="E16" s="392">
        <v>235518.77600000001</v>
      </c>
      <c r="F16" s="392">
        <v>435709.12179999996</v>
      </c>
      <c r="G16" s="392">
        <v>12662.376629999997</v>
      </c>
      <c r="H16" s="392">
        <v>2567.3874300000002</v>
      </c>
      <c r="I16" s="392">
        <v>0</v>
      </c>
      <c r="J16" s="392">
        <v>0</v>
      </c>
      <c r="K16" s="392">
        <v>6.7999999737367034E-4</v>
      </c>
      <c r="L16" s="392">
        <v>155.68170000000001</v>
      </c>
      <c r="M16" s="392">
        <v>1584.0856299999998</v>
      </c>
      <c r="N16" s="392">
        <v>1914.87426</v>
      </c>
      <c r="O16" s="392">
        <f t="shared" si="0"/>
        <v>1148956.1641299999</v>
      </c>
      <c r="P16" s="392">
        <v>0</v>
      </c>
      <c r="Q16" s="392">
        <v>0</v>
      </c>
      <c r="R16" s="392">
        <v>0</v>
      </c>
      <c r="S16" s="392">
        <v>0</v>
      </c>
      <c r="T16" s="392">
        <v>0</v>
      </c>
      <c r="U16" s="392">
        <v>0</v>
      </c>
      <c r="V16" s="392">
        <v>0</v>
      </c>
      <c r="W16" s="392">
        <v>225929.22460000002</v>
      </c>
      <c r="X16" s="392">
        <v>20423.427610000006</v>
      </c>
      <c r="Y16" s="392">
        <v>6229.1670000000004</v>
      </c>
      <c r="Z16" s="392">
        <v>0</v>
      </c>
      <c r="AA16" s="392">
        <v>0</v>
      </c>
      <c r="AB16" s="392">
        <f t="shared" ref="AB16:AB73" si="1">SUM(P16:AA16)</f>
        <v>252581.81921000002</v>
      </c>
      <c r="AC16" s="393"/>
      <c r="AD16" s="393"/>
    </row>
    <row r="17" spans="1:30" x14ac:dyDescent="0.2">
      <c r="A17" s="381" t="s">
        <v>285</v>
      </c>
      <c r="B17" s="392">
        <v>141.33373999999998</v>
      </c>
      <c r="C17" s="392">
        <v>80693.919810000007</v>
      </c>
      <c r="D17" s="392">
        <v>-158.13517000000002</v>
      </c>
      <c r="E17" s="392">
        <v>0</v>
      </c>
      <c r="F17" s="392">
        <v>74212.533899999995</v>
      </c>
      <c r="G17" s="392">
        <v>0</v>
      </c>
      <c r="H17" s="392">
        <v>0</v>
      </c>
      <c r="I17" s="392">
        <v>0</v>
      </c>
      <c r="J17" s="392">
        <v>0</v>
      </c>
      <c r="K17" s="392">
        <v>3660.7891099999997</v>
      </c>
      <c r="L17" s="392">
        <v>0</v>
      </c>
      <c r="M17" s="392">
        <v>14.650090000000001</v>
      </c>
      <c r="N17" s="392">
        <v>2752.1296700000003</v>
      </c>
      <c r="O17" s="392">
        <f t="shared" si="0"/>
        <v>161317.22115000003</v>
      </c>
      <c r="P17" s="392">
        <v>0</v>
      </c>
      <c r="Q17" s="392">
        <v>0</v>
      </c>
      <c r="R17" s="392">
        <v>0</v>
      </c>
      <c r="S17" s="392">
        <v>0</v>
      </c>
      <c r="T17" s="392">
        <v>0</v>
      </c>
      <c r="U17" s="392">
        <v>0</v>
      </c>
      <c r="V17" s="392">
        <v>0</v>
      </c>
      <c r="W17" s="392">
        <v>584.60711000000003</v>
      </c>
      <c r="X17" s="392">
        <v>2729.7386100000003</v>
      </c>
      <c r="Y17" s="392">
        <v>405.89391999999992</v>
      </c>
      <c r="Z17" s="392">
        <v>0</v>
      </c>
      <c r="AA17" s="392">
        <v>0</v>
      </c>
      <c r="AB17" s="392">
        <f t="shared" si="1"/>
        <v>3720.2396400000002</v>
      </c>
      <c r="AC17" s="393"/>
      <c r="AD17" s="393"/>
    </row>
    <row r="18" spans="1:30" x14ac:dyDescent="0.2">
      <c r="A18" s="382" t="s">
        <v>2612</v>
      </c>
      <c r="B18" s="394">
        <v>0</v>
      </c>
      <c r="C18" s="394">
        <v>2508.5309999999999</v>
      </c>
      <c r="D18" s="394">
        <v>0</v>
      </c>
      <c r="E18" s="394">
        <v>8379.5830000000005</v>
      </c>
      <c r="F18" s="394">
        <v>955.33500000000004</v>
      </c>
      <c r="G18" s="394">
        <v>0</v>
      </c>
      <c r="H18" s="394">
        <v>0</v>
      </c>
      <c r="I18" s="394">
        <v>0</v>
      </c>
      <c r="J18" s="394">
        <v>0</v>
      </c>
      <c r="K18" s="394">
        <v>0</v>
      </c>
      <c r="L18" s="394">
        <v>0</v>
      </c>
      <c r="M18" s="394">
        <v>54.848999999999997</v>
      </c>
      <c r="N18" s="394">
        <v>0</v>
      </c>
      <c r="O18" s="394">
        <f t="shared" si="0"/>
        <v>11898.298000000001</v>
      </c>
      <c r="P18" s="394">
        <v>0</v>
      </c>
      <c r="Q18" s="394">
        <v>0</v>
      </c>
      <c r="R18" s="394">
        <v>0</v>
      </c>
      <c r="S18" s="394">
        <v>0</v>
      </c>
      <c r="T18" s="394">
        <v>0</v>
      </c>
      <c r="U18" s="394">
        <v>0</v>
      </c>
      <c r="V18" s="394">
        <v>0</v>
      </c>
      <c r="W18" s="394">
        <v>0</v>
      </c>
      <c r="X18" s="394">
        <v>87.944999999999993</v>
      </c>
      <c r="Y18" s="394">
        <v>0</v>
      </c>
      <c r="Z18" s="394">
        <v>0</v>
      </c>
      <c r="AA18" s="394">
        <v>0</v>
      </c>
      <c r="AB18" s="394">
        <f t="shared" si="1"/>
        <v>87.944999999999993</v>
      </c>
      <c r="AC18" s="393"/>
      <c r="AD18" s="393"/>
    </row>
    <row r="19" spans="1:30" x14ac:dyDescent="0.2">
      <c r="A19" s="381" t="s">
        <v>2227</v>
      </c>
      <c r="B19" s="392">
        <v>7.4740000000000001E-2</v>
      </c>
      <c r="C19" s="392">
        <v>20245.94656</v>
      </c>
      <c r="D19" s="392">
        <v>9433.9538200000006</v>
      </c>
      <c r="E19" s="392">
        <v>110647.36520999997</v>
      </c>
      <c r="F19" s="392">
        <v>69906.615439999994</v>
      </c>
      <c r="G19" s="392">
        <v>0</v>
      </c>
      <c r="H19" s="392">
        <v>0</v>
      </c>
      <c r="I19" s="392">
        <v>0</v>
      </c>
      <c r="J19" s="392">
        <v>0</v>
      </c>
      <c r="K19" s="392">
        <v>91.478759999999966</v>
      </c>
      <c r="L19" s="392">
        <v>28.634930000000001</v>
      </c>
      <c r="M19" s="392">
        <v>3469.6660499999998</v>
      </c>
      <c r="N19" s="392">
        <v>4902.9801900000011</v>
      </c>
      <c r="O19" s="392">
        <f t="shared" si="0"/>
        <v>218726.71569999997</v>
      </c>
      <c r="P19" s="392">
        <v>0</v>
      </c>
      <c r="Q19" s="392">
        <v>0</v>
      </c>
      <c r="R19" s="392">
        <v>0</v>
      </c>
      <c r="S19" s="392">
        <v>0</v>
      </c>
      <c r="T19" s="392">
        <v>0</v>
      </c>
      <c r="U19" s="392">
        <v>0</v>
      </c>
      <c r="V19" s="392">
        <v>2.8822899999999998</v>
      </c>
      <c r="W19" s="392">
        <v>68.181809999999999</v>
      </c>
      <c r="X19" s="392">
        <v>1206.4112399999992</v>
      </c>
      <c r="Y19" s="392">
        <v>828.04633000000013</v>
      </c>
      <c r="Z19" s="392">
        <v>0</v>
      </c>
      <c r="AA19" s="392">
        <v>0</v>
      </c>
      <c r="AB19" s="392">
        <f t="shared" si="1"/>
        <v>2105.5216699999992</v>
      </c>
      <c r="AC19" s="393"/>
      <c r="AD19" s="393"/>
    </row>
    <row r="20" spans="1:30" x14ac:dyDescent="0.2">
      <c r="A20" s="381" t="s">
        <v>2228</v>
      </c>
      <c r="B20" s="392">
        <v>0</v>
      </c>
      <c r="C20" s="392">
        <v>261435.43409</v>
      </c>
      <c r="D20" s="392">
        <v>-469.46153999999996</v>
      </c>
      <c r="E20" s="392">
        <v>532671.15210999991</v>
      </c>
      <c r="F20" s="392">
        <v>269167.86424999993</v>
      </c>
      <c r="G20" s="392">
        <v>0</v>
      </c>
      <c r="H20" s="392">
        <v>3501.9601299999999</v>
      </c>
      <c r="I20" s="392">
        <v>0</v>
      </c>
      <c r="J20" s="392">
        <v>0</v>
      </c>
      <c r="K20" s="392">
        <v>0</v>
      </c>
      <c r="L20" s="392">
        <v>0</v>
      </c>
      <c r="M20" s="392">
        <v>449.95605</v>
      </c>
      <c r="N20" s="392">
        <v>20098.313009999998</v>
      </c>
      <c r="O20" s="392">
        <f t="shared" si="0"/>
        <v>1086855.2180999997</v>
      </c>
      <c r="P20" s="392">
        <v>0</v>
      </c>
      <c r="Q20" s="392">
        <v>0</v>
      </c>
      <c r="R20" s="392">
        <v>0</v>
      </c>
      <c r="S20" s="392">
        <v>0</v>
      </c>
      <c r="T20" s="392">
        <v>0</v>
      </c>
      <c r="U20" s="392">
        <v>0</v>
      </c>
      <c r="V20" s="392">
        <v>0</v>
      </c>
      <c r="W20" s="392">
        <v>1744.4759199999999</v>
      </c>
      <c r="X20" s="392">
        <v>32600.133729999998</v>
      </c>
      <c r="Y20" s="392">
        <v>168.5</v>
      </c>
      <c r="Z20" s="392">
        <v>0</v>
      </c>
      <c r="AA20" s="392">
        <v>0</v>
      </c>
      <c r="AB20" s="392">
        <f t="shared" si="1"/>
        <v>34513.109649999999</v>
      </c>
      <c r="AC20" s="393"/>
      <c r="AD20" s="393"/>
    </row>
    <row r="21" spans="1:30" x14ac:dyDescent="0.2">
      <c r="A21" s="381" t="s">
        <v>1607</v>
      </c>
      <c r="B21" s="392">
        <v>0</v>
      </c>
      <c r="C21" s="392">
        <v>127982.18390999999</v>
      </c>
      <c r="D21" s="392">
        <v>17129.198209999999</v>
      </c>
      <c r="E21" s="392">
        <v>44790.95938</v>
      </c>
      <c r="F21" s="392">
        <v>110500.0638400001</v>
      </c>
      <c r="G21" s="392">
        <v>12872.103570000001</v>
      </c>
      <c r="H21" s="392">
        <v>0</v>
      </c>
      <c r="I21" s="392">
        <v>0</v>
      </c>
      <c r="J21" s="392">
        <v>0</v>
      </c>
      <c r="K21" s="392">
        <v>4595.1392099999939</v>
      </c>
      <c r="L21" s="392">
        <v>93.860919999999993</v>
      </c>
      <c r="M21" s="392">
        <v>3245.4510099999998</v>
      </c>
      <c r="N21" s="392">
        <v>7102.9539299999997</v>
      </c>
      <c r="O21" s="392">
        <f t="shared" si="0"/>
        <v>328311.91398000007</v>
      </c>
      <c r="P21" s="392">
        <v>0</v>
      </c>
      <c r="Q21" s="392">
        <v>0</v>
      </c>
      <c r="R21" s="392">
        <v>0</v>
      </c>
      <c r="S21" s="392">
        <v>0</v>
      </c>
      <c r="T21" s="392">
        <v>0</v>
      </c>
      <c r="U21" s="392">
        <v>0</v>
      </c>
      <c r="V21" s="392">
        <v>34.22175</v>
      </c>
      <c r="W21" s="392">
        <v>57378.740157089182</v>
      </c>
      <c r="X21" s="392">
        <v>16419.247300000006</v>
      </c>
      <c r="Y21" s="392">
        <v>1091.6765600000001</v>
      </c>
      <c r="Z21" s="392">
        <v>0</v>
      </c>
      <c r="AA21" s="392">
        <v>0</v>
      </c>
      <c r="AB21" s="392">
        <f t="shared" si="1"/>
        <v>74923.885767089188</v>
      </c>
      <c r="AC21" s="393"/>
      <c r="AD21" s="393"/>
    </row>
    <row r="22" spans="1:30" x14ac:dyDescent="0.2">
      <c r="A22" s="381" t="s">
        <v>2230</v>
      </c>
      <c r="B22" s="392">
        <v>167.58526999999998</v>
      </c>
      <c r="C22" s="392">
        <v>17150.098959999999</v>
      </c>
      <c r="D22" s="392">
        <v>0</v>
      </c>
      <c r="E22" s="392">
        <v>42222.842090000006</v>
      </c>
      <c r="F22" s="392">
        <v>33234.566069</v>
      </c>
      <c r="G22" s="392">
        <v>0</v>
      </c>
      <c r="H22" s="392">
        <v>11.50886</v>
      </c>
      <c r="I22" s="392">
        <v>0</v>
      </c>
      <c r="J22" s="392">
        <v>0</v>
      </c>
      <c r="K22" s="392">
        <v>2650.4752599999993</v>
      </c>
      <c r="L22" s="392">
        <v>60.021239999999999</v>
      </c>
      <c r="M22" s="392">
        <v>215.66552000000001</v>
      </c>
      <c r="N22" s="392">
        <v>2983.3794800000001</v>
      </c>
      <c r="O22" s="392">
        <f t="shared" si="0"/>
        <v>98696.142749000006</v>
      </c>
      <c r="P22" s="392">
        <v>0</v>
      </c>
      <c r="Q22" s="392">
        <v>0</v>
      </c>
      <c r="R22" s="392">
        <v>0</v>
      </c>
      <c r="S22" s="392">
        <v>0</v>
      </c>
      <c r="T22" s="392">
        <v>0</v>
      </c>
      <c r="U22" s="392">
        <v>0</v>
      </c>
      <c r="V22" s="392">
        <v>1.6716</v>
      </c>
      <c r="W22" s="392">
        <v>632.18802000000005</v>
      </c>
      <c r="X22" s="392">
        <v>1591.3720399999993</v>
      </c>
      <c r="Y22" s="392">
        <v>159.77646000000001</v>
      </c>
      <c r="Z22" s="392">
        <v>2.4251300000000002</v>
      </c>
      <c r="AA22" s="392">
        <v>152.56899999999999</v>
      </c>
      <c r="AB22" s="392">
        <f t="shared" si="1"/>
        <v>2540.0022499999995</v>
      </c>
      <c r="AC22" s="393"/>
      <c r="AD22" s="393"/>
    </row>
    <row r="23" spans="1:30" x14ac:dyDescent="0.2">
      <c r="A23" s="382" t="s">
        <v>2613</v>
      </c>
      <c r="B23" s="394">
        <v>4.7969999999999997</v>
      </c>
      <c r="C23" s="394">
        <v>12402.365</v>
      </c>
      <c r="D23" s="394">
        <v>0</v>
      </c>
      <c r="E23" s="394">
        <v>0</v>
      </c>
      <c r="F23" s="394">
        <v>2216.6489999999999</v>
      </c>
      <c r="G23" s="394">
        <v>410.09100000000001</v>
      </c>
      <c r="H23" s="394">
        <v>0</v>
      </c>
      <c r="I23" s="394">
        <v>0</v>
      </c>
      <c r="J23" s="394">
        <v>0</v>
      </c>
      <c r="K23" s="394">
        <v>0</v>
      </c>
      <c r="L23" s="394">
        <v>0</v>
      </c>
      <c r="M23" s="394">
        <v>27.038</v>
      </c>
      <c r="N23" s="394">
        <v>136.679</v>
      </c>
      <c r="O23" s="394">
        <f t="shared" si="0"/>
        <v>15197.619000000001</v>
      </c>
      <c r="P23" s="394">
        <v>0</v>
      </c>
      <c r="Q23" s="394">
        <v>0</v>
      </c>
      <c r="R23" s="394">
        <v>0</v>
      </c>
      <c r="S23" s="394">
        <v>0</v>
      </c>
      <c r="T23" s="394">
        <v>0</v>
      </c>
      <c r="U23" s="394">
        <v>0</v>
      </c>
      <c r="V23" s="394">
        <v>0</v>
      </c>
      <c r="W23" s="394">
        <v>0</v>
      </c>
      <c r="X23" s="394">
        <v>167.30699999999999</v>
      </c>
      <c r="Y23" s="394">
        <v>74.807000000000002</v>
      </c>
      <c r="Z23" s="394">
        <v>0</v>
      </c>
      <c r="AA23" s="394">
        <v>0</v>
      </c>
      <c r="AB23" s="394">
        <f t="shared" si="1"/>
        <v>242.11399999999998</v>
      </c>
      <c r="AC23" s="393"/>
      <c r="AD23" s="393"/>
    </row>
    <row r="24" spans="1:30" x14ac:dyDescent="0.2">
      <c r="A24" s="381" t="s">
        <v>1608</v>
      </c>
      <c r="B24" s="392">
        <v>81.543909999999997</v>
      </c>
      <c r="C24" s="392">
        <v>74040.517000000007</v>
      </c>
      <c r="D24" s="392">
        <v>38992.550320000002</v>
      </c>
      <c r="E24" s="392">
        <v>153478.77445</v>
      </c>
      <c r="F24" s="392">
        <v>170921.22320000001</v>
      </c>
      <c r="G24" s="392">
        <v>458.30549999999999</v>
      </c>
      <c r="H24" s="392">
        <v>23.1005</v>
      </c>
      <c r="I24" s="392">
        <v>0</v>
      </c>
      <c r="J24" s="392">
        <v>0</v>
      </c>
      <c r="K24" s="392">
        <v>0</v>
      </c>
      <c r="L24" s="392">
        <v>182.66895000000002</v>
      </c>
      <c r="M24" s="392">
        <v>1632.4197900000001</v>
      </c>
      <c r="N24" s="392">
        <v>769.75626999999997</v>
      </c>
      <c r="O24" s="392">
        <f t="shared" si="0"/>
        <v>440580.85989000008</v>
      </c>
      <c r="P24" s="392">
        <v>0</v>
      </c>
      <c r="Q24" s="392">
        <v>0</v>
      </c>
      <c r="R24" s="392">
        <v>0</v>
      </c>
      <c r="S24" s="392">
        <v>0</v>
      </c>
      <c r="T24" s="392">
        <v>3613.3566200000005</v>
      </c>
      <c r="U24" s="392">
        <v>0</v>
      </c>
      <c r="V24" s="392">
        <v>51.67474</v>
      </c>
      <c r="W24" s="392">
        <v>50930.976309999998</v>
      </c>
      <c r="X24" s="392">
        <v>18993.878229999998</v>
      </c>
      <c r="Y24" s="392">
        <v>263.44260000000008</v>
      </c>
      <c r="Z24" s="392">
        <v>2.30965</v>
      </c>
      <c r="AA24" s="392">
        <v>0</v>
      </c>
      <c r="AB24" s="392">
        <f t="shared" si="1"/>
        <v>73855.638149999984</v>
      </c>
      <c r="AC24" s="393"/>
      <c r="AD24" s="393"/>
    </row>
    <row r="25" spans="1:30" x14ac:dyDescent="0.2">
      <c r="A25" s="381" t="s">
        <v>2614</v>
      </c>
      <c r="B25" s="392">
        <v>9.8975300000000015</v>
      </c>
      <c r="C25" s="392">
        <v>186311.05939999997</v>
      </c>
      <c r="D25" s="392">
        <v>6682.6077000000005</v>
      </c>
      <c r="E25" s="392">
        <v>3235.8538199999998</v>
      </c>
      <c r="F25" s="392">
        <v>126590.48536999998</v>
      </c>
      <c r="G25" s="392">
        <v>0</v>
      </c>
      <c r="H25" s="392">
        <v>0</v>
      </c>
      <c r="I25" s="392">
        <v>0</v>
      </c>
      <c r="J25" s="392">
        <v>0</v>
      </c>
      <c r="K25" s="392">
        <v>0</v>
      </c>
      <c r="L25" s="392">
        <v>0</v>
      </c>
      <c r="M25" s="392">
        <v>459.51844</v>
      </c>
      <c r="N25" s="392">
        <v>9245.9983599999978</v>
      </c>
      <c r="O25" s="392">
        <f t="shared" si="0"/>
        <v>332535.42061999987</v>
      </c>
      <c r="P25" s="392">
        <v>0</v>
      </c>
      <c r="Q25" s="392">
        <v>0</v>
      </c>
      <c r="R25" s="392">
        <v>0</v>
      </c>
      <c r="S25" s="392">
        <v>0</v>
      </c>
      <c r="T25" s="392">
        <v>0</v>
      </c>
      <c r="U25" s="392">
        <v>0</v>
      </c>
      <c r="V25" s="392">
        <v>16.522330000000075</v>
      </c>
      <c r="W25" s="392">
        <v>114.36163000000001</v>
      </c>
      <c r="X25" s="392">
        <v>12688.202399999998</v>
      </c>
      <c r="Y25" s="392">
        <v>2683.5882899999997</v>
      </c>
      <c r="Z25" s="392">
        <v>0</v>
      </c>
      <c r="AA25" s="392">
        <v>0</v>
      </c>
      <c r="AB25" s="392">
        <f t="shared" si="1"/>
        <v>15502.674649999997</v>
      </c>
      <c r="AC25" s="393"/>
      <c r="AD25" s="393"/>
    </row>
    <row r="26" spans="1:30" x14ac:dyDescent="0.2">
      <c r="A26" s="381" t="s">
        <v>2615</v>
      </c>
      <c r="B26" s="392">
        <v>172.46281999999999</v>
      </c>
      <c r="C26" s="392">
        <v>30358.009959999996</v>
      </c>
      <c r="D26" s="392">
        <v>37488.522720000001</v>
      </c>
      <c r="E26" s="392">
        <v>118482.29013000001</v>
      </c>
      <c r="F26" s="392">
        <v>60563.358800000002</v>
      </c>
      <c r="G26" s="392">
        <v>0</v>
      </c>
      <c r="H26" s="392">
        <v>0</v>
      </c>
      <c r="I26" s="392">
        <v>0</v>
      </c>
      <c r="J26" s="392">
        <v>0</v>
      </c>
      <c r="K26" s="392">
        <v>1035.3797399999985</v>
      </c>
      <c r="L26" s="392">
        <v>0</v>
      </c>
      <c r="M26" s="392">
        <v>76.258110000000002</v>
      </c>
      <c r="N26" s="392">
        <v>16.127130000000079</v>
      </c>
      <c r="O26" s="392">
        <f t="shared" si="0"/>
        <v>248192.40940999999</v>
      </c>
      <c r="P26" s="392">
        <v>0</v>
      </c>
      <c r="Q26" s="392">
        <v>0</v>
      </c>
      <c r="R26" s="392">
        <v>0</v>
      </c>
      <c r="S26" s="392">
        <v>0</v>
      </c>
      <c r="T26" s="392">
        <v>0</v>
      </c>
      <c r="U26" s="392">
        <v>0</v>
      </c>
      <c r="V26" s="392">
        <v>0</v>
      </c>
      <c r="W26" s="392">
        <v>71.428570000000036</v>
      </c>
      <c r="X26" s="392">
        <v>2306.7708299999999</v>
      </c>
      <c r="Y26" s="392">
        <v>1239.12761</v>
      </c>
      <c r="Z26" s="392">
        <v>21.024699999999999</v>
      </c>
      <c r="AA26" s="392">
        <v>0</v>
      </c>
      <c r="AB26" s="392">
        <f t="shared" si="1"/>
        <v>3638.3517099999999</v>
      </c>
      <c r="AC26" s="393"/>
      <c r="AD26" s="393"/>
    </row>
    <row r="27" spans="1:30" x14ac:dyDescent="0.2">
      <c r="A27" s="381" t="s">
        <v>2231</v>
      </c>
      <c r="B27" s="392">
        <v>62.798769999999998</v>
      </c>
      <c r="C27" s="392">
        <v>18955.481510000001</v>
      </c>
      <c r="D27" s="392">
        <v>0</v>
      </c>
      <c r="E27" s="392">
        <v>2.1270000000000001E-2</v>
      </c>
      <c r="F27" s="392">
        <v>26153.475620000001</v>
      </c>
      <c r="G27" s="392">
        <v>0</v>
      </c>
      <c r="H27" s="392">
        <v>0</v>
      </c>
      <c r="I27" s="392">
        <v>0</v>
      </c>
      <c r="J27" s="392">
        <v>0</v>
      </c>
      <c r="K27" s="392">
        <v>2210.9591499999997</v>
      </c>
      <c r="L27" s="392">
        <v>49.865310000000001</v>
      </c>
      <c r="M27" s="392">
        <v>221.83544000000001</v>
      </c>
      <c r="N27" s="392">
        <v>329.74300000000005</v>
      </c>
      <c r="O27" s="392">
        <f t="shared" si="0"/>
        <v>47984.180070000009</v>
      </c>
      <c r="P27" s="392">
        <v>0</v>
      </c>
      <c r="Q27" s="392">
        <v>0</v>
      </c>
      <c r="R27" s="392">
        <v>0</v>
      </c>
      <c r="S27" s="392">
        <v>0</v>
      </c>
      <c r="T27" s="392">
        <v>0</v>
      </c>
      <c r="U27" s="392">
        <v>0</v>
      </c>
      <c r="V27" s="392">
        <v>0</v>
      </c>
      <c r="W27" s="392">
        <v>0</v>
      </c>
      <c r="X27" s="392">
        <v>4408.7593500000012</v>
      </c>
      <c r="Y27" s="392">
        <v>125.30127000000002</v>
      </c>
      <c r="Z27" s="392">
        <v>1.25</v>
      </c>
      <c r="AA27" s="392">
        <v>0</v>
      </c>
      <c r="AB27" s="392">
        <f t="shared" si="1"/>
        <v>4535.3106200000011</v>
      </c>
      <c r="AC27" s="393"/>
      <c r="AD27" s="393"/>
    </row>
    <row r="28" spans="1:30" x14ac:dyDescent="0.2">
      <c r="A28" s="382" t="s">
        <v>2232</v>
      </c>
      <c r="B28" s="394">
        <v>1135.6650300000001</v>
      </c>
      <c r="C28" s="394">
        <v>23252.40798</v>
      </c>
      <c r="D28" s="394">
        <v>32226.562150000002</v>
      </c>
      <c r="E28" s="394">
        <v>112202.21937999999</v>
      </c>
      <c r="F28" s="394">
        <v>172412.63847000001</v>
      </c>
      <c r="G28" s="394">
        <v>204.14228</v>
      </c>
      <c r="H28" s="394">
        <v>0</v>
      </c>
      <c r="I28" s="394">
        <v>0</v>
      </c>
      <c r="J28" s="394">
        <v>0</v>
      </c>
      <c r="K28" s="394">
        <v>1731.3043699999998</v>
      </c>
      <c r="L28" s="394">
        <v>60.647829999999999</v>
      </c>
      <c r="M28" s="394">
        <v>162.03695000000002</v>
      </c>
      <c r="N28" s="394">
        <v>2787.0606299999999</v>
      </c>
      <c r="O28" s="394">
        <f t="shared" si="0"/>
        <v>346174.68506999995</v>
      </c>
      <c r="P28" s="394">
        <v>0</v>
      </c>
      <c r="Q28" s="394">
        <v>0</v>
      </c>
      <c r="R28" s="394">
        <v>0</v>
      </c>
      <c r="S28" s="394">
        <v>0</v>
      </c>
      <c r="T28" s="394">
        <v>0</v>
      </c>
      <c r="U28" s="394">
        <v>0</v>
      </c>
      <c r="V28" s="394">
        <v>38.635349999999995</v>
      </c>
      <c r="W28" s="394">
        <v>83327.965079999994</v>
      </c>
      <c r="X28" s="394">
        <v>65797.153819999992</v>
      </c>
      <c r="Y28" s="394">
        <v>923.07114999999999</v>
      </c>
      <c r="Z28" s="394">
        <v>1.0256400000000001</v>
      </c>
      <c r="AA28" s="394">
        <v>920.89900999999998</v>
      </c>
      <c r="AB28" s="394">
        <f t="shared" si="1"/>
        <v>151008.75005</v>
      </c>
      <c r="AC28" s="393"/>
      <c r="AD28" s="393"/>
    </row>
    <row r="29" spans="1:30" x14ac:dyDescent="0.2">
      <c r="A29" s="381" t="s">
        <v>2233</v>
      </c>
      <c r="B29" s="392">
        <v>385.47109999999998</v>
      </c>
      <c r="C29" s="392">
        <v>52426.798260000003</v>
      </c>
      <c r="D29" s="392">
        <v>18146.20822</v>
      </c>
      <c r="E29" s="392">
        <v>2966.1058800000001</v>
      </c>
      <c r="F29" s="392">
        <v>76728.569510000001</v>
      </c>
      <c r="G29" s="392">
        <v>0</v>
      </c>
      <c r="H29" s="392">
        <v>229.21719000000002</v>
      </c>
      <c r="I29" s="392">
        <v>0</v>
      </c>
      <c r="J29" s="392">
        <v>0</v>
      </c>
      <c r="K29" s="392">
        <v>4946.8942500000012</v>
      </c>
      <c r="L29" s="392">
        <v>0</v>
      </c>
      <c r="M29" s="392">
        <v>0</v>
      </c>
      <c r="N29" s="392">
        <v>4438.3068999999996</v>
      </c>
      <c r="O29" s="392">
        <f t="shared" si="0"/>
        <v>160267.57131</v>
      </c>
      <c r="P29" s="392">
        <v>0</v>
      </c>
      <c r="Q29" s="392">
        <v>0</v>
      </c>
      <c r="R29" s="392">
        <v>0</v>
      </c>
      <c r="S29" s="392">
        <v>0</v>
      </c>
      <c r="T29" s="392">
        <v>0</v>
      </c>
      <c r="U29" s="392">
        <v>0</v>
      </c>
      <c r="V29" s="392">
        <v>0</v>
      </c>
      <c r="W29" s="392">
        <v>27896.83872</v>
      </c>
      <c r="X29" s="392">
        <v>17090.343959999998</v>
      </c>
      <c r="Y29" s="392">
        <v>235.67873000000003</v>
      </c>
      <c r="Z29" s="392">
        <v>0</v>
      </c>
      <c r="AA29" s="392">
        <v>168.18522000000002</v>
      </c>
      <c r="AB29" s="392">
        <f t="shared" si="1"/>
        <v>45391.046629999997</v>
      </c>
      <c r="AC29" s="393"/>
      <c r="AD29" s="393"/>
    </row>
    <row r="30" spans="1:30" x14ac:dyDescent="0.2">
      <c r="A30" s="381" t="s">
        <v>1609</v>
      </c>
      <c r="B30" s="392">
        <v>117.45017</v>
      </c>
      <c r="C30" s="392">
        <v>18528.152109999999</v>
      </c>
      <c r="D30" s="392">
        <v>17195.479359999998</v>
      </c>
      <c r="E30" s="392">
        <v>19734.565170000002</v>
      </c>
      <c r="F30" s="392">
        <v>38351.17166</v>
      </c>
      <c r="G30" s="392">
        <v>6.1726800000000024</v>
      </c>
      <c r="H30" s="392">
        <v>318.86934000000002</v>
      </c>
      <c r="I30" s="392">
        <v>0</v>
      </c>
      <c r="J30" s="392">
        <v>0</v>
      </c>
      <c r="K30" s="392">
        <v>0</v>
      </c>
      <c r="L30" s="392">
        <v>0</v>
      </c>
      <c r="M30" s="392">
        <v>2126.8408199999999</v>
      </c>
      <c r="N30" s="392">
        <v>1180.03511</v>
      </c>
      <c r="O30" s="392">
        <f t="shared" si="0"/>
        <v>97558.736420000001</v>
      </c>
      <c r="P30" s="392">
        <v>0</v>
      </c>
      <c r="Q30" s="392">
        <v>0</v>
      </c>
      <c r="R30" s="392">
        <v>0</v>
      </c>
      <c r="S30" s="392">
        <v>0</v>
      </c>
      <c r="T30" s="392">
        <v>0</v>
      </c>
      <c r="U30" s="392">
        <v>0</v>
      </c>
      <c r="V30" s="392">
        <v>16.571490000000001</v>
      </c>
      <c r="W30" s="392">
        <v>68.181830000000019</v>
      </c>
      <c r="X30" s="392">
        <v>5328.5862900000011</v>
      </c>
      <c r="Y30" s="392">
        <v>511.79612000000003</v>
      </c>
      <c r="Z30" s="392">
        <v>0</v>
      </c>
      <c r="AA30" s="392">
        <v>0</v>
      </c>
      <c r="AB30" s="392">
        <f t="shared" si="1"/>
        <v>5925.1357300000009</v>
      </c>
      <c r="AC30" s="393"/>
      <c r="AD30" s="393"/>
    </row>
    <row r="31" spans="1:30" x14ac:dyDescent="0.2">
      <c r="A31" s="381" t="s">
        <v>2234</v>
      </c>
      <c r="B31" s="392">
        <v>446.30776000000003</v>
      </c>
      <c r="C31" s="392">
        <v>21846.305700000001</v>
      </c>
      <c r="D31" s="392">
        <v>6.3196700000000003</v>
      </c>
      <c r="E31" s="392">
        <v>5798.3278899999996</v>
      </c>
      <c r="F31" s="392">
        <v>10069.759679999999</v>
      </c>
      <c r="G31" s="392">
        <v>0</v>
      </c>
      <c r="H31" s="392">
        <v>0</v>
      </c>
      <c r="I31" s="392">
        <v>0</v>
      </c>
      <c r="J31" s="392">
        <v>0</v>
      </c>
      <c r="K31" s="392">
        <v>2658.1001899999997</v>
      </c>
      <c r="L31" s="392">
        <v>158.15960999999999</v>
      </c>
      <c r="M31" s="392">
        <v>388.73445000000004</v>
      </c>
      <c r="N31" s="392">
        <v>930.58843999999999</v>
      </c>
      <c r="O31" s="392">
        <f t="shared" si="0"/>
        <v>42302.603390000004</v>
      </c>
      <c r="P31" s="392">
        <v>0</v>
      </c>
      <c r="Q31" s="392">
        <v>0</v>
      </c>
      <c r="R31" s="392">
        <v>0</v>
      </c>
      <c r="S31" s="392">
        <v>0</v>
      </c>
      <c r="T31" s="392">
        <v>0</v>
      </c>
      <c r="U31" s="392">
        <v>0</v>
      </c>
      <c r="V31" s="392">
        <v>0</v>
      </c>
      <c r="W31" s="392">
        <v>152.75303000000002</v>
      </c>
      <c r="X31" s="392">
        <v>4085.9946400000003</v>
      </c>
      <c r="Y31" s="392">
        <v>0</v>
      </c>
      <c r="Z31" s="392">
        <v>0</v>
      </c>
      <c r="AA31" s="392">
        <v>0</v>
      </c>
      <c r="AB31" s="392">
        <f t="shared" si="1"/>
        <v>4238.7476700000007</v>
      </c>
      <c r="AC31" s="393"/>
      <c r="AD31" s="393"/>
    </row>
    <row r="32" spans="1:30" x14ac:dyDescent="0.2">
      <c r="A32" s="381" t="s">
        <v>2235</v>
      </c>
      <c r="B32" s="392">
        <v>7.1762700000000006</v>
      </c>
      <c r="C32" s="392">
        <v>55237.544200000004</v>
      </c>
      <c r="D32" s="392">
        <v>10023.12479</v>
      </c>
      <c r="E32" s="392">
        <v>15043.09492</v>
      </c>
      <c r="F32" s="392">
        <v>27369.326869999997</v>
      </c>
      <c r="G32" s="392">
        <v>0</v>
      </c>
      <c r="H32" s="392">
        <v>0</v>
      </c>
      <c r="I32" s="392">
        <v>0</v>
      </c>
      <c r="J32" s="392">
        <v>0</v>
      </c>
      <c r="K32" s="392">
        <v>933.36144000000058</v>
      </c>
      <c r="L32" s="392">
        <v>0</v>
      </c>
      <c r="M32" s="392">
        <v>742.87813000000006</v>
      </c>
      <c r="N32" s="392">
        <v>609.65956000000006</v>
      </c>
      <c r="O32" s="392">
        <f t="shared" si="0"/>
        <v>109966.16618</v>
      </c>
      <c r="P32" s="392">
        <v>0</v>
      </c>
      <c r="Q32" s="392">
        <v>0</v>
      </c>
      <c r="R32" s="392">
        <v>0</v>
      </c>
      <c r="S32" s="392">
        <v>0</v>
      </c>
      <c r="T32" s="392">
        <v>0</v>
      </c>
      <c r="U32" s="392">
        <v>0</v>
      </c>
      <c r="V32" s="392">
        <v>15.178100000000001</v>
      </c>
      <c r="W32" s="392">
        <v>68.181829999999991</v>
      </c>
      <c r="X32" s="392">
        <v>1418.4994000000008</v>
      </c>
      <c r="Y32" s="392">
        <v>4.6574400000000002</v>
      </c>
      <c r="Z32" s="392">
        <v>13.68234</v>
      </c>
      <c r="AA32" s="392">
        <v>0</v>
      </c>
      <c r="AB32" s="392">
        <f t="shared" si="1"/>
        <v>1520.1991100000009</v>
      </c>
      <c r="AC32" s="393"/>
      <c r="AD32" s="393"/>
    </row>
    <row r="33" spans="1:30" x14ac:dyDescent="0.2">
      <c r="A33" s="382" t="s">
        <v>2236</v>
      </c>
      <c r="B33" s="394">
        <v>1.7299999999999999E-2</v>
      </c>
      <c r="C33" s="394">
        <v>39642.300269999992</v>
      </c>
      <c r="D33" s="394">
        <v>0</v>
      </c>
      <c r="E33" s="394">
        <v>390561.19045000005</v>
      </c>
      <c r="F33" s="394">
        <v>250667.93652299995</v>
      </c>
      <c r="G33" s="394">
        <v>32837.7255</v>
      </c>
      <c r="H33" s="394">
        <v>227.10117000000002</v>
      </c>
      <c r="I33" s="394">
        <v>0</v>
      </c>
      <c r="J33" s="394">
        <v>0</v>
      </c>
      <c r="K33" s="394">
        <v>475.33136999999988</v>
      </c>
      <c r="L33" s="394">
        <v>814.53508999999997</v>
      </c>
      <c r="M33" s="394">
        <v>769.43320999999992</v>
      </c>
      <c r="N33" s="394">
        <v>1260.0736300000001</v>
      </c>
      <c r="O33" s="394">
        <f t="shared" si="0"/>
        <v>717255.64451300015</v>
      </c>
      <c r="P33" s="394">
        <v>0</v>
      </c>
      <c r="Q33" s="394">
        <v>0</v>
      </c>
      <c r="R33" s="394">
        <v>0</v>
      </c>
      <c r="S33" s="394">
        <v>0</v>
      </c>
      <c r="T33" s="394">
        <v>0</v>
      </c>
      <c r="U33" s="394">
        <v>0</v>
      </c>
      <c r="V33" s="394">
        <v>68.140799999999999</v>
      </c>
      <c r="W33" s="394">
        <v>4702.9722699999993</v>
      </c>
      <c r="X33" s="394">
        <v>31852.006549999991</v>
      </c>
      <c r="Y33" s="394">
        <v>765.62178999999912</v>
      </c>
      <c r="Z33" s="394">
        <v>0</v>
      </c>
      <c r="AA33" s="394">
        <v>0</v>
      </c>
      <c r="AB33" s="394">
        <f t="shared" si="1"/>
        <v>37388.741409999988</v>
      </c>
      <c r="AC33" s="393"/>
      <c r="AD33" s="393"/>
    </row>
    <row r="34" spans="1:30" x14ac:dyDescent="0.2">
      <c r="A34" s="381" t="s">
        <v>2616</v>
      </c>
      <c r="B34" s="392">
        <v>9.2021200000000007</v>
      </c>
      <c r="C34" s="392">
        <v>34571.891430000003</v>
      </c>
      <c r="D34" s="392">
        <v>4514.8609700000006</v>
      </c>
      <c r="E34" s="392">
        <v>52583.056400000001</v>
      </c>
      <c r="F34" s="392">
        <v>39586.752249999998</v>
      </c>
      <c r="G34" s="392">
        <v>0</v>
      </c>
      <c r="H34" s="392">
        <v>390.58499</v>
      </c>
      <c r="I34" s="392">
        <v>0</v>
      </c>
      <c r="J34" s="392">
        <v>0</v>
      </c>
      <c r="K34" s="392">
        <v>687.01971999999842</v>
      </c>
      <c r="L34" s="392">
        <v>389.58209000000011</v>
      </c>
      <c r="M34" s="392">
        <v>125.46968</v>
      </c>
      <c r="N34" s="392">
        <v>1061.84292</v>
      </c>
      <c r="O34" s="392">
        <f t="shared" si="0"/>
        <v>133920.26257000002</v>
      </c>
      <c r="P34" s="392">
        <v>0</v>
      </c>
      <c r="Q34" s="392">
        <v>0</v>
      </c>
      <c r="R34" s="392">
        <v>4.2284899999999999</v>
      </c>
      <c r="S34" s="392">
        <v>0</v>
      </c>
      <c r="T34" s="392">
        <v>0</v>
      </c>
      <c r="U34" s="392">
        <v>0</v>
      </c>
      <c r="V34" s="392">
        <v>3.2369599999999998</v>
      </c>
      <c r="W34" s="392">
        <v>1777.7882300000003</v>
      </c>
      <c r="X34" s="392">
        <v>11864.80359</v>
      </c>
      <c r="Y34" s="392">
        <v>223.80799999999999</v>
      </c>
      <c r="Z34" s="392">
        <v>0</v>
      </c>
      <c r="AA34" s="392">
        <v>0</v>
      </c>
      <c r="AB34" s="392">
        <f t="shared" si="1"/>
        <v>13873.865269999998</v>
      </c>
      <c r="AC34" s="393"/>
      <c r="AD34" s="393"/>
    </row>
    <row r="35" spans="1:30" x14ac:dyDescent="0.2">
      <c r="A35" s="381" t="s">
        <v>2238</v>
      </c>
      <c r="B35" s="392">
        <v>55.096530000000001</v>
      </c>
      <c r="C35" s="392">
        <v>93582.634340000004</v>
      </c>
      <c r="D35" s="392">
        <v>0</v>
      </c>
      <c r="E35" s="392">
        <v>0</v>
      </c>
      <c r="F35" s="392">
        <v>90026.929230000009</v>
      </c>
      <c r="G35" s="392">
        <v>0</v>
      </c>
      <c r="H35" s="392">
        <v>13.21411</v>
      </c>
      <c r="I35" s="392">
        <v>0</v>
      </c>
      <c r="J35" s="392">
        <v>0</v>
      </c>
      <c r="K35" s="392">
        <v>0</v>
      </c>
      <c r="L35" s="392">
        <v>64.973609999999994</v>
      </c>
      <c r="M35" s="392">
        <v>478.91482999999999</v>
      </c>
      <c r="N35" s="392">
        <v>1011.0825100000002</v>
      </c>
      <c r="O35" s="392">
        <f t="shared" si="0"/>
        <v>185232.84516</v>
      </c>
      <c r="P35" s="392">
        <v>0</v>
      </c>
      <c r="Q35" s="392">
        <v>0</v>
      </c>
      <c r="R35" s="392">
        <v>0</v>
      </c>
      <c r="S35" s="392">
        <v>0</v>
      </c>
      <c r="T35" s="392">
        <v>0</v>
      </c>
      <c r="U35" s="392">
        <v>0</v>
      </c>
      <c r="V35" s="392">
        <v>0</v>
      </c>
      <c r="W35" s="392">
        <v>68.181830000000019</v>
      </c>
      <c r="X35" s="392">
        <v>17326.104360000001</v>
      </c>
      <c r="Y35" s="392">
        <v>0</v>
      </c>
      <c r="Z35" s="392">
        <v>0</v>
      </c>
      <c r="AA35" s="392">
        <v>0</v>
      </c>
      <c r="AB35" s="392">
        <f t="shared" si="1"/>
        <v>17394.286190000003</v>
      </c>
      <c r="AC35" s="393"/>
      <c r="AD35" s="393"/>
    </row>
    <row r="36" spans="1:30" x14ac:dyDescent="0.2">
      <c r="A36" s="381" t="s">
        <v>1878</v>
      </c>
      <c r="B36" s="392">
        <v>0.43401000000000001</v>
      </c>
      <c r="C36" s="392">
        <v>55990.392189999999</v>
      </c>
      <c r="D36" s="392">
        <v>2589.6746599999997</v>
      </c>
      <c r="E36" s="392">
        <v>0</v>
      </c>
      <c r="F36" s="392">
        <v>59259.682669999995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v>0</v>
      </c>
      <c r="M36" s="392">
        <v>1693.96649</v>
      </c>
      <c r="N36" s="392">
        <v>1613.7642599999999</v>
      </c>
      <c r="O36" s="392">
        <f t="shared" si="0"/>
        <v>121147.91427999998</v>
      </c>
      <c r="P36" s="392">
        <v>0</v>
      </c>
      <c r="Q36" s="392">
        <v>0</v>
      </c>
      <c r="R36" s="392">
        <v>0</v>
      </c>
      <c r="S36" s="392">
        <v>0</v>
      </c>
      <c r="T36" s="392">
        <v>16365.38478</v>
      </c>
      <c r="U36" s="392">
        <v>0</v>
      </c>
      <c r="V36" s="392">
        <v>2.5653699999999997</v>
      </c>
      <c r="W36" s="392">
        <v>68.19004000000001</v>
      </c>
      <c r="X36" s="392">
        <v>-1503.9218200000003</v>
      </c>
      <c r="Y36" s="392">
        <v>2983.48929</v>
      </c>
      <c r="Z36" s="392">
        <v>0</v>
      </c>
      <c r="AA36" s="392">
        <v>0</v>
      </c>
      <c r="AB36" s="392">
        <f t="shared" si="1"/>
        <v>17915.707660000004</v>
      </c>
      <c r="AC36" s="393"/>
      <c r="AD36" s="393"/>
    </row>
    <row r="37" spans="1:30" x14ac:dyDescent="0.2">
      <c r="A37" s="381" t="s">
        <v>1879</v>
      </c>
      <c r="B37" s="392">
        <v>0.49930999999999998</v>
      </c>
      <c r="C37" s="392">
        <v>5489.5162300000002</v>
      </c>
      <c r="D37" s="392">
        <v>225.30422000000002</v>
      </c>
      <c r="E37" s="392">
        <v>13298.564880000002</v>
      </c>
      <c r="F37" s="392">
        <v>1970.8812499999999</v>
      </c>
      <c r="G37" s="392">
        <v>0</v>
      </c>
      <c r="H37" s="392">
        <v>0</v>
      </c>
      <c r="I37" s="392">
        <v>0</v>
      </c>
      <c r="J37" s="392">
        <v>0</v>
      </c>
      <c r="K37" s="392">
        <v>111.61888999999996</v>
      </c>
      <c r="L37" s="392">
        <v>0</v>
      </c>
      <c r="M37" s="392">
        <v>110.03465</v>
      </c>
      <c r="N37" s="392">
        <v>208.78254999999996</v>
      </c>
      <c r="O37" s="392">
        <f t="shared" si="0"/>
        <v>21415.201980000005</v>
      </c>
      <c r="P37" s="392">
        <v>787.51431000000002</v>
      </c>
      <c r="Q37" s="392">
        <v>0</v>
      </c>
      <c r="R37" s="392">
        <v>0</v>
      </c>
      <c r="S37" s="392">
        <v>0</v>
      </c>
      <c r="T37" s="392">
        <v>0</v>
      </c>
      <c r="U37" s="392">
        <v>1.5</v>
      </c>
      <c r="V37" s="392">
        <v>48.099710000000002</v>
      </c>
      <c r="W37" s="392">
        <v>48.701250000000002</v>
      </c>
      <c r="X37" s="392">
        <v>1209.19031</v>
      </c>
      <c r="Y37" s="392">
        <v>143.09407999999996</v>
      </c>
      <c r="Z37" s="392">
        <v>0</v>
      </c>
      <c r="AA37" s="392">
        <v>0</v>
      </c>
      <c r="AB37" s="392">
        <f t="shared" si="1"/>
        <v>2238.0996599999999</v>
      </c>
      <c r="AC37" s="393"/>
      <c r="AD37" s="393"/>
    </row>
    <row r="38" spans="1:30" x14ac:dyDescent="0.2">
      <c r="A38" s="382" t="s">
        <v>1880</v>
      </c>
      <c r="B38" s="394">
        <v>1.32107</v>
      </c>
      <c r="C38" s="394">
        <v>646.24626999999998</v>
      </c>
      <c r="D38" s="394">
        <v>0</v>
      </c>
      <c r="E38" s="394">
        <v>9607.1668199999986</v>
      </c>
      <c r="F38" s="394">
        <v>2248.0539299999991</v>
      </c>
      <c r="G38" s="394">
        <v>0</v>
      </c>
      <c r="H38" s="394">
        <v>0</v>
      </c>
      <c r="I38" s="394">
        <v>0</v>
      </c>
      <c r="J38" s="394">
        <v>0</v>
      </c>
      <c r="K38" s="394">
        <v>203.67231000000004</v>
      </c>
      <c r="L38" s="394">
        <v>0</v>
      </c>
      <c r="M38" s="394">
        <v>8.9503199999999996</v>
      </c>
      <c r="N38" s="394">
        <v>93.055759999999992</v>
      </c>
      <c r="O38" s="394">
        <f t="shared" si="0"/>
        <v>12808.466479999997</v>
      </c>
      <c r="P38" s="394">
        <v>145.16687999999999</v>
      </c>
      <c r="Q38" s="394">
        <v>0</v>
      </c>
      <c r="R38" s="394">
        <v>0</v>
      </c>
      <c r="S38" s="394">
        <v>0</v>
      </c>
      <c r="T38" s="394">
        <v>0</v>
      </c>
      <c r="U38" s="394">
        <v>0</v>
      </c>
      <c r="V38" s="394">
        <v>3.9590700000000001</v>
      </c>
      <c r="W38" s="394">
        <v>26.152429999999999</v>
      </c>
      <c r="X38" s="394">
        <v>76.111800000000272</v>
      </c>
      <c r="Y38" s="394">
        <v>0</v>
      </c>
      <c r="Z38" s="394">
        <v>5.3179999999999998E-2</v>
      </c>
      <c r="AA38" s="394">
        <v>389.62673999999998</v>
      </c>
      <c r="AB38" s="394">
        <f t="shared" si="1"/>
        <v>641.07010000000025</v>
      </c>
      <c r="AC38" s="393"/>
      <c r="AD38" s="393"/>
    </row>
    <row r="39" spans="1:30" x14ac:dyDescent="0.2">
      <c r="A39" s="381" t="s">
        <v>2617</v>
      </c>
      <c r="B39" s="392">
        <v>7.11043</v>
      </c>
      <c r="C39" s="392">
        <v>105673.25212999999</v>
      </c>
      <c r="D39" s="392">
        <v>10341.195279999998</v>
      </c>
      <c r="E39" s="392">
        <v>252300.26215</v>
      </c>
      <c r="F39" s="392">
        <v>112665.43246000001</v>
      </c>
      <c r="G39" s="392">
        <v>1660.2434499999999</v>
      </c>
      <c r="H39" s="392">
        <v>127.59453999999999</v>
      </c>
      <c r="I39" s="392">
        <v>0</v>
      </c>
      <c r="J39" s="392">
        <v>0</v>
      </c>
      <c r="K39" s="392">
        <v>3.7650000000212458E-2</v>
      </c>
      <c r="L39" s="392">
        <v>100003.36918000001</v>
      </c>
      <c r="M39" s="392">
        <v>147.99758</v>
      </c>
      <c r="N39" s="392">
        <v>9932.6613100000013</v>
      </c>
      <c r="O39" s="392">
        <f t="shared" si="0"/>
        <v>592859.15616000001</v>
      </c>
      <c r="P39" s="392">
        <v>0</v>
      </c>
      <c r="Q39" s="392">
        <v>0</v>
      </c>
      <c r="R39" s="392">
        <v>0</v>
      </c>
      <c r="S39" s="392">
        <v>0</v>
      </c>
      <c r="T39" s="392">
        <v>0</v>
      </c>
      <c r="U39" s="392">
        <v>0</v>
      </c>
      <c r="V39" s="392">
        <v>10.637979999999999</v>
      </c>
      <c r="W39" s="392">
        <v>44483.02356999999</v>
      </c>
      <c r="X39" s="392">
        <v>62049.949310000004</v>
      </c>
      <c r="Y39" s="392">
        <v>117.76838000000012</v>
      </c>
      <c r="Z39" s="392">
        <v>0.79318</v>
      </c>
      <c r="AA39" s="392">
        <v>0</v>
      </c>
      <c r="AB39" s="392">
        <f t="shared" si="1"/>
        <v>106662.17241999997</v>
      </c>
      <c r="AC39" s="393"/>
      <c r="AD39" s="393"/>
    </row>
    <row r="40" spans="1:30" x14ac:dyDescent="0.2">
      <c r="A40" s="381" t="s">
        <v>599</v>
      </c>
      <c r="B40" s="392">
        <v>2.47465</v>
      </c>
      <c r="C40" s="392">
        <v>94036.999069999991</v>
      </c>
      <c r="D40" s="392">
        <v>23466.293239999999</v>
      </c>
      <c r="E40" s="392">
        <v>137400.16663999998</v>
      </c>
      <c r="F40" s="392">
        <v>201608.90636999998</v>
      </c>
      <c r="G40" s="392">
        <v>4576.4359299999996</v>
      </c>
      <c r="H40" s="392">
        <v>0</v>
      </c>
      <c r="I40" s="392">
        <v>0</v>
      </c>
      <c r="J40" s="392">
        <v>0</v>
      </c>
      <c r="K40" s="392">
        <v>1142.4267400000001</v>
      </c>
      <c r="L40" s="392">
        <v>462.73360000000002</v>
      </c>
      <c r="M40" s="392">
        <v>1900.2438</v>
      </c>
      <c r="N40" s="392">
        <v>4959.7282500000001</v>
      </c>
      <c r="O40" s="392">
        <f t="shared" si="0"/>
        <v>469556.40828999993</v>
      </c>
      <c r="P40" s="392">
        <v>0</v>
      </c>
      <c r="Q40" s="392">
        <v>0</v>
      </c>
      <c r="R40" s="392">
        <v>0</v>
      </c>
      <c r="S40" s="392">
        <v>0</v>
      </c>
      <c r="T40" s="392">
        <v>0</v>
      </c>
      <c r="U40" s="392">
        <v>0</v>
      </c>
      <c r="V40" s="392">
        <v>0</v>
      </c>
      <c r="W40" s="392">
        <v>148545.29843999998</v>
      </c>
      <c r="X40" s="392">
        <v>30715.84471999999</v>
      </c>
      <c r="Y40" s="392">
        <v>1704.23189</v>
      </c>
      <c r="Z40" s="392">
        <v>0</v>
      </c>
      <c r="AA40" s="392">
        <v>0</v>
      </c>
      <c r="AB40" s="392">
        <f t="shared" si="1"/>
        <v>180965.37504999997</v>
      </c>
      <c r="AC40" s="393"/>
      <c r="AD40" s="393"/>
    </row>
    <row r="41" spans="1:30" x14ac:dyDescent="0.2">
      <c r="A41" s="382" t="s">
        <v>2628</v>
      </c>
      <c r="B41" s="394">
        <v>5.3982000000000001</v>
      </c>
      <c r="C41" s="394">
        <v>22441.639159999999</v>
      </c>
      <c r="D41" s="394">
        <v>0</v>
      </c>
      <c r="E41" s="394">
        <v>13793.86606</v>
      </c>
      <c r="F41" s="394">
        <v>2032.7274600000001</v>
      </c>
      <c r="G41" s="394">
        <v>104.78793999999999</v>
      </c>
      <c r="H41" s="394">
        <v>6.6879999999999995E-2</v>
      </c>
      <c r="I41" s="394">
        <v>0</v>
      </c>
      <c r="J41" s="394">
        <v>0</v>
      </c>
      <c r="K41" s="394">
        <v>805.24290000000008</v>
      </c>
      <c r="L41" s="394">
        <v>133.53789</v>
      </c>
      <c r="M41" s="394">
        <v>46.614059999999995</v>
      </c>
      <c r="N41" s="394">
        <v>345.30841000000004</v>
      </c>
      <c r="O41" s="394">
        <f t="shared" si="0"/>
        <v>39709.188959999999</v>
      </c>
      <c r="P41" s="394">
        <v>-0.23720000000002983</v>
      </c>
      <c r="Q41" s="394">
        <v>0</v>
      </c>
      <c r="R41" s="394">
        <v>0</v>
      </c>
      <c r="S41" s="394">
        <v>0</v>
      </c>
      <c r="T41" s="394">
        <v>0</v>
      </c>
      <c r="U41" s="394">
        <v>0.23719999999999891</v>
      </c>
      <c r="V41" s="394">
        <v>2.20668</v>
      </c>
      <c r="W41" s="394">
        <v>25.55743</v>
      </c>
      <c r="X41" s="394">
        <v>719.3257900000001</v>
      </c>
      <c r="Y41" s="394">
        <v>590.76767000000007</v>
      </c>
      <c r="Z41" s="394">
        <v>165.84295</v>
      </c>
      <c r="AA41" s="394">
        <v>49.260429999999999</v>
      </c>
      <c r="AB41" s="394">
        <f t="shared" si="1"/>
        <v>1552.9609500000001</v>
      </c>
      <c r="AC41" s="393"/>
      <c r="AD41" s="393"/>
    </row>
    <row r="42" spans="1:30" x14ac:dyDescent="0.2">
      <c r="A42" s="383" t="s">
        <v>2479</v>
      </c>
      <c r="B42" s="395">
        <f>SUM(B14:B41)</f>
        <v>2882.4173100000007</v>
      </c>
      <c r="C42" s="395">
        <f t="shared" ref="C42:AA42" si="2">SUM(C14:C41)</f>
        <v>2240374.2916709068</v>
      </c>
      <c r="D42" s="395">
        <f t="shared" si="2"/>
        <v>210836.78218999997</v>
      </c>
      <c r="E42" s="395">
        <f t="shared" si="2"/>
        <v>2431292.4526999993</v>
      </c>
      <c r="F42" s="395">
        <f t="shared" si="2"/>
        <v>2808422.9078019992</v>
      </c>
      <c r="G42" s="395">
        <f t="shared" si="2"/>
        <v>69221.669119999991</v>
      </c>
      <c r="H42" s="395">
        <f t="shared" si="2"/>
        <v>7464.5492300000005</v>
      </c>
      <c r="I42" s="395">
        <f t="shared" si="2"/>
        <v>0</v>
      </c>
      <c r="J42" s="395">
        <f t="shared" si="2"/>
        <v>0</v>
      </c>
      <c r="K42" s="395">
        <f t="shared" si="2"/>
        <v>32153.627289999989</v>
      </c>
      <c r="L42" s="395">
        <f t="shared" si="2"/>
        <v>103009.31936000002</v>
      </c>
      <c r="M42" s="395">
        <f t="shared" si="2"/>
        <v>22844.283780000002</v>
      </c>
      <c r="N42" s="395">
        <f t="shared" si="2"/>
        <v>87927.536540000001</v>
      </c>
      <c r="O42" s="395">
        <f t="shared" si="0"/>
        <v>8016429.8369929045</v>
      </c>
      <c r="P42" s="395">
        <f t="shared" si="2"/>
        <v>-3169.0880099999999</v>
      </c>
      <c r="Q42" s="395">
        <f t="shared" si="2"/>
        <v>0</v>
      </c>
      <c r="R42" s="395">
        <f t="shared" si="2"/>
        <v>4.2284899999999999</v>
      </c>
      <c r="S42" s="395">
        <f t="shared" si="2"/>
        <v>0</v>
      </c>
      <c r="T42" s="395">
        <f t="shared" si="2"/>
        <v>19978.741399999999</v>
      </c>
      <c r="U42" s="395">
        <f t="shared" si="2"/>
        <v>1.737199999999999</v>
      </c>
      <c r="V42" s="395">
        <f t="shared" si="2"/>
        <v>316.20422000000008</v>
      </c>
      <c r="W42" s="395">
        <f t="shared" si="2"/>
        <v>2916814.1190370889</v>
      </c>
      <c r="X42" s="395">
        <f t="shared" si="2"/>
        <v>413239.46772999997</v>
      </c>
      <c r="Y42" s="395">
        <f t="shared" si="2"/>
        <v>26685.893049999999</v>
      </c>
      <c r="Z42" s="395">
        <f t="shared" si="2"/>
        <v>363.83165000000002</v>
      </c>
      <c r="AA42" s="395">
        <f t="shared" si="2"/>
        <v>1680.5404000000001</v>
      </c>
      <c r="AB42" s="395">
        <f t="shared" si="1"/>
        <v>3375915.6751670889</v>
      </c>
      <c r="AC42" s="393"/>
      <c r="AD42" s="393"/>
    </row>
    <row r="43" spans="1:30" x14ac:dyDescent="0.2">
      <c r="A43" s="384" t="s">
        <v>2241</v>
      </c>
      <c r="B43" s="396"/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>
        <f t="shared" si="0"/>
        <v>0</v>
      </c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>
        <f t="shared" si="1"/>
        <v>0</v>
      </c>
      <c r="AC43" s="393"/>
      <c r="AD43" s="393"/>
    </row>
    <row r="44" spans="1:30" x14ac:dyDescent="0.2">
      <c r="A44" s="381" t="s">
        <v>1882</v>
      </c>
      <c r="B44" s="392">
        <v>0.47258999999999995</v>
      </c>
      <c r="C44" s="392">
        <v>15058.573470000001</v>
      </c>
      <c r="D44" s="392">
        <v>0.39129000000000003</v>
      </c>
      <c r="E44" s="392">
        <v>43259.93823</v>
      </c>
      <c r="F44" s="392">
        <v>19809.00376</v>
      </c>
      <c r="G44" s="392">
        <v>3832.7284500000001</v>
      </c>
      <c r="H44" s="392">
        <v>0</v>
      </c>
      <c r="I44" s="392">
        <v>0</v>
      </c>
      <c r="J44" s="392">
        <v>0</v>
      </c>
      <c r="K44" s="392">
        <v>0</v>
      </c>
      <c r="L44" s="392">
        <v>0</v>
      </c>
      <c r="M44" s="392">
        <v>0</v>
      </c>
      <c r="N44" s="392">
        <v>725.23748000000001</v>
      </c>
      <c r="O44" s="392">
        <f t="shared" si="0"/>
        <v>82686.345269999991</v>
      </c>
      <c r="P44" s="392">
        <v>0</v>
      </c>
      <c r="Q44" s="392">
        <v>0</v>
      </c>
      <c r="R44" s="392">
        <v>1143.8494900000001</v>
      </c>
      <c r="S44" s="392">
        <v>0</v>
      </c>
      <c r="T44" s="392">
        <v>0</v>
      </c>
      <c r="U44" s="392">
        <v>37.5</v>
      </c>
      <c r="V44" s="392">
        <v>34.717089999999999</v>
      </c>
      <c r="W44" s="392">
        <v>0</v>
      </c>
      <c r="X44" s="392">
        <v>5278.9798599999995</v>
      </c>
      <c r="Y44" s="392">
        <v>51.549859999999867</v>
      </c>
      <c r="Z44" s="392">
        <v>282.16904</v>
      </c>
      <c r="AA44" s="392">
        <v>4912.9111500000008</v>
      </c>
      <c r="AB44" s="392">
        <f t="shared" si="1"/>
        <v>11741.676490000002</v>
      </c>
      <c r="AC44" s="393"/>
      <c r="AD44" s="393"/>
    </row>
    <row r="45" spans="1:30" x14ac:dyDescent="0.2">
      <c r="A45" s="381" t="s">
        <v>153</v>
      </c>
      <c r="B45" s="392">
        <v>0</v>
      </c>
      <c r="C45" s="392">
        <v>495.024</v>
      </c>
      <c r="D45" s="392">
        <v>0</v>
      </c>
      <c r="E45" s="392">
        <v>198850.47099999999</v>
      </c>
      <c r="F45" s="392">
        <v>7627.1890000000003</v>
      </c>
      <c r="G45" s="392">
        <v>79.703000000000003</v>
      </c>
      <c r="H45" s="392">
        <v>0</v>
      </c>
      <c r="I45" s="392">
        <v>2070.6990000000001</v>
      </c>
      <c r="J45" s="392">
        <v>0</v>
      </c>
      <c r="K45" s="392">
        <v>0</v>
      </c>
      <c r="L45" s="392">
        <v>0</v>
      </c>
      <c r="M45" s="392">
        <v>606.96500000000003</v>
      </c>
      <c r="N45" s="392">
        <v>4092.9989999999998</v>
      </c>
      <c r="O45" s="392">
        <f t="shared" si="0"/>
        <v>213823.05000000002</v>
      </c>
      <c r="P45" s="392">
        <v>0</v>
      </c>
      <c r="Q45" s="392">
        <v>0</v>
      </c>
      <c r="R45" s="392">
        <v>0</v>
      </c>
      <c r="S45" s="392">
        <v>0</v>
      </c>
      <c r="T45" s="392">
        <v>0</v>
      </c>
      <c r="U45" s="392">
        <v>0</v>
      </c>
      <c r="V45" s="392">
        <v>0</v>
      </c>
      <c r="W45" s="392">
        <v>0</v>
      </c>
      <c r="X45" s="392">
        <v>1058.086</v>
      </c>
      <c r="Y45" s="392">
        <v>35.095999999999997</v>
      </c>
      <c r="Z45" s="392">
        <v>0</v>
      </c>
      <c r="AA45" s="392">
        <v>0</v>
      </c>
      <c r="AB45" s="392">
        <f t="shared" si="1"/>
        <v>1093.182</v>
      </c>
      <c r="AC45" s="393"/>
      <c r="AD45" s="393"/>
    </row>
    <row r="46" spans="1:30" x14ac:dyDescent="0.2">
      <c r="A46" s="381" t="s">
        <v>1886</v>
      </c>
      <c r="B46" s="392">
        <v>0</v>
      </c>
      <c r="C46" s="392">
        <v>8153.4022999999988</v>
      </c>
      <c r="D46" s="392">
        <v>-125.88829999999999</v>
      </c>
      <c r="E46" s="392">
        <v>303603.22179000004</v>
      </c>
      <c r="F46" s="392">
        <v>18178.099249999999</v>
      </c>
      <c r="G46" s="392">
        <v>0</v>
      </c>
      <c r="H46" s="392">
        <v>0</v>
      </c>
      <c r="I46" s="392">
        <v>3113.36</v>
      </c>
      <c r="J46" s="392">
        <v>0</v>
      </c>
      <c r="K46" s="392">
        <v>0</v>
      </c>
      <c r="L46" s="392">
        <v>0</v>
      </c>
      <c r="M46" s="392">
        <v>0</v>
      </c>
      <c r="N46" s="392">
        <v>3540.6415500000003</v>
      </c>
      <c r="O46" s="392">
        <f t="shared" si="0"/>
        <v>336462.83659000002</v>
      </c>
      <c r="P46" s="392">
        <v>0</v>
      </c>
      <c r="Q46" s="392">
        <v>0</v>
      </c>
      <c r="R46" s="392">
        <v>0</v>
      </c>
      <c r="S46" s="392">
        <v>0</v>
      </c>
      <c r="T46" s="392">
        <v>0</v>
      </c>
      <c r="U46" s="392">
        <v>0</v>
      </c>
      <c r="V46" s="392">
        <v>0</v>
      </c>
      <c r="W46" s="392">
        <v>0</v>
      </c>
      <c r="X46" s="392">
        <v>2591.3437599999997</v>
      </c>
      <c r="Y46" s="392">
        <v>0</v>
      </c>
      <c r="Z46" s="392">
        <v>0</v>
      </c>
      <c r="AA46" s="392">
        <v>0</v>
      </c>
      <c r="AB46" s="392">
        <f t="shared" si="1"/>
        <v>2591.3437599999997</v>
      </c>
      <c r="AC46" s="393"/>
      <c r="AD46" s="393"/>
    </row>
    <row r="47" spans="1:30" x14ac:dyDescent="0.2">
      <c r="A47" s="381" t="s">
        <v>1887</v>
      </c>
      <c r="B47" s="392">
        <v>0.58047000000000004</v>
      </c>
      <c r="C47" s="392">
        <v>470.75764000000004</v>
      </c>
      <c r="D47" s="392">
        <v>0</v>
      </c>
      <c r="E47" s="392">
        <v>66529.628169999996</v>
      </c>
      <c r="F47" s="392">
        <v>485.7747599999999</v>
      </c>
      <c r="G47" s="392">
        <v>0</v>
      </c>
      <c r="H47" s="392">
        <v>0</v>
      </c>
      <c r="I47" s="392">
        <v>0</v>
      </c>
      <c r="J47" s="392">
        <v>0</v>
      </c>
      <c r="K47" s="392">
        <v>0</v>
      </c>
      <c r="L47" s="392">
        <v>2.5827100000000001</v>
      </c>
      <c r="M47" s="392">
        <v>11.79673</v>
      </c>
      <c r="N47" s="392">
        <v>369.58863000000002</v>
      </c>
      <c r="O47" s="392">
        <f t="shared" si="0"/>
        <v>67870.709109999996</v>
      </c>
      <c r="P47" s="392">
        <v>0</v>
      </c>
      <c r="Q47" s="392">
        <v>0</v>
      </c>
      <c r="R47" s="392">
        <v>0</v>
      </c>
      <c r="S47" s="392">
        <v>0</v>
      </c>
      <c r="T47" s="392">
        <v>0</v>
      </c>
      <c r="U47" s="392">
        <v>0</v>
      </c>
      <c r="V47" s="392">
        <v>0</v>
      </c>
      <c r="W47" s="392">
        <v>2.0000000000000002E-5</v>
      </c>
      <c r="X47" s="392">
        <v>303.37890000000004</v>
      </c>
      <c r="Y47" s="392">
        <v>0</v>
      </c>
      <c r="Z47" s="392">
        <v>0</v>
      </c>
      <c r="AA47" s="392">
        <v>7.0761799999999999</v>
      </c>
      <c r="AB47" s="392">
        <f t="shared" si="1"/>
        <v>310.45510000000007</v>
      </c>
      <c r="AC47" s="393"/>
      <c r="AD47" s="393"/>
    </row>
    <row r="48" spans="1:30" x14ac:dyDescent="0.2">
      <c r="A48" s="387" t="s">
        <v>1888</v>
      </c>
      <c r="B48" s="398">
        <v>5.092E-2</v>
      </c>
      <c r="C48" s="398">
        <v>15370.574560000001</v>
      </c>
      <c r="D48" s="398">
        <v>0</v>
      </c>
      <c r="E48" s="398">
        <v>29458.037919999999</v>
      </c>
      <c r="F48" s="398">
        <v>7513.1302699999997</v>
      </c>
      <c r="G48" s="398">
        <v>0</v>
      </c>
      <c r="H48" s="398">
        <v>0</v>
      </c>
      <c r="I48" s="398">
        <v>231.8218</v>
      </c>
      <c r="J48" s="398">
        <v>0</v>
      </c>
      <c r="K48" s="398">
        <v>0</v>
      </c>
      <c r="L48" s="398">
        <v>0</v>
      </c>
      <c r="M48" s="398">
        <v>43.081480000000006</v>
      </c>
      <c r="N48" s="398">
        <v>148.23107999999999</v>
      </c>
      <c r="O48" s="398">
        <f t="shared" si="0"/>
        <v>52764.928029999995</v>
      </c>
      <c r="P48" s="398">
        <v>0</v>
      </c>
      <c r="Q48" s="398">
        <v>0</v>
      </c>
      <c r="R48" s="398">
        <v>0</v>
      </c>
      <c r="S48" s="398">
        <v>0</v>
      </c>
      <c r="T48" s="398">
        <v>0</v>
      </c>
      <c r="U48" s="398">
        <v>0</v>
      </c>
      <c r="V48" s="398">
        <v>0</v>
      </c>
      <c r="W48" s="398">
        <v>0</v>
      </c>
      <c r="X48" s="398">
        <v>2251.8204600000004</v>
      </c>
      <c r="Y48" s="398">
        <v>370.57695999999999</v>
      </c>
      <c r="Z48" s="398">
        <v>0</v>
      </c>
      <c r="AA48" s="398">
        <v>0</v>
      </c>
      <c r="AB48" s="398">
        <f t="shared" si="1"/>
        <v>2622.3974200000002</v>
      </c>
      <c r="AC48" s="393"/>
      <c r="AD48" s="393"/>
    </row>
    <row r="49" spans="1:30" x14ac:dyDescent="0.2">
      <c r="A49" s="381" t="s">
        <v>2620</v>
      </c>
      <c r="B49" s="392">
        <v>0.84867999999999999</v>
      </c>
      <c r="C49" s="392">
        <v>7423.9100699999999</v>
      </c>
      <c r="D49" s="392">
        <v>15.136479999999999</v>
      </c>
      <c r="E49" s="392">
        <v>18820.042759999997</v>
      </c>
      <c r="F49" s="392">
        <v>783.20822999999996</v>
      </c>
      <c r="G49" s="392">
        <v>0</v>
      </c>
      <c r="H49" s="392">
        <v>0</v>
      </c>
      <c r="I49" s="392">
        <v>43.297959999999996</v>
      </c>
      <c r="J49" s="392">
        <v>0</v>
      </c>
      <c r="K49" s="392">
        <v>0</v>
      </c>
      <c r="L49" s="392">
        <v>0</v>
      </c>
      <c r="M49" s="392">
        <v>28.986419999999999</v>
      </c>
      <c r="N49" s="392">
        <v>324.87335999999999</v>
      </c>
      <c r="O49" s="392">
        <f t="shared" si="0"/>
        <v>27440.303960000001</v>
      </c>
      <c r="P49" s="392">
        <v>0</v>
      </c>
      <c r="Q49" s="392">
        <v>0</v>
      </c>
      <c r="R49" s="392">
        <v>0</v>
      </c>
      <c r="S49" s="392">
        <v>0</v>
      </c>
      <c r="T49" s="392">
        <v>0</v>
      </c>
      <c r="U49" s="392">
        <v>0</v>
      </c>
      <c r="V49" s="392">
        <v>4.0764499999999995</v>
      </c>
      <c r="W49" s="392">
        <v>0</v>
      </c>
      <c r="X49" s="392">
        <v>219.84208000000001</v>
      </c>
      <c r="Y49" s="392">
        <v>331.72477999999995</v>
      </c>
      <c r="Z49" s="392">
        <v>0</v>
      </c>
      <c r="AA49" s="392">
        <v>107.56328999999999</v>
      </c>
      <c r="AB49" s="392">
        <f t="shared" si="1"/>
        <v>663.20659999999998</v>
      </c>
      <c r="AC49" s="393"/>
      <c r="AD49" s="393"/>
    </row>
    <row r="50" spans="1:30" x14ac:dyDescent="0.2">
      <c r="A50" s="381" t="s">
        <v>1611</v>
      </c>
      <c r="B50" s="392">
        <v>2.9218899999999999</v>
      </c>
      <c r="C50" s="392">
        <v>5620.6012899999996</v>
      </c>
      <c r="D50" s="392">
        <v>4050.38303</v>
      </c>
      <c r="E50" s="392">
        <v>74174.875480000002</v>
      </c>
      <c r="F50" s="392">
        <v>14193.5774</v>
      </c>
      <c r="G50" s="392">
        <v>0</v>
      </c>
      <c r="H50" s="392">
        <v>0</v>
      </c>
      <c r="I50" s="392">
        <v>417.09663</v>
      </c>
      <c r="J50" s="392">
        <v>0</v>
      </c>
      <c r="K50" s="392">
        <v>0</v>
      </c>
      <c r="L50" s="392">
        <v>37.807499999999997</v>
      </c>
      <c r="M50" s="392">
        <v>62.601910000000004</v>
      </c>
      <c r="N50" s="392">
        <v>587.77682000000004</v>
      </c>
      <c r="O50" s="392">
        <f t="shared" si="0"/>
        <v>99147.64194999999</v>
      </c>
      <c r="P50" s="392">
        <v>0</v>
      </c>
      <c r="Q50" s="392">
        <v>0</v>
      </c>
      <c r="R50" s="392">
        <v>0</v>
      </c>
      <c r="S50" s="392">
        <v>0</v>
      </c>
      <c r="T50" s="392">
        <v>0</v>
      </c>
      <c r="U50" s="392">
        <v>0</v>
      </c>
      <c r="V50" s="392">
        <v>5.3165700000000653</v>
      </c>
      <c r="W50" s="392">
        <v>4075.1471800000004</v>
      </c>
      <c r="X50" s="392">
        <v>4770.4823300000007</v>
      </c>
      <c r="Y50" s="392">
        <v>148.64821000000003</v>
      </c>
      <c r="Z50" s="392">
        <v>31.01979</v>
      </c>
      <c r="AA50" s="392">
        <v>0</v>
      </c>
      <c r="AB50" s="392">
        <f t="shared" si="1"/>
        <v>9030.6140800000012</v>
      </c>
      <c r="AC50" s="393"/>
      <c r="AD50" s="393"/>
    </row>
    <row r="51" spans="1:30" x14ac:dyDescent="0.2">
      <c r="A51" s="382" t="s">
        <v>2621</v>
      </c>
      <c r="B51" s="394">
        <v>6.7099999999999993E-2</v>
      </c>
      <c r="C51" s="394">
        <v>3598.2019100000002</v>
      </c>
      <c r="D51" s="394">
        <v>0</v>
      </c>
      <c r="E51" s="394">
        <v>4726.2749199999998</v>
      </c>
      <c r="F51" s="394">
        <v>513.505</v>
      </c>
      <c r="G51" s="394">
        <v>0</v>
      </c>
      <c r="H51" s="394">
        <v>0</v>
      </c>
      <c r="I51" s="394">
        <v>0</v>
      </c>
      <c r="J51" s="394">
        <v>0</v>
      </c>
      <c r="K51" s="394">
        <v>0</v>
      </c>
      <c r="L51" s="394">
        <v>0.24703</v>
      </c>
      <c r="M51" s="394">
        <v>3.8831700000000002</v>
      </c>
      <c r="N51" s="394">
        <v>69.101590000000002</v>
      </c>
      <c r="O51" s="394">
        <f t="shared" si="0"/>
        <v>8911.2807199999988</v>
      </c>
      <c r="P51" s="394">
        <v>0</v>
      </c>
      <c r="Q51" s="394">
        <v>0</v>
      </c>
      <c r="R51" s="394">
        <v>0</v>
      </c>
      <c r="S51" s="394">
        <v>0</v>
      </c>
      <c r="T51" s="394">
        <v>0</v>
      </c>
      <c r="U51" s="394">
        <v>0</v>
      </c>
      <c r="V51" s="394">
        <v>0</v>
      </c>
      <c r="W51" s="394">
        <v>0</v>
      </c>
      <c r="X51" s="394">
        <v>607.14821999999992</v>
      </c>
      <c r="Y51" s="394">
        <v>1585.46153</v>
      </c>
      <c r="Z51" s="394">
        <v>0</v>
      </c>
      <c r="AA51" s="394">
        <v>0</v>
      </c>
      <c r="AB51" s="394">
        <f t="shared" si="1"/>
        <v>2192.6097500000001</v>
      </c>
      <c r="AC51" s="393"/>
      <c r="AD51" s="393"/>
    </row>
    <row r="52" spans="1:30" x14ac:dyDescent="0.2">
      <c r="A52" s="381" t="s">
        <v>1890</v>
      </c>
      <c r="B52" s="392">
        <v>0.21268999999999999</v>
      </c>
      <c r="C52" s="392">
        <v>10902.38509</v>
      </c>
      <c r="D52" s="392">
        <v>3832.3484700000004</v>
      </c>
      <c r="E52" s="392">
        <v>74620.126529999994</v>
      </c>
      <c r="F52" s="392">
        <v>40249.322630000002</v>
      </c>
      <c r="G52" s="392">
        <v>0</v>
      </c>
      <c r="H52" s="392">
        <v>0</v>
      </c>
      <c r="I52" s="392">
        <v>60984.129690000002</v>
      </c>
      <c r="J52" s="392">
        <v>0</v>
      </c>
      <c r="K52" s="392">
        <v>0</v>
      </c>
      <c r="L52" s="392">
        <v>0</v>
      </c>
      <c r="M52" s="392">
        <v>0</v>
      </c>
      <c r="N52" s="392">
        <v>1550.7442999999998</v>
      </c>
      <c r="O52" s="392">
        <f t="shared" si="0"/>
        <v>192139.26939999999</v>
      </c>
      <c r="P52" s="392">
        <v>0</v>
      </c>
      <c r="Q52" s="392">
        <v>0</v>
      </c>
      <c r="R52" s="392">
        <v>0</v>
      </c>
      <c r="S52" s="392">
        <v>0</v>
      </c>
      <c r="T52" s="392">
        <v>0</v>
      </c>
      <c r="U52" s="392">
        <v>0</v>
      </c>
      <c r="V52" s="392">
        <v>7.419170000000042</v>
      </c>
      <c r="W52" s="392">
        <v>103.28467000000002</v>
      </c>
      <c r="X52" s="392">
        <v>919.23273999999981</v>
      </c>
      <c r="Y52" s="392">
        <v>264.01581999999996</v>
      </c>
      <c r="Z52" s="392">
        <v>392.43720999999999</v>
      </c>
      <c r="AA52" s="392">
        <v>0</v>
      </c>
      <c r="AB52" s="392">
        <f t="shared" si="1"/>
        <v>1686.3896099999997</v>
      </c>
      <c r="AC52" s="393"/>
      <c r="AD52" s="393"/>
    </row>
    <row r="53" spans="1:30" x14ac:dyDescent="0.2">
      <c r="A53" s="381" t="s">
        <v>1891</v>
      </c>
      <c r="B53" s="392">
        <v>0</v>
      </c>
      <c r="C53" s="392">
        <v>1067.1564599999999</v>
      </c>
      <c r="D53" s="392">
        <v>216.58038999999999</v>
      </c>
      <c r="E53" s="392">
        <v>36716.57338999999</v>
      </c>
      <c r="F53" s="392">
        <v>7209.2804399999995</v>
      </c>
      <c r="G53" s="392">
        <v>117.91949000000004</v>
      </c>
      <c r="H53" s="392">
        <v>0</v>
      </c>
      <c r="I53" s="392">
        <v>149.31927999999999</v>
      </c>
      <c r="J53" s="392">
        <v>0</v>
      </c>
      <c r="K53" s="392">
        <v>0</v>
      </c>
      <c r="L53" s="392">
        <v>1.5</v>
      </c>
      <c r="M53" s="392">
        <v>83.160039999999995</v>
      </c>
      <c r="N53" s="392">
        <v>181.81986000000001</v>
      </c>
      <c r="O53" s="392">
        <f t="shared" si="0"/>
        <v>45743.309350000003</v>
      </c>
      <c r="P53" s="392">
        <v>0</v>
      </c>
      <c r="Q53" s="392">
        <v>0</v>
      </c>
      <c r="R53" s="392">
        <v>0</v>
      </c>
      <c r="S53" s="392">
        <v>0</v>
      </c>
      <c r="T53" s="392">
        <v>0</v>
      </c>
      <c r="U53" s="392">
        <v>0</v>
      </c>
      <c r="V53" s="392">
        <v>0</v>
      </c>
      <c r="W53" s="392">
        <v>0</v>
      </c>
      <c r="X53" s="392">
        <v>154.75513000000001</v>
      </c>
      <c r="Y53" s="392">
        <v>5.6176899999999987</v>
      </c>
      <c r="Z53" s="392">
        <v>0</v>
      </c>
      <c r="AA53" s="392">
        <v>90.55386</v>
      </c>
      <c r="AB53" s="392">
        <f t="shared" si="1"/>
        <v>250.92668000000003</v>
      </c>
      <c r="AC53" s="393"/>
      <c r="AD53" s="393"/>
    </row>
    <row r="54" spans="1:30" x14ac:dyDescent="0.2">
      <c r="A54" s="381" t="s">
        <v>2624</v>
      </c>
      <c r="B54" s="392">
        <v>8.1839999999999993</v>
      </c>
      <c r="C54" s="392">
        <v>1520.318</v>
      </c>
      <c r="D54" s="392">
        <v>265.166</v>
      </c>
      <c r="E54" s="392">
        <v>3561.913</v>
      </c>
      <c r="F54" s="392">
        <v>1235.1510000000001</v>
      </c>
      <c r="G54" s="392">
        <v>0</v>
      </c>
      <c r="H54" s="392">
        <v>0</v>
      </c>
      <c r="I54" s="392">
        <v>0</v>
      </c>
      <c r="J54" s="392">
        <v>0</v>
      </c>
      <c r="K54" s="392">
        <v>0</v>
      </c>
      <c r="L54" s="392">
        <v>0.85899999999999999</v>
      </c>
      <c r="M54" s="392">
        <v>235.16</v>
      </c>
      <c r="N54" s="392">
        <v>53.704000000000001</v>
      </c>
      <c r="O54" s="392">
        <f t="shared" si="0"/>
        <v>6880.4549999999999</v>
      </c>
      <c r="P54" s="392">
        <v>0</v>
      </c>
      <c r="Q54" s="392">
        <v>0</v>
      </c>
      <c r="R54" s="392">
        <v>0</v>
      </c>
      <c r="S54" s="392">
        <v>0</v>
      </c>
      <c r="T54" s="392">
        <v>0</v>
      </c>
      <c r="U54" s="392">
        <v>0</v>
      </c>
      <c r="V54" s="392">
        <v>7.657</v>
      </c>
      <c r="W54" s="392">
        <v>0</v>
      </c>
      <c r="X54" s="392">
        <v>671.43700000000001</v>
      </c>
      <c r="Y54" s="392">
        <v>337.56200000000001</v>
      </c>
      <c r="Z54" s="392">
        <v>0</v>
      </c>
      <c r="AA54" s="392">
        <v>0</v>
      </c>
      <c r="AB54" s="392">
        <f t="shared" si="1"/>
        <v>1016.6560000000001</v>
      </c>
      <c r="AC54" s="393"/>
      <c r="AD54" s="393"/>
    </row>
    <row r="55" spans="1:30" x14ac:dyDescent="0.2">
      <c r="A55" s="381" t="s">
        <v>3010</v>
      </c>
      <c r="B55" s="392">
        <v>1.3279099999999999</v>
      </c>
      <c r="C55" s="392">
        <v>37420.425920000001</v>
      </c>
      <c r="D55" s="392">
        <v>5.76274</v>
      </c>
      <c r="E55" s="392">
        <v>1872.481</v>
      </c>
      <c r="F55" s="392">
        <v>0</v>
      </c>
      <c r="G55" s="392">
        <v>0</v>
      </c>
      <c r="H55" s="392">
        <v>0</v>
      </c>
      <c r="I55" s="392">
        <v>0</v>
      </c>
      <c r="J55" s="392">
        <v>0</v>
      </c>
      <c r="K55" s="392">
        <v>0</v>
      </c>
      <c r="L55" s="392">
        <v>10.9</v>
      </c>
      <c r="M55" s="392">
        <v>316.29323000000005</v>
      </c>
      <c r="N55" s="392">
        <v>488.50723000000005</v>
      </c>
      <c r="O55" s="392">
        <f t="shared" si="0"/>
        <v>40115.698030000007</v>
      </c>
      <c r="P55" s="392">
        <v>0</v>
      </c>
      <c r="Q55" s="392">
        <v>0</v>
      </c>
      <c r="R55" s="392">
        <v>0</v>
      </c>
      <c r="S55" s="392">
        <v>0</v>
      </c>
      <c r="T55" s="392">
        <v>0</v>
      </c>
      <c r="U55" s="392">
        <v>0</v>
      </c>
      <c r="V55" s="392">
        <v>0</v>
      </c>
      <c r="W55" s="392">
        <v>0</v>
      </c>
      <c r="X55" s="392">
        <v>528.17165999999997</v>
      </c>
      <c r="Y55" s="392">
        <v>0</v>
      </c>
      <c r="Z55" s="392">
        <v>364.10200999999995</v>
      </c>
      <c r="AA55" s="392">
        <v>0</v>
      </c>
      <c r="AB55" s="392">
        <f t="shared" si="1"/>
        <v>892.27366999999992</v>
      </c>
      <c r="AC55" s="393"/>
      <c r="AD55" s="393"/>
    </row>
    <row r="56" spans="1:30" x14ac:dyDescent="0.2">
      <c r="A56" s="383" t="s">
        <v>2480</v>
      </c>
      <c r="B56" s="395">
        <f>SUM(B44:B55)</f>
        <v>14.666249999999998</v>
      </c>
      <c r="C56" s="395">
        <f t="shared" ref="C56:AA56" si="3">SUM(C44:C55)</f>
        <v>107101.33071000001</v>
      </c>
      <c r="D56" s="395">
        <f t="shared" si="3"/>
        <v>8259.8801000000003</v>
      </c>
      <c r="E56" s="395">
        <f t="shared" si="3"/>
        <v>856193.58419000008</v>
      </c>
      <c r="F56" s="395">
        <f t="shared" si="3"/>
        <v>117797.24174000001</v>
      </c>
      <c r="G56" s="395">
        <f t="shared" si="3"/>
        <v>4030.3509400000003</v>
      </c>
      <c r="H56" s="395">
        <f t="shared" si="3"/>
        <v>0</v>
      </c>
      <c r="I56" s="395">
        <f t="shared" si="3"/>
        <v>67009.724359999993</v>
      </c>
      <c r="J56" s="395">
        <f t="shared" si="3"/>
        <v>0</v>
      </c>
      <c r="K56" s="395">
        <f t="shared" si="3"/>
        <v>0</v>
      </c>
      <c r="L56" s="395">
        <f t="shared" si="3"/>
        <v>53.896239999999999</v>
      </c>
      <c r="M56" s="395">
        <f t="shared" si="3"/>
        <v>1391.9279799999999</v>
      </c>
      <c r="N56" s="395">
        <f t="shared" si="3"/>
        <v>12133.224899999999</v>
      </c>
      <c r="O56" s="395">
        <f t="shared" si="0"/>
        <v>1173985.8274100001</v>
      </c>
      <c r="P56" s="395">
        <f t="shared" si="3"/>
        <v>0</v>
      </c>
      <c r="Q56" s="395">
        <f t="shared" si="3"/>
        <v>0</v>
      </c>
      <c r="R56" s="395">
        <f t="shared" si="3"/>
        <v>1143.8494900000001</v>
      </c>
      <c r="S56" s="395">
        <f t="shared" si="3"/>
        <v>0</v>
      </c>
      <c r="T56" s="395">
        <f t="shared" si="3"/>
        <v>0</v>
      </c>
      <c r="U56" s="395">
        <f t="shared" si="3"/>
        <v>37.5</v>
      </c>
      <c r="V56" s="395">
        <f t="shared" si="3"/>
        <v>59.18628000000011</v>
      </c>
      <c r="W56" s="395">
        <f t="shared" si="3"/>
        <v>4178.4318700000003</v>
      </c>
      <c r="X56" s="395">
        <f t="shared" si="3"/>
        <v>19354.67814</v>
      </c>
      <c r="Y56" s="395">
        <f t="shared" si="3"/>
        <v>3130.2528499999999</v>
      </c>
      <c r="Z56" s="395">
        <f t="shared" si="3"/>
        <v>1069.7280499999999</v>
      </c>
      <c r="AA56" s="395">
        <f t="shared" si="3"/>
        <v>5118.1044800000009</v>
      </c>
      <c r="AB56" s="395">
        <f t="shared" si="1"/>
        <v>34091.731160000003</v>
      </c>
      <c r="AC56" s="393"/>
      <c r="AD56" s="393"/>
    </row>
    <row r="57" spans="1:30" x14ac:dyDescent="0.2">
      <c r="A57" s="384" t="s">
        <v>2044</v>
      </c>
      <c r="B57" s="396"/>
      <c r="C57" s="396"/>
      <c r="D57" s="396"/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>
        <f t="shared" si="0"/>
        <v>0</v>
      </c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>
        <f t="shared" si="1"/>
        <v>0</v>
      </c>
      <c r="AC57" s="393"/>
      <c r="AD57" s="393"/>
    </row>
    <row r="58" spans="1:30" x14ac:dyDescent="0.2">
      <c r="A58" s="381" t="s">
        <v>1884</v>
      </c>
      <c r="B58" s="392">
        <v>6.8546400000000007</v>
      </c>
      <c r="C58" s="392">
        <v>31619.19068</v>
      </c>
      <c r="D58" s="392">
        <v>30380.57012</v>
      </c>
      <c r="E58" s="392">
        <v>1716302.3600900001</v>
      </c>
      <c r="F58" s="392">
        <v>7957.17263</v>
      </c>
      <c r="G58" s="392">
        <v>0</v>
      </c>
      <c r="H58" s="392">
        <v>0</v>
      </c>
      <c r="I58" s="392">
        <v>0</v>
      </c>
      <c r="J58" s="392">
        <v>910158.49235000007</v>
      </c>
      <c r="K58" s="392">
        <v>0</v>
      </c>
      <c r="L58" s="392">
        <v>98.984899999999996</v>
      </c>
      <c r="M58" s="392">
        <v>334.56558000000001</v>
      </c>
      <c r="N58" s="392">
        <v>21624.611689999998</v>
      </c>
      <c r="O58" s="392">
        <f t="shared" si="0"/>
        <v>2718482.8026800007</v>
      </c>
      <c r="P58" s="392">
        <v>0</v>
      </c>
      <c r="Q58" s="392">
        <v>0</v>
      </c>
      <c r="R58" s="392">
        <v>0</v>
      </c>
      <c r="S58" s="392">
        <v>0</v>
      </c>
      <c r="T58" s="392">
        <v>0</v>
      </c>
      <c r="U58" s="392">
        <v>0</v>
      </c>
      <c r="V58" s="392">
        <v>0</v>
      </c>
      <c r="W58" s="392">
        <v>82184.682560000001</v>
      </c>
      <c r="X58" s="392">
        <v>23012.591210000002</v>
      </c>
      <c r="Y58" s="392">
        <v>1415.1101799999997</v>
      </c>
      <c r="Z58" s="392">
        <v>21.387499999999999</v>
      </c>
      <c r="AA58" s="392">
        <v>0</v>
      </c>
      <c r="AB58" s="392">
        <f t="shared" si="1"/>
        <v>106633.77145</v>
      </c>
      <c r="AC58" s="393"/>
      <c r="AD58" s="393"/>
    </row>
    <row r="59" spans="1:30" x14ac:dyDescent="0.2">
      <c r="A59" s="381" t="s">
        <v>1885</v>
      </c>
      <c r="B59" s="392">
        <v>0.66442000000000001</v>
      </c>
      <c r="C59" s="392">
        <v>31131.08929</v>
      </c>
      <c r="D59" s="392">
        <v>4.6126000000000005</v>
      </c>
      <c r="E59" s="392">
        <v>9247.5570000000007</v>
      </c>
      <c r="F59" s="392">
        <v>783.51023999999995</v>
      </c>
      <c r="G59" s="392">
        <v>0</v>
      </c>
      <c r="H59" s="392">
        <v>0</v>
      </c>
      <c r="I59" s="392">
        <v>9.8646499999999993</v>
      </c>
      <c r="J59" s="392">
        <v>68166.063590000005</v>
      </c>
      <c r="K59" s="392">
        <v>58.326920000000001</v>
      </c>
      <c r="L59" s="392">
        <v>11.30556</v>
      </c>
      <c r="M59" s="392">
        <v>99.076369999999997</v>
      </c>
      <c r="N59" s="392">
        <v>963.44738000000007</v>
      </c>
      <c r="O59" s="392">
        <f t="shared" si="0"/>
        <v>110475.51802</v>
      </c>
      <c r="P59" s="392">
        <v>0</v>
      </c>
      <c r="Q59" s="392">
        <v>0</v>
      </c>
      <c r="R59" s="392">
        <v>0</v>
      </c>
      <c r="S59" s="392">
        <v>0</v>
      </c>
      <c r="T59" s="392">
        <v>0</v>
      </c>
      <c r="U59" s="392">
        <v>0</v>
      </c>
      <c r="V59" s="392">
        <v>0</v>
      </c>
      <c r="W59" s="392">
        <v>263.22298999999998</v>
      </c>
      <c r="X59" s="392">
        <v>919.11001000000022</v>
      </c>
      <c r="Y59" s="392">
        <v>380.34742000000017</v>
      </c>
      <c r="Z59" s="392">
        <v>0</v>
      </c>
      <c r="AA59" s="392">
        <v>0</v>
      </c>
      <c r="AB59" s="392">
        <f t="shared" si="1"/>
        <v>1562.6804200000001</v>
      </c>
      <c r="AC59" s="393"/>
      <c r="AD59" s="393"/>
    </row>
    <row r="60" spans="1:30" x14ac:dyDescent="0.2">
      <c r="A60" s="381" t="s">
        <v>2619</v>
      </c>
      <c r="B60" s="392">
        <v>20.10622</v>
      </c>
      <c r="C60" s="392">
        <v>9594.4545500000004</v>
      </c>
      <c r="D60" s="392">
        <v>36197.930959999998</v>
      </c>
      <c r="E60" s="392">
        <v>515722.11988000001</v>
      </c>
      <c r="F60" s="392">
        <v>4452.9226900000003</v>
      </c>
      <c r="G60" s="392">
        <v>0</v>
      </c>
      <c r="H60" s="392">
        <v>0</v>
      </c>
      <c r="I60" s="392">
        <v>86535.146980000005</v>
      </c>
      <c r="J60" s="392">
        <v>1904.2128700000001</v>
      </c>
      <c r="K60" s="392">
        <v>0</v>
      </c>
      <c r="L60" s="392">
        <v>7.9976000000000003</v>
      </c>
      <c r="M60" s="392">
        <v>350.7704</v>
      </c>
      <c r="N60" s="392">
        <v>2084.3769400000001</v>
      </c>
      <c r="O60" s="392">
        <f t="shared" si="0"/>
        <v>656870.03909000009</v>
      </c>
      <c r="P60" s="392">
        <v>0</v>
      </c>
      <c r="Q60" s="392">
        <v>0</v>
      </c>
      <c r="R60" s="392">
        <v>0</v>
      </c>
      <c r="S60" s="392">
        <v>1130189.6949</v>
      </c>
      <c r="T60" s="392">
        <v>0</v>
      </c>
      <c r="U60" s="392">
        <v>0</v>
      </c>
      <c r="V60" s="392">
        <v>32.241759999999999</v>
      </c>
      <c r="W60" s="392">
        <v>1181.18289</v>
      </c>
      <c r="X60" s="392">
        <v>5484.1472099999974</v>
      </c>
      <c r="Y60" s="392">
        <v>7811.1083999999983</v>
      </c>
      <c r="Z60" s="392">
        <v>0.10112</v>
      </c>
      <c r="AA60" s="392">
        <v>0</v>
      </c>
      <c r="AB60" s="392">
        <f t="shared" si="1"/>
        <v>1144698.4762800001</v>
      </c>
      <c r="AC60" s="393"/>
      <c r="AD60" s="393"/>
    </row>
    <row r="61" spans="1:30" x14ac:dyDescent="0.2">
      <c r="A61" s="381" t="s">
        <v>1610</v>
      </c>
      <c r="B61" s="392">
        <v>0</v>
      </c>
      <c r="C61" s="392">
        <v>98748.487469999993</v>
      </c>
      <c r="D61" s="392">
        <v>0</v>
      </c>
      <c r="E61" s="392">
        <v>263519.50979000004</v>
      </c>
      <c r="F61" s="392">
        <v>1206.5862400000001</v>
      </c>
      <c r="G61" s="392">
        <v>0</v>
      </c>
      <c r="H61" s="392">
        <v>0</v>
      </c>
      <c r="I61" s="392">
        <v>0</v>
      </c>
      <c r="J61" s="392">
        <v>522.44142999999997</v>
      </c>
      <c r="K61" s="392">
        <v>0</v>
      </c>
      <c r="L61" s="392">
        <v>12.18979</v>
      </c>
      <c r="M61" s="392">
        <v>60.35436</v>
      </c>
      <c r="N61" s="392">
        <v>11923.680400000001</v>
      </c>
      <c r="O61" s="392">
        <f t="shared" si="0"/>
        <v>375993.24948</v>
      </c>
      <c r="P61" s="392">
        <v>0</v>
      </c>
      <c r="Q61" s="392">
        <v>0</v>
      </c>
      <c r="R61" s="392">
        <v>0</v>
      </c>
      <c r="S61" s="392">
        <v>251384.88107</v>
      </c>
      <c r="T61" s="392">
        <v>0</v>
      </c>
      <c r="U61" s="392">
        <v>0</v>
      </c>
      <c r="V61" s="392">
        <v>3.90171</v>
      </c>
      <c r="W61" s="392">
        <v>1240.8369599999999</v>
      </c>
      <c r="X61" s="392">
        <v>615.28096999999968</v>
      </c>
      <c r="Y61" s="392">
        <v>431.50789999999989</v>
      </c>
      <c r="Z61" s="392">
        <v>0</v>
      </c>
      <c r="AA61" s="392">
        <v>0</v>
      </c>
      <c r="AB61" s="392">
        <f t="shared" si="1"/>
        <v>253676.40860999998</v>
      </c>
      <c r="AC61" s="393"/>
      <c r="AD61" s="393"/>
    </row>
    <row r="62" spans="1:30" x14ac:dyDescent="0.2">
      <c r="A62" s="381" t="s">
        <v>2622</v>
      </c>
      <c r="B62" s="392">
        <v>1.6898199999999999</v>
      </c>
      <c r="C62" s="392">
        <v>13774.328869995894</v>
      </c>
      <c r="D62" s="392">
        <v>5785.2415499935178</v>
      </c>
      <c r="E62" s="392">
        <v>33344.472060000007</v>
      </c>
      <c r="F62" s="392">
        <v>948.67240999970477</v>
      </c>
      <c r="G62" s="392">
        <v>165.34141</v>
      </c>
      <c r="H62" s="392">
        <v>0</v>
      </c>
      <c r="I62" s="392">
        <v>704.50960999999995</v>
      </c>
      <c r="J62" s="392">
        <v>5152.5146300001852</v>
      </c>
      <c r="K62" s="392">
        <v>0</v>
      </c>
      <c r="L62" s="392">
        <v>0</v>
      </c>
      <c r="M62" s="392">
        <v>565.26135000000079</v>
      </c>
      <c r="N62" s="392">
        <v>494.99485000001005</v>
      </c>
      <c r="O62" s="392">
        <f t="shared" si="0"/>
        <v>60937.026559989325</v>
      </c>
      <c r="P62" s="392">
        <v>0</v>
      </c>
      <c r="Q62" s="392">
        <v>0</v>
      </c>
      <c r="R62" s="392">
        <v>0</v>
      </c>
      <c r="S62" s="392">
        <v>138817.51838999876</v>
      </c>
      <c r="T62" s="392">
        <v>0</v>
      </c>
      <c r="U62" s="392">
        <v>0</v>
      </c>
      <c r="V62" s="392">
        <v>0</v>
      </c>
      <c r="W62" s="392">
        <v>263.36761000000001</v>
      </c>
      <c r="X62" s="392">
        <v>1138.7550299999994</v>
      </c>
      <c r="Y62" s="392">
        <v>202.7913999999999</v>
      </c>
      <c r="Z62" s="392">
        <v>0</v>
      </c>
      <c r="AA62" s="392">
        <v>0</v>
      </c>
      <c r="AB62" s="392">
        <f t="shared" si="1"/>
        <v>140422.43242999873</v>
      </c>
      <c r="AC62" s="393"/>
      <c r="AD62" s="393"/>
    </row>
    <row r="63" spans="1:30" x14ac:dyDescent="0.2">
      <c r="A63" s="387" t="s">
        <v>2623</v>
      </c>
      <c r="B63" s="398">
        <v>1.5112699999999999</v>
      </c>
      <c r="C63" s="398">
        <v>134958.08085999999</v>
      </c>
      <c r="D63" s="398">
        <v>1577.92274</v>
      </c>
      <c r="E63" s="398">
        <v>46284.66171</v>
      </c>
      <c r="F63" s="398">
        <v>7718.8322599999992</v>
      </c>
      <c r="G63" s="398">
        <v>0</v>
      </c>
      <c r="H63" s="398">
        <v>0</v>
      </c>
      <c r="I63" s="398">
        <v>343.36900000000003</v>
      </c>
      <c r="J63" s="398">
        <v>576963.43599999999</v>
      </c>
      <c r="K63" s="398">
        <v>0</v>
      </c>
      <c r="L63" s="398">
        <v>771.64599999999996</v>
      </c>
      <c r="M63" s="398">
        <v>585.98007999999993</v>
      </c>
      <c r="N63" s="398">
        <v>68.190160000000006</v>
      </c>
      <c r="O63" s="398">
        <f t="shared" si="0"/>
        <v>769273.63007999992</v>
      </c>
      <c r="P63" s="398">
        <v>0</v>
      </c>
      <c r="Q63" s="398">
        <v>0</v>
      </c>
      <c r="R63" s="398">
        <v>0</v>
      </c>
      <c r="S63" s="398">
        <v>0</v>
      </c>
      <c r="T63" s="398">
        <v>0</v>
      </c>
      <c r="U63" s="398">
        <v>0</v>
      </c>
      <c r="V63" s="398">
        <v>0</v>
      </c>
      <c r="W63" s="398">
        <v>263.22053999999997</v>
      </c>
      <c r="X63" s="398">
        <v>2368.3283799999999</v>
      </c>
      <c r="Y63" s="398">
        <v>4171.5349999999999</v>
      </c>
      <c r="Z63" s="398">
        <v>0</v>
      </c>
      <c r="AA63" s="398">
        <v>0</v>
      </c>
      <c r="AB63" s="398">
        <f t="shared" si="1"/>
        <v>6803.0839199999991</v>
      </c>
      <c r="AC63" s="393"/>
      <c r="AD63" s="393"/>
    </row>
    <row r="64" spans="1:30" x14ac:dyDescent="0.2">
      <c r="A64" s="381" t="s">
        <v>1892</v>
      </c>
      <c r="B64" s="392">
        <v>0.13582</v>
      </c>
      <c r="C64" s="392">
        <v>8717.0218600000007</v>
      </c>
      <c r="D64" s="392">
        <v>8751.7000000000007</v>
      </c>
      <c r="E64" s="392">
        <v>554432.71971999994</v>
      </c>
      <c r="F64" s="392">
        <v>3007.6772599999999</v>
      </c>
      <c r="G64" s="392">
        <v>0</v>
      </c>
      <c r="H64" s="392">
        <v>0</v>
      </c>
      <c r="I64" s="392">
        <v>836.93220999999994</v>
      </c>
      <c r="J64" s="392">
        <v>543.90971000000002</v>
      </c>
      <c r="K64" s="392">
        <v>0</v>
      </c>
      <c r="L64" s="392">
        <v>214.21616</v>
      </c>
      <c r="M64" s="392">
        <v>252.19191000000001</v>
      </c>
      <c r="N64" s="392">
        <v>1025.1733300000001</v>
      </c>
      <c r="O64" s="392">
        <f t="shared" si="0"/>
        <v>577781.67798000004</v>
      </c>
      <c r="P64" s="392">
        <v>0</v>
      </c>
      <c r="Q64" s="392">
        <v>0</v>
      </c>
      <c r="R64" s="392">
        <v>0</v>
      </c>
      <c r="S64" s="392">
        <v>235877.8591</v>
      </c>
      <c r="T64" s="392">
        <v>0</v>
      </c>
      <c r="U64" s="392">
        <v>0</v>
      </c>
      <c r="V64" s="392">
        <v>4.4782000000000002</v>
      </c>
      <c r="W64" s="392">
        <v>1034.7385200000001</v>
      </c>
      <c r="X64" s="392">
        <v>1179.4509100000012</v>
      </c>
      <c r="Y64" s="392">
        <v>68.722399999999908</v>
      </c>
      <c r="Z64" s="392">
        <v>0</v>
      </c>
      <c r="AA64" s="392">
        <v>0</v>
      </c>
      <c r="AB64" s="392">
        <f t="shared" si="1"/>
        <v>238165.24913000004</v>
      </c>
      <c r="AC64" s="393"/>
      <c r="AD64" s="393"/>
    </row>
    <row r="65" spans="1:30" x14ac:dyDescent="0.2">
      <c r="A65" s="381" t="s">
        <v>1893</v>
      </c>
      <c r="B65" s="392">
        <v>0.56977999999999995</v>
      </c>
      <c r="C65" s="392">
        <v>30014.135750000001</v>
      </c>
      <c r="D65" s="392">
        <v>81.018100000000004</v>
      </c>
      <c r="E65" s="392">
        <v>0</v>
      </c>
      <c r="F65" s="392">
        <v>0</v>
      </c>
      <c r="G65" s="392">
        <v>0</v>
      </c>
      <c r="H65" s="392">
        <v>0</v>
      </c>
      <c r="I65" s="392">
        <v>0</v>
      </c>
      <c r="J65" s="392">
        <v>4629.6606300000003</v>
      </c>
      <c r="K65" s="392">
        <v>0</v>
      </c>
      <c r="L65" s="392">
        <v>0</v>
      </c>
      <c r="M65" s="392">
        <v>392.40353999999996</v>
      </c>
      <c r="N65" s="392">
        <v>681.94034000000011</v>
      </c>
      <c r="O65" s="392">
        <f t="shared" si="0"/>
        <v>35799.728140000007</v>
      </c>
      <c r="P65" s="392">
        <v>0</v>
      </c>
      <c r="Q65" s="392">
        <v>0</v>
      </c>
      <c r="R65" s="392">
        <v>0</v>
      </c>
      <c r="S65" s="392">
        <v>275285.05306000001</v>
      </c>
      <c r="T65" s="392">
        <v>0</v>
      </c>
      <c r="U65" s="392">
        <v>0</v>
      </c>
      <c r="V65" s="392">
        <v>0</v>
      </c>
      <c r="W65" s="392">
        <v>263.22237000000001</v>
      </c>
      <c r="X65" s="392">
        <v>494.21802000000002</v>
      </c>
      <c r="Y65" s="392">
        <v>880.48455000000001</v>
      </c>
      <c r="Z65" s="392">
        <v>0</v>
      </c>
      <c r="AA65" s="392">
        <v>0</v>
      </c>
      <c r="AB65" s="392">
        <f t="shared" si="1"/>
        <v>276922.97799999994</v>
      </c>
      <c r="AC65" s="393"/>
      <c r="AD65" s="393"/>
    </row>
    <row r="66" spans="1:30" x14ac:dyDescent="0.2">
      <c r="A66" s="381" t="s">
        <v>1895</v>
      </c>
      <c r="B66" s="392">
        <v>4.9168000000000003</v>
      </c>
      <c r="C66" s="392">
        <v>5722.9910399999999</v>
      </c>
      <c r="D66" s="392">
        <v>4322.85329</v>
      </c>
      <c r="E66" s="392">
        <v>369838.05995999998</v>
      </c>
      <c r="F66" s="392">
        <v>18809.95104</v>
      </c>
      <c r="G66" s="392">
        <v>0</v>
      </c>
      <c r="H66" s="392">
        <v>0</v>
      </c>
      <c r="I66" s="392">
        <v>3070.2390699999996</v>
      </c>
      <c r="J66" s="392">
        <v>3.1645700000000003</v>
      </c>
      <c r="K66" s="392">
        <v>0</v>
      </c>
      <c r="L66" s="392">
        <v>0</v>
      </c>
      <c r="M66" s="392">
        <v>3722.0802100000001</v>
      </c>
      <c r="N66" s="392">
        <v>6082.1658799999996</v>
      </c>
      <c r="O66" s="392">
        <f t="shared" si="0"/>
        <v>411576.42186</v>
      </c>
      <c r="P66" s="392">
        <v>0</v>
      </c>
      <c r="Q66" s="392">
        <v>0</v>
      </c>
      <c r="R66" s="392">
        <v>0</v>
      </c>
      <c r="S66" s="392">
        <v>291871.74988999998</v>
      </c>
      <c r="T66" s="392">
        <v>0</v>
      </c>
      <c r="U66" s="392">
        <v>0</v>
      </c>
      <c r="V66" s="392">
        <v>0</v>
      </c>
      <c r="W66" s="392">
        <v>1078.1759100000002</v>
      </c>
      <c r="X66" s="392">
        <v>7381.4679699999988</v>
      </c>
      <c r="Y66" s="392">
        <v>140.30441999999994</v>
      </c>
      <c r="Z66" s="392">
        <v>4936.9406799999997</v>
      </c>
      <c r="AA66" s="392">
        <v>0</v>
      </c>
      <c r="AB66" s="392">
        <f t="shared" si="1"/>
        <v>305408.63886999997</v>
      </c>
      <c r="AC66" s="393"/>
      <c r="AD66" s="393"/>
    </row>
    <row r="67" spans="1:30" x14ac:dyDescent="0.2">
      <c r="A67" s="381" t="s">
        <v>600</v>
      </c>
      <c r="B67" s="392">
        <v>0.57999999999999996</v>
      </c>
      <c r="C67" s="392">
        <v>30040.336019999999</v>
      </c>
      <c r="D67" s="392">
        <v>21671.972900000001</v>
      </c>
      <c r="E67" s="392">
        <v>544322.77883000008</v>
      </c>
      <c r="F67" s="392">
        <v>2856.5180499999997</v>
      </c>
      <c r="G67" s="392">
        <v>0</v>
      </c>
      <c r="H67" s="392">
        <v>0</v>
      </c>
      <c r="I67" s="392">
        <v>10398.894619999999</v>
      </c>
      <c r="J67" s="392">
        <v>709791.33287000004</v>
      </c>
      <c r="K67" s="392">
        <v>0</v>
      </c>
      <c r="L67" s="392">
        <v>0</v>
      </c>
      <c r="M67" s="392">
        <v>1306.701</v>
      </c>
      <c r="N67" s="392">
        <v>3771.1343700000002</v>
      </c>
      <c r="O67" s="392">
        <f t="shared" si="0"/>
        <v>1324160.24866</v>
      </c>
      <c r="P67" s="392">
        <v>0</v>
      </c>
      <c r="Q67" s="392">
        <v>0</v>
      </c>
      <c r="R67" s="392">
        <v>0</v>
      </c>
      <c r="S67" s="392">
        <v>0</v>
      </c>
      <c r="T67" s="392">
        <v>0</v>
      </c>
      <c r="U67" s="392">
        <v>0</v>
      </c>
      <c r="V67" s="392">
        <v>0</v>
      </c>
      <c r="W67" s="392">
        <v>631.83420999999998</v>
      </c>
      <c r="X67" s="392">
        <v>17933.279010000002</v>
      </c>
      <c r="Y67" s="392">
        <v>732.67399999999998</v>
      </c>
      <c r="Z67" s="392">
        <v>0</v>
      </c>
      <c r="AA67" s="392">
        <v>0</v>
      </c>
      <c r="AB67" s="392">
        <f t="shared" si="1"/>
        <v>19297.787220000002</v>
      </c>
      <c r="AC67" s="393"/>
      <c r="AD67" s="393"/>
    </row>
    <row r="68" spans="1:30" x14ac:dyDescent="0.2">
      <c r="A68" s="383" t="s">
        <v>2045</v>
      </c>
      <c r="B68" s="395">
        <f>SUM(B58:B67)</f>
        <v>37.028770000000002</v>
      </c>
      <c r="C68" s="395">
        <f t="shared" ref="C68:AA68" si="4">SUM(C58:C67)</f>
        <v>394320.11638999585</v>
      </c>
      <c r="D68" s="395">
        <f t="shared" si="4"/>
        <v>108773.8222599935</v>
      </c>
      <c r="E68" s="395">
        <f t="shared" si="4"/>
        <v>4053014.2390400004</v>
      </c>
      <c r="F68" s="395">
        <f t="shared" si="4"/>
        <v>47741.8428199997</v>
      </c>
      <c r="G68" s="395">
        <f t="shared" si="4"/>
        <v>165.34141</v>
      </c>
      <c r="H68" s="395">
        <f t="shared" si="4"/>
        <v>0</v>
      </c>
      <c r="I68" s="395">
        <f t="shared" si="4"/>
        <v>101898.95613999999</v>
      </c>
      <c r="J68" s="395">
        <f t="shared" si="4"/>
        <v>2277835.2286500004</v>
      </c>
      <c r="K68" s="395">
        <f t="shared" si="4"/>
        <v>58.326920000000001</v>
      </c>
      <c r="L68" s="395">
        <f t="shared" si="4"/>
        <v>1116.3400099999999</v>
      </c>
      <c r="M68" s="395">
        <f t="shared" si="4"/>
        <v>7669.3848000000007</v>
      </c>
      <c r="N68" s="395">
        <f t="shared" si="4"/>
        <v>48719.71534000001</v>
      </c>
      <c r="O68" s="395">
        <f t="shared" si="0"/>
        <v>7041350.3425499899</v>
      </c>
      <c r="P68" s="395">
        <f t="shared" si="4"/>
        <v>0</v>
      </c>
      <c r="Q68" s="395">
        <f t="shared" si="4"/>
        <v>0</v>
      </c>
      <c r="R68" s="395">
        <f t="shared" si="4"/>
        <v>0</v>
      </c>
      <c r="S68" s="395">
        <f t="shared" si="4"/>
        <v>2323426.756409999</v>
      </c>
      <c r="T68" s="395">
        <f t="shared" si="4"/>
        <v>0</v>
      </c>
      <c r="U68" s="395">
        <f t="shared" si="4"/>
        <v>0</v>
      </c>
      <c r="V68" s="395">
        <f t="shared" si="4"/>
        <v>40.621670000000002</v>
      </c>
      <c r="W68" s="395">
        <f t="shared" si="4"/>
        <v>88404.484559999997</v>
      </c>
      <c r="X68" s="395">
        <f t="shared" si="4"/>
        <v>60526.628719999993</v>
      </c>
      <c r="Y68" s="395">
        <f t="shared" si="4"/>
        <v>16234.58567</v>
      </c>
      <c r="Z68" s="395">
        <f t="shared" si="4"/>
        <v>4958.4292999999998</v>
      </c>
      <c r="AA68" s="395">
        <f t="shared" si="4"/>
        <v>0</v>
      </c>
      <c r="AB68" s="395">
        <f t="shared" si="1"/>
        <v>2493591.5063299984</v>
      </c>
      <c r="AC68" s="393"/>
      <c r="AD68" s="393"/>
    </row>
    <row r="69" spans="1:30" x14ac:dyDescent="0.2">
      <c r="A69" s="384" t="s">
        <v>2046</v>
      </c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2"/>
      <c r="M69" s="392"/>
      <c r="N69" s="392"/>
      <c r="O69" s="392">
        <f t="shared" si="0"/>
        <v>0</v>
      </c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392">
        <f t="shared" si="1"/>
        <v>0</v>
      </c>
      <c r="AC69" s="393"/>
      <c r="AD69" s="393"/>
    </row>
    <row r="70" spans="1:30" x14ac:dyDescent="0.2">
      <c r="A70" s="381" t="s">
        <v>2625</v>
      </c>
      <c r="B70" s="392">
        <v>6.6921499999999998</v>
      </c>
      <c r="C70" s="392">
        <v>0.21865999999999999</v>
      </c>
      <c r="D70" s="392">
        <v>-10.175000000000001</v>
      </c>
      <c r="E70" s="392">
        <v>0</v>
      </c>
      <c r="F70" s="392">
        <v>1.5907500000000001</v>
      </c>
      <c r="G70" s="392">
        <v>136.09075000000001</v>
      </c>
      <c r="H70" s="392">
        <v>0</v>
      </c>
      <c r="I70" s="392">
        <v>0</v>
      </c>
      <c r="J70" s="392">
        <v>0</v>
      </c>
      <c r="K70" s="392">
        <v>0</v>
      </c>
      <c r="L70" s="392">
        <v>0</v>
      </c>
      <c r="M70" s="392">
        <v>0</v>
      </c>
      <c r="N70" s="392">
        <v>1268.3514300000002</v>
      </c>
      <c r="O70" s="392">
        <f t="shared" si="0"/>
        <v>1402.7687400000002</v>
      </c>
      <c r="P70" s="392">
        <v>0</v>
      </c>
      <c r="Q70" s="392">
        <v>0</v>
      </c>
      <c r="R70" s="392">
        <v>0</v>
      </c>
      <c r="S70" s="392">
        <v>0</v>
      </c>
      <c r="T70" s="392">
        <v>0</v>
      </c>
      <c r="U70" s="392">
        <v>0</v>
      </c>
      <c r="V70" s="392">
        <v>0</v>
      </c>
      <c r="W70" s="392">
        <v>0</v>
      </c>
      <c r="X70" s="392">
        <v>104.47515999999999</v>
      </c>
      <c r="Y70" s="392">
        <v>201.92413999999999</v>
      </c>
      <c r="Z70" s="392">
        <v>0</v>
      </c>
      <c r="AA70" s="392">
        <v>0</v>
      </c>
      <c r="AB70" s="392">
        <f t="shared" si="1"/>
        <v>306.39929999999998</v>
      </c>
      <c r="AC70" s="393"/>
      <c r="AD70" s="393"/>
    </row>
    <row r="71" spans="1:30" x14ac:dyDescent="0.2">
      <c r="A71" s="381" t="s">
        <v>2626</v>
      </c>
      <c r="B71" s="392">
        <v>7.8818400000000004</v>
      </c>
      <c r="C71" s="392">
        <v>311885.57891000004</v>
      </c>
      <c r="D71" s="392">
        <v>48.197000000000003</v>
      </c>
      <c r="E71" s="392">
        <v>537759.47239000001</v>
      </c>
      <c r="F71" s="392">
        <v>0</v>
      </c>
      <c r="G71" s="392">
        <v>48604.427060000002</v>
      </c>
      <c r="H71" s="392">
        <v>27862.984570000001</v>
      </c>
      <c r="I71" s="392">
        <v>0</v>
      </c>
      <c r="J71" s="392">
        <v>0</v>
      </c>
      <c r="K71" s="392">
        <v>0</v>
      </c>
      <c r="L71" s="392">
        <v>11020.864800000001</v>
      </c>
      <c r="M71" s="392">
        <v>3765.82737</v>
      </c>
      <c r="N71" s="392">
        <v>2477.75702</v>
      </c>
      <c r="O71" s="392">
        <f t="shared" si="0"/>
        <v>943432.99095999997</v>
      </c>
      <c r="P71" s="392">
        <v>0</v>
      </c>
      <c r="Q71" s="392"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v>0</v>
      </c>
      <c r="W71" s="392">
        <v>143230.06083999999</v>
      </c>
      <c r="X71" s="392">
        <v>83004.761050000001</v>
      </c>
      <c r="Y71" s="392">
        <v>53068.049170000006</v>
      </c>
      <c r="Z71" s="392">
        <v>116.34857000000001</v>
      </c>
      <c r="AA71" s="392">
        <v>0</v>
      </c>
      <c r="AB71" s="392">
        <f t="shared" si="1"/>
        <v>279419.21962999995</v>
      </c>
      <c r="AC71" s="393"/>
      <c r="AD71" s="393"/>
    </row>
    <row r="72" spans="1:30" ht="15.75" customHeight="1" x14ac:dyDescent="0.2">
      <c r="A72" s="383" t="s">
        <v>2047</v>
      </c>
      <c r="B72" s="395">
        <f>SUM(B70:B71)</f>
        <v>14.57399</v>
      </c>
      <c r="C72" s="395">
        <f t="shared" ref="C72:AA72" si="5">SUM(C70:C71)</f>
        <v>311885.79757000005</v>
      </c>
      <c r="D72" s="395">
        <f t="shared" si="5"/>
        <v>38.022000000000006</v>
      </c>
      <c r="E72" s="395">
        <f t="shared" si="5"/>
        <v>537759.47239000001</v>
      </c>
      <c r="F72" s="395">
        <f t="shared" si="5"/>
        <v>1.5907500000000001</v>
      </c>
      <c r="G72" s="395">
        <f t="shared" si="5"/>
        <v>48740.517810000005</v>
      </c>
      <c r="H72" s="395">
        <f t="shared" si="5"/>
        <v>27862.984570000001</v>
      </c>
      <c r="I72" s="395">
        <f t="shared" si="5"/>
        <v>0</v>
      </c>
      <c r="J72" s="395">
        <f t="shared" si="5"/>
        <v>0</v>
      </c>
      <c r="K72" s="395">
        <f t="shared" si="5"/>
        <v>0</v>
      </c>
      <c r="L72" s="395">
        <f t="shared" si="5"/>
        <v>11020.864800000001</v>
      </c>
      <c r="M72" s="395">
        <f t="shared" si="5"/>
        <v>3765.82737</v>
      </c>
      <c r="N72" s="395">
        <f t="shared" si="5"/>
        <v>3746.1084500000002</v>
      </c>
      <c r="O72" s="395">
        <f t="shared" si="0"/>
        <v>944835.75969999994</v>
      </c>
      <c r="P72" s="395">
        <f t="shared" si="5"/>
        <v>0</v>
      </c>
      <c r="Q72" s="395">
        <f t="shared" si="5"/>
        <v>0</v>
      </c>
      <c r="R72" s="395">
        <f t="shared" si="5"/>
        <v>0</v>
      </c>
      <c r="S72" s="395">
        <f t="shared" si="5"/>
        <v>0</v>
      </c>
      <c r="T72" s="395">
        <f t="shared" si="5"/>
        <v>0</v>
      </c>
      <c r="U72" s="395">
        <f t="shared" si="5"/>
        <v>0</v>
      </c>
      <c r="V72" s="395">
        <f t="shared" si="5"/>
        <v>0</v>
      </c>
      <c r="W72" s="395">
        <f t="shared" si="5"/>
        <v>143230.06083999999</v>
      </c>
      <c r="X72" s="395">
        <f t="shared" si="5"/>
        <v>83109.236210000003</v>
      </c>
      <c r="Y72" s="395">
        <f t="shared" si="5"/>
        <v>53269.973310000008</v>
      </c>
      <c r="Z72" s="395">
        <f t="shared" si="5"/>
        <v>116.34857000000001</v>
      </c>
      <c r="AA72" s="395">
        <f t="shared" si="5"/>
        <v>0</v>
      </c>
      <c r="AB72" s="395">
        <f t="shared" si="1"/>
        <v>279725.61893</v>
      </c>
      <c r="AC72" s="393"/>
      <c r="AD72" s="393"/>
    </row>
    <row r="73" spans="1:30" ht="13.5" thickBot="1" x14ac:dyDescent="0.25">
      <c r="A73" s="386" t="s">
        <v>2629</v>
      </c>
      <c r="B73" s="397">
        <f t="shared" ref="B73:AA73" si="6">+B42+B56+B68+B72</f>
        <v>2948.6863200000007</v>
      </c>
      <c r="C73" s="397">
        <f t="shared" si="6"/>
        <v>3053681.5363409026</v>
      </c>
      <c r="D73" s="397">
        <f t="shared" si="6"/>
        <v>327908.50654999347</v>
      </c>
      <c r="E73" s="397">
        <f t="shared" si="6"/>
        <v>7878259.7483199993</v>
      </c>
      <c r="F73" s="397">
        <f t="shared" si="6"/>
        <v>2973963.5831119991</v>
      </c>
      <c r="G73" s="397">
        <f t="shared" si="6"/>
        <v>122157.87927999999</v>
      </c>
      <c r="H73" s="397">
        <f t="shared" si="6"/>
        <v>35327.533800000005</v>
      </c>
      <c r="I73" s="397">
        <f t="shared" si="6"/>
        <v>168908.68049999999</v>
      </c>
      <c r="J73" s="397">
        <f t="shared" si="6"/>
        <v>2277835.2286500004</v>
      </c>
      <c r="K73" s="397">
        <f t="shared" si="6"/>
        <v>32211.954209999989</v>
      </c>
      <c r="L73" s="397">
        <f t="shared" si="6"/>
        <v>115200.42041000002</v>
      </c>
      <c r="M73" s="397">
        <f t="shared" si="6"/>
        <v>35671.423930000004</v>
      </c>
      <c r="N73" s="397">
        <f t="shared" si="6"/>
        <v>152526.58523000003</v>
      </c>
      <c r="O73" s="397">
        <f t="shared" si="0"/>
        <v>17176601.766652897</v>
      </c>
      <c r="P73" s="397">
        <f t="shared" si="6"/>
        <v>-3169.0880099999999</v>
      </c>
      <c r="Q73" s="397">
        <f t="shared" si="6"/>
        <v>0</v>
      </c>
      <c r="R73" s="397">
        <f t="shared" si="6"/>
        <v>1148.07798</v>
      </c>
      <c r="S73" s="397">
        <f t="shared" si="6"/>
        <v>2323426.756409999</v>
      </c>
      <c r="T73" s="397">
        <f t="shared" si="6"/>
        <v>19978.741399999999</v>
      </c>
      <c r="U73" s="397">
        <f t="shared" si="6"/>
        <v>39.237200000000001</v>
      </c>
      <c r="V73" s="397">
        <f t="shared" si="6"/>
        <v>416.0121700000002</v>
      </c>
      <c r="W73" s="397">
        <f t="shared" si="6"/>
        <v>3152627.0963070886</v>
      </c>
      <c r="X73" s="397">
        <f t="shared" si="6"/>
        <v>576230.01079999993</v>
      </c>
      <c r="Y73" s="397">
        <f t="shared" si="6"/>
        <v>99320.704880000005</v>
      </c>
      <c r="Z73" s="397">
        <f t="shared" si="6"/>
        <v>6508.3375699999997</v>
      </c>
      <c r="AA73" s="397">
        <f t="shared" si="6"/>
        <v>6798.6448800000007</v>
      </c>
      <c r="AB73" s="397">
        <f t="shared" si="1"/>
        <v>6183324.5315870885</v>
      </c>
      <c r="AC73" s="393"/>
      <c r="AD73" s="393"/>
    </row>
    <row r="74" spans="1:30" x14ac:dyDescent="0.2">
      <c r="A74" s="345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</row>
    <row r="75" spans="1:30" x14ac:dyDescent="0.2">
      <c r="A75" s="121" t="s">
        <v>1389</v>
      </c>
    </row>
    <row r="76" spans="1:30" x14ac:dyDescent="0.2">
      <c r="A76" s="121" t="s">
        <v>1390</v>
      </c>
    </row>
    <row r="77" spans="1:30" x14ac:dyDescent="0.2">
      <c r="A77" s="121" t="s">
        <v>1391</v>
      </c>
    </row>
    <row r="78" spans="1:30" x14ac:dyDescent="0.2">
      <c r="A78" s="2" t="s">
        <v>2627</v>
      </c>
    </row>
    <row r="79" spans="1:30" x14ac:dyDescent="0.2">
      <c r="A79" s="2" t="s">
        <v>1808</v>
      </c>
    </row>
  </sheetData>
  <mergeCells count="33">
    <mergeCell ref="V8:V12"/>
    <mergeCell ref="AA8:AA12"/>
    <mergeCell ref="Z8:Z12"/>
    <mergeCell ref="W8:W12"/>
    <mergeCell ref="X8:X12"/>
    <mergeCell ref="Y8:Y12"/>
    <mergeCell ref="R9:R12"/>
    <mergeCell ref="S9:S12"/>
    <mergeCell ref="U8:U12"/>
    <mergeCell ref="T9:T12"/>
    <mergeCell ref="P8:T8"/>
    <mergeCell ref="P9:P12"/>
    <mergeCell ref="Q9:Q12"/>
    <mergeCell ref="A5:N6"/>
    <mergeCell ref="P5:AA6"/>
    <mergeCell ref="A8:A12"/>
    <mergeCell ref="B8:D10"/>
    <mergeCell ref="E8:E12"/>
    <mergeCell ref="I9:I12"/>
    <mergeCell ref="J9:J12"/>
    <mergeCell ref="B11:B12"/>
    <mergeCell ref="C11:C12"/>
    <mergeCell ref="D11:D12"/>
    <mergeCell ref="O8:O12"/>
    <mergeCell ref="AB8:AB12"/>
    <mergeCell ref="N8:N12"/>
    <mergeCell ref="K9:K12"/>
    <mergeCell ref="M8:M12"/>
    <mergeCell ref="F8:K8"/>
    <mergeCell ref="L8:L12"/>
    <mergeCell ref="F9:F12"/>
    <mergeCell ref="G9:G12"/>
    <mergeCell ref="H9:H12"/>
  </mergeCells>
  <phoneticPr fontId="2" type="noConversion"/>
  <conditionalFormatting sqref="A14:A74">
    <cfRule type="expression" dxfId="155" priority="1" stopIfTrue="1">
      <formula>$AX14=1</formula>
    </cfRule>
  </conditionalFormatting>
  <conditionalFormatting sqref="B13:AB74">
    <cfRule type="expression" dxfId="154" priority="3" stopIfTrue="1">
      <formula>$BC13=1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15748031496062992" top="0.51181102362204722" bottom="0.82677165354330717" header="0.27559055118110237" footer="0.39370078740157483"/>
  <pageSetup paperSize="8" scale="65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I66"/>
  <sheetViews>
    <sheetView showGridLines="0" workbookViewId="0"/>
  </sheetViews>
  <sheetFormatPr defaultRowHeight="12.75" x14ac:dyDescent="0.2"/>
  <cols>
    <col min="1" max="1" width="25.85546875" style="24" bestFit="1" customWidth="1"/>
    <col min="2" max="2" width="14" style="24" bestFit="1" customWidth="1"/>
    <col min="3" max="3" width="14.140625" style="24" bestFit="1" customWidth="1"/>
    <col min="4" max="4" width="13.5703125" style="24" bestFit="1" customWidth="1"/>
    <col min="5" max="6" width="14" style="24" bestFit="1" customWidth="1"/>
    <col min="7" max="7" width="14.140625" style="24" bestFit="1" customWidth="1"/>
    <col min="8" max="8" width="13.5703125" style="24" bestFit="1" customWidth="1"/>
    <col min="9" max="9" width="14" style="24" bestFit="1" customWidth="1"/>
    <col min="10" max="16384" width="9.140625" style="24"/>
  </cols>
  <sheetData>
    <row r="1" spans="1:9" x14ac:dyDescent="0.2">
      <c r="A1" s="334" t="s">
        <v>1595</v>
      </c>
    </row>
    <row r="2" spans="1:9" x14ac:dyDescent="0.2">
      <c r="A2" s="334" t="s">
        <v>300</v>
      </c>
    </row>
    <row r="3" spans="1:9" x14ac:dyDescent="0.2">
      <c r="A3" s="158" t="s">
        <v>277</v>
      </c>
      <c r="B3" s="30"/>
      <c r="C3" s="30"/>
      <c r="D3" s="30"/>
      <c r="E3" s="159"/>
      <c r="I3" s="159" t="s">
        <v>1513</v>
      </c>
    </row>
    <row r="4" spans="1:9" x14ac:dyDescent="0.2">
      <c r="A4" s="30"/>
      <c r="B4" s="30"/>
      <c r="C4" s="30"/>
      <c r="D4" s="30"/>
      <c r="E4" s="30"/>
      <c r="I4" s="159"/>
    </row>
    <row r="5" spans="1:9" ht="14.25" customHeight="1" x14ac:dyDescent="0.2">
      <c r="A5" s="892" t="s">
        <v>2542</v>
      </c>
      <c r="B5" s="893"/>
      <c r="C5" s="893"/>
      <c r="D5" s="893"/>
      <c r="E5" s="893"/>
      <c r="F5" s="893"/>
      <c r="G5" s="893"/>
      <c r="H5" s="893"/>
      <c r="I5" s="893"/>
    </row>
    <row r="6" spans="1:9" ht="12.75" customHeight="1" x14ac:dyDescent="0.2">
      <c r="A6" s="894" t="s">
        <v>2259</v>
      </c>
      <c r="B6" s="893"/>
      <c r="C6" s="893"/>
      <c r="D6" s="893"/>
      <c r="E6" s="893"/>
      <c r="F6" s="893"/>
      <c r="G6" s="893"/>
      <c r="H6" s="893"/>
      <c r="I6" s="893"/>
    </row>
    <row r="7" spans="1:9" ht="13.5" thickBot="1" x14ac:dyDescent="0.25">
      <c r="A7" s="177"/>
      <c r="B7" s="177"/>
      <c r="C7" s="177"/>
      <c r="D7" s="177"/>
      <c r="E7" s="177"/>
    </row>
    <row r="8" spans="1:9" ht="13.5" thickBot="1" x14ac:dyDescent="0.25">
      <c r="A8" s="177"/>
      <c r="B8" s="887" t="s">
        <v>2260</v>
      </c>
      <c r="C8" s="888"/>
      <c r="D8" s="888"/>
      <c r="E8" s="888"/>
      <c r="F8" s="887" t="s">
        <v>2261</v>
      </c>
      <c r="G8" s="888"/>
      <c r="H8" s="888"/>
      <c r="I8" s="889"/>
    </row>
    <row r="9" spans="1:9" ht="24.75" customHeight="1" x14ac:dyDescent="0.2">
      <c r="A9" s="890" t="s">
        <v>933</v>
      </c>
      <c r="B9" s="885" t="s">
        <v>1340</v>
      </c>
      <c r="C9" s="885" t="s">
        <v>1341</v>
      </c>
      <c r="D9" s="885" t="s">
        <v>1342</v>
      </c>
      <c r="E9" s="885" t="s">
        <v>1343</v>
      </c>
      <c r="F9" s="885" t="s">
        <v>299</v>
      </c>
      <c r="G9" s="885" t="s">
        <v>1341</v>
      </c>
      <c r="H9" s="885" t="s">
        <v>1342</v>
      </c>
      <c r="I9" s="885" t="s">
        <v>1344</v>
      </c>
    </row>
    <row r="10" spans="1:9" ht="38.25" customHeight="1" thickBot="1" x14ac:dyDescent="0.25">
      <c r="A10" s="891"/>
      <c r="B10" s="886"/>
      <c r="C10" s="886"/>
      <c r="D10" s="886"/>
      <c r="E10" s="886"/>
      <c r="F10" s="886"/>
      <c r="G10" s="886"/>
      <c r="H10" s="886"/>
      <c r="I10" s="886"/>
    </row>
    <row r="11" spans="1:9" x14ac:dyDescent="0.2">
      <c r="A11" s="434" t="s">
        <v>871</v>
      </c>
      <c r="B11" s="196"/>
      <c r="C11" s="196"/>
      <c r="D11" s="196"/>
      <c r="E11" s="196"/>
      <c r="F11" s="196"/>
      <c r="G11" s="196"/>
      <c r="H11" s="196"/>
      <c r="I11" s="196"/>
    </row>
    <row r="12" spans="1:9" x14ac:dyDescent="0.2">
      <c r="A12" s="32" t="s">
        <v>282</v>
      </c>
      <c r="B12" s="28">
        <v>279</v>
      </c>
      <c r="C12" s="28">
        <v>84</v>
      </c>
      <c r="D12" s="28">
        <v>54</v>
      </c>
      <c r="E12" s="28">
        <f t="shared" ref="E12:E17" si="0">+B12+C12-D12</f>
        <v>309</v>
      </c>
      <c r="F12" s="28">
        <v>24</v>
      </c>
      <c r="G12" s="28">
        <v>4</v>
      </c>
      <c r="H12" s="28">
        <v>0</v>
      </c>
      <c r="I12" s="28">
        <f>+F12+G12-H12</f>
        <v>28</v>
      </c>
    </row>
    <row r="13" spans="1:9" x14ac:dyDescent="0.2">
      <c r="A13" s="32" t="s">
        <v>283</v>
      </c>
      <c r="B13" s="28">
        <v>1278</v>
      </c>
      <c r="C13" s="28">
        <v>261</v>
      </c>
      <c r="D13" s="28">
        <v>138</v>
      </c>
      <c r="E13" s="28">
        <f t="shared" si="0"/>
        <v>1401</v>
      </c>
      <c r="F13" s="28">
        <v>36</v>
      </c>
      <c r="G13" s="28">
        <v>2</v>
      </c>
      <c r="H13" s="28">
        <v>5</v>
      </c>
      <c r="I13" s="28">
        <f t="shared" ref="I13:I66" si="1">+F13+G13-H13</f>
        <v>33</v>
      </c>
    </row>
    <row r="14" spans="1:9" x14ac:dyDescent="0.2">
      <c r="A14" s="32" t="s">
        <v>284</v>
      </c>
      <c r="B14" s="28">
        <v>1383</v>
      </c>
      <c r="C14" s="28">
        <v>204</v>
      </c>
      <c r="D14" s="28">
        <v>134</v>
      </c>
      <c r="E14" s="28">
        <f t="shared" si="0"/>
        <v>1453</v>
      </c>
      <c r="F14" s="28">
        <v>48</v>
      </c>
      <c r="G14" s="28">
        <v>7</v>
      </c>
      <c r="H14" s="28">
        <v>1</v>
      </c>
      <c r="I14" s="28">
        <f t="shared" si="1"/>
        <v>54</v>
      </c>
    </row>
    <row r="15" spans="1:9" x14ac:dyDescent="0.2">
      <c r="A15" s="32" t="s">
        <v>285</v>
      </c>
      <c r="B15" s="28">
        <v>505</v>
      </c>
      <c r="C15" s="28">
        <v>95</v>
      </c>
      <c r="D15" s="28">
        <v>113</v>
      </c>
      <c r="E15" s="28">
        <f t="shared" si="0"/>
        <v>487</v>
      </c>
      <c r="F15" s="28">
        <v>27</v>
      </c>
      <c r="G15" s="28">
        <v>6</v>
      </c>
      <c r="H15" s="28">
        <v>0</v>
      </c>
      <c r="I15" s="28">
        <f t="shared" si="1"/>
        <v>33</v>
      </c>
    </row>
    <row r="16" spans="1:9" x14ac:dyDescent="0.2">
      <c r="A16" s="32" t="s">
        <v>2612</v>
      </c>
      <c r="B16" s="28">
        <v>0</v>
      </c>
      <c r="C16" s="28">
        <v>0</v>
      </c>
      <c r="D16" s="28">
        <v>0</v>
      </c>
      <c r="E16" s="28">
        <f t="shared" si="0"/>
        <v>0</v>
      </c>
      <c r="F16" s="28">
        <v>2</v>
      </c>
      <c r="G16" s="28">
        <v>0</v>
      </c>
      <c r="H16" s="28">
        <v>0</v>
      </c>
      <c r="I16" s="28">
        <f t="shared" si="1"/>
        <v>2</v>
      </c>
    </row>
    <row r="17" spans="1:9" x14ac:dyDescent="0.2">
      <c r="A17" s="34" t="s">
        <v>2227</v>
      </c>
      <c r="B17" s="36">
        <v>604</v>
      </c>
      <c r="C17" s="36">
        <v>24</v>
      </c>
      <c r="D17" s="36">
        <v>6</v>
      </c>
      <c r="E17" s="36">
        <f t="shared" si="0"/>
        <v>622</v>
      </c>
      <c r="F17" s="36">
        <v>43</v>
      </c>
      <c r="G17" s="36">
        <v>1</v>
      </c>
      <c r="H17" s="36">
        <v>0</v>
      </c>
      <c r="I17" s="36">
        <f t="shared" si="1"/>
        <v>44</v>
      </c>
    </row>
    <row r="18" spans="1:9" x14ac:dyDescent="0.2">
      <c r="A18" s="32" t="s">
        <v>2228</v>
      </c>
      <c r="B18" s="28">
        <v>1381</v>
      </c>
      <c r="C18" s="28">
        <v>245</v>
      </c>
      <c r="D18" s="28">
        <v>174</v>
      </c>
      <c r="E18" s="28">
        <f t="shared" ref="E18:E66" si="2">+B18+C18-D18</f>
        <v>1452</v>
      </c>
      <c r="F18" s="28">
        <v>29</v>
      </c>
      <c r="G18" s="28">
        <v>7</v>
      </c>
      <c r="H18" s="28">
        <v>3</v>
      </c>
      <c r="I18" s="28">
        <f t="shared" si="1"/>
        <v>33</v>
      </c>
    </row>
    <row r="19" spans="1:9" x14ac:dyDescent="0.2">
      <c r="A19" s="32" t="s">
        <v>1607</v>
      </c>
      <c r="B19" s="28">
        <v>1479</v>
      </c>
      <c r="C19" s="28">
        <v>229</v>
      </c>
      <c r="D19" s="28">
        <v>376</v>
      </c>
      <c r="E19" s="28">
        <f t="shared" si="2"/>
        <v>1332</v>
      </c>
      <c r="F19" s="28">
        <v>41</v>
      </c>
      <c r="G19" s="28">
        <v>2</v>
      </c>
      <c r="H19" s="28">
        <v>0</v>
      </c>
      <c r="I19" s="28">
        <f t="shared" si="1"/>
        <v>43</v>
      </c>
    </row>
    <row r="20" spans="1:9" x14ac:dyDescent="0.2">
      <c r="A20" s="32" t="s">
        <v>2229</v>
      </c>
      <c r="B20" s="28">
        <v>126</v>
      </c>
      <c r="C20" s="28">
        <v>0</v>
      </c>
      <c r="D20" s="28">
        <v>45</v>
      </c>
      <c r="E20" s="28">
        <f t="shared" si="2"/>
        <v>81</v>
      </c>
      <c r="F20" s="28">
        <v>0</v>
      </c>
      <c r="G20" s="28">
        <v>0</v>
      </c>
      <c r="H20" s="28">
        <v>0</v>
      </c>
      <c r="I20" s="28">
        <f t="shared" si="1"/>
        <v>0</v>
      </c>
    </row>
    <row r="21" spans="1:9" x14ac:dyDescent="0.2">
      <c r="A21" s="33" t="s">
        <v>2230</v>
      </c>
      <c r="B21" s="37">
        <v>372</v>
      </c>
      <c r="C21" s="37">
        <v>30</v>
      </c>
      <c r="D21" s="37">
        <v>45</v>
      </c>
      <c r="E21" s="37">
        <f t="shared" si="2"/>
        <v>357</v>
      </c>
      <c r="F21" s="37">
        <v>7</v>
      </c>
      <c r="G21" s="37">
        <v>4</v>
      </c>
      <c r="H21" s="37">
        <v>0</v>
      </c>
      <c r="I21" s="37">
        <f t="shared" si="1"/>
        <v>11</v>
      </c>
    </row>
    <row r="22" spans="1:9" x14ac:dyDescent="0.2">
      <c r="A22" s="32" t="s">
        <v>2613</v>
      </c>
      <c r="B22" s="28">
        <v>0</v>
      </c>
      <c r="C22" s="28">
        <v>0</v>
      </c>
      <c r="D22" s="28">
        <v>0</v>
      </c>
      <c r="E22" s="28">
        <f t="shared" si="2"/>
        <v>0</v>
      </c>
      <c r="F22" s="28">
        <v>0</v>
      </c>
      <c r="G22" s="28">
        <v>5</v>
      </c>
      <c r="H22" s="28">
        <v>0</v>
      </c>
      <c r="I22" s="28">
        <f t="shared" si="1"/>
        <v>5</v>
      </c>
    </row>
    <row r="23" spans="1:9" x14ac:dyDescent="0.2">
      <c r="A23" s="32" t="s">
        <v>1608</v>
      </c>
      <c r="B23" s="28">
        <v>1290</v>
      </c>
      <c r="C23" s="28">
        <v>289</v>
      </c>
      <c r="D23" s="28">
        <v>198</v>
      </c>
      <c r="E23" s="28">
        <f t="shared" si="2"/>
        <v>1381</v>
      </c>
      <c r="F23" s="28">
        <v>40</v>
      </c>
      <c r="G23" s="28">
        <v>6</v>
      </c>
      <c r="H23" s="28">
        <v>2</v>
      </c>
      <c r="I23" s="28">
        <f t="shared" si="1"/>
        <v>44</v>
      </c>
    </row>
    <row r="24" spans="1:9" x14ac:dyDescent="0.2">
      <c r="A24" s="32" t="s">
        <v>2614</v>
      </c>
      <c r="B24" s="28">
        <v>96</v>
      </c>
      <c r="C24" s="28">
        <v>38</v>
      </c>
      <c r="D24" s="28">
        <v>15</v>
      </c>
      <c r="E24" s="28">
        <f t="shared" si="2"/>
        <v>119</v>
      </c>
      <c r="F24" s="28">
        <v>36</v>
      </c>
      <c r="G24" s="28">
        <v>5</v>
      </c>
      <c r="H24" s="28">
        <v>3</v>
      </c>
      <c r="I24" s="28">
        <f t="shared" si="1"/>
        <v>38</v>
      </c>
    </row>
    <row r="25" spans="1:9" x14ac:dyDescent="0.2">
      <c r="A25" s="32" t="s">
        <v>2615</v>
      </c>
      <c r="B25" s="28">
        <v>570</v>
      </c>
      <c r="C25" s="28">
        <v>149</v>
      </c>
      <c r="D25" s="28">
        <v>116</v>
      </c>
      <c r="E25" s="28">
        <f t="shared" si="2"/>
        <v>603</v>
      </c>
      <c r="F25" s="28">
        <v>33</v>
      </c>
      <c r="G25" s="28">
        <v>3</v>
      </c>
      <c r="H25" s="28">
        <v>0</v>
      </c>
      <c r="I25" s="28">
        <f t="shared" si="1"/>
        <v>36</v>
      </c>
    </row>
    <row r="26" spans="1:9" x14ac:dyDescent="0.2">
      <c r="A26" s="32" t="s">
        <v>2231</v>
      </c>
      <c r="B26" s="28">
        <v>276</v>
      </c>
      <c r="C26" s="28">
        <v>47</v>
      </c>
      <c r="D26" s="28">
        <v>65</v>
      </c>
      <c r="E26" s="28">
        <f t="shared" si="2"/>
        <v>258</v>
      </c>
      <c r="F26" s="28">
        <v>18</v>
      </c>
      <c r="G26" s="28">
        <v>10</v>
      </c>
      <c r="H26" s="28">
        <v>1</v>
      </c>
      <c r="I26" s="28">
        <f t="shared" si="1"/>
        <v>27</v>
      </c>
    </row>
    <row r="27" spans="1:9" x14ac:dyDescent="0.2">
      <c r="A27" s="34" t="s">
        <v>2232</v>
      </c>
      <c r="B27" s="36">
        <v>1008</v>
      </c>
      <c r="C27" s="36">
        <v>234</v>
      </c>
      <c r="D27" s="36">
        <v>99</v>
      </c>
      <c r="E27" s="36">
        <f t="shared" si="2"/>
        <v>1143</v>
      </c>
      <c r="F27" s="36">
        <v>47</v>
      </c>
      <c r="G27" s="36">
        <v>5</v>
      </c>
      <c r="H27" s="36">
        <v>4</v>
      </c>
      <c r="I27" s="36">
        <f t="shared" si="1"/>
        <v>48</v>
      </c>
    </row>
    <row r="28" spans="1:9" x14ac:dyDescent="0.2">
      <c r="A28" s="32" t="s">
        <v>2233</v>
      </c>
      <c r="B28" s="28">
        <v>2613</v>
      </c>
      <c r="C28" s="28">
        <v>112</v>
      </c>
      <c r="D28" s="28">
        <v>124</v>
      </c>
      <c r="E28" s="28">
        <f t="shared" si="2"/>
        <v>2601</v>
      </c>
      <c r="F28" s="28">
        <v>14</v>
      </c>
      <c r="G28" s="28">
        <v>2</v>
      </c>
      <c r="H28" s="28">
        <v>1</v>
      </c>
      <c r="I28" s="28">
        <f t="shared" si="1"/>
        <v>15</v>
      </c>
    </row>
    <row r="29" spans="1:9" x14ac:dyDescent="0.2">
      <c r="A29" s="32" t="s">
        <v>1609</v>
      </c>
      <c r="B29" s="28">
        <v>537</v>
      </c>
      <c r="C29" s="28">
        <v>132</v>
      </c>
      <c r="D29" s="28">
        <v>68</v>
      </c>
      <c r="E29" s="28">
        <f t="shared" si="2"/>
        <v>601</v>
      </c>
      <c r="F29" s="28">
        <v>16</v>
      </c>
      <c r="G29" s="28">
        <v>7</v>
      </c>
      <c r="H29" s="28">
        <v>1</v>
      </c>
      <c r="I29" s="28">
        <f t="shared" si="1"/>
        <v>22</v>
      </c>
    </row>
    <row r="30" spans="1:9" x14ac:dyDescent="0.2">
      <c r="A30" s="32" t="s">
        <v>2234</v>
      </c>
      <c r="B30" s="28">
        <v>469</v>
      </c>
      <c r="C30" s="28">
        <v>223</v>
      </c>
      <c r="D30" s="28">
        <v>150</v>
      </c>
      <c r="E30" s="28">
        <f t="shared" si="2"/>
        <v>542</v>
      </c>
      <c r="F30" s="28">
        <v>6</v>
      </c>
      <c r="G30" s="28">
        <v>0</v>
      </c>
      <c r="H30" s="28">
        <v>0</v>
      </c>
      <c r="I30" s="28">
        <f t="shared" si="1"/>
        <v>6</v>
      </c>
    </row>
    <row r="31" spans="1:9" x14ac:dyDescent="0.2">
      <c r="A31" s="33" t="s">
        <v>2235</v>
      </c>
      <c r="B31" s="37">
        <v>317</v>
      </c>
      <c r="C31" s="37">
        <v>93</v>
      </c>
      <c r="D31" s="37">
        <v>48</v>
      </c>
      <c r="E31" s="37">
        <f t="shared" si="2"/>
        <v>362</v>
      </c>
      <c r="F31" s="37">
        <v>6</v>
      </c>
      <c r="G31" s="37">
        <v>3</v>
      </c>
      <c r="H31" s="37">
        <v>0</v>
      </c>
      <c r="I31" s="37">
        <f t="shared" si="1"/>
        <v>9</v>
      </c>
    </row>
    <row r="32" spans="1:9" x14ac:dyDescent="0.2">
      <c r="A32" s="32" t="s">
        <v>2236</v>
      </c>
      <c r="B32" s="28">
        <v>1154</v>
      </c>
      <c r="C32" s="28">
        <v>174</v>
      </c>
      <c r="D32" s="28">
        <v>104</v>
      </c>
      <c r="E32" s="28">
        <f t="shared" si="2"/>
        <v>1224</v>
      </c>
      <c r="F32" s="28">
        <v>43</v>
      </c>
      <c r="G32" s="28">
        <v>5</v>
      </c>
      <c r="H32" s="28">
        <v>0</v>
      </c>
      <c r="I32" s="28">
        <f t="shared" si="1"/>
        <v>48</v>
      </c>
    </row>
    <row r="33" spans="1:9" x14ac:dyDescent="0.2">
      <c r="A33" s="32" t="s">
        <v>2616</v>
      </c>
      <c r="B33" s="28">
        <v>339</v>
      </c>
      <c r="C33" s="28">
        <v>132</v>
      </c>
      <c r="D33" s="28">
        <v>98</v>
      </c>
      <c r="E33" s="28">
        <f t="shared" si="2"/>
        <v>373</v>
      </c>
      <c r="F33" s="28">
        <v>14</v>
      </c>
      <c r="G33" s="28">
        <v>2</v>
      </c>
      <c r="H33" s="28">
        <v>0</v>
      </c>
      <c r="I33" s="28">
        <f t="shared" si="1"/>
        <v>16</v>
      </c>
    </row>
    <row r="34" spans="1:9" x14ac:dyDescent="0.2">
      <c r="A34" s="32" t="s">
        <v>2238</v>
      </c>
      <c r="B34" s="28">
        <v>492</v>
      </c>
      <c r="C34" s="28">
        <v>52</v>
      </c>
      <c r="D34" s="28">
        <v>52</v>
      </c>
      <c r="E34" s="28">
        <f t="shared" si="2"/>
        <v>492</v>
      </c>
      <c r="F34" s="28">
        <v>29</v>
      </c>
      <c r="G34" s="28">
        <v>5</v>
      </c>
      <c r="H34" s="28">
        <v>0</v>
      </c>
      <c r="I34" s="28">
        <f t="shared" si="1"/>
        <v>34</v>
      </c>
    </row>
    <row r="35" spans="1:9" x14ac:dyDescent="0.2">
      <c r="A35" s="32" t="s">
        <v>1878</v>
      </c>
      <c r="B35" s="28">
        <v>127</v>
      </c>
      <c r="C35" s="28">
        <v>48</v>
      </c>
      <c r="D35" s="28">
        <v>33</v>
      </c>
      <c r="E35" s="28">
        <f t="shared" si="2"/>
        <v>142</v>
      </c>
      <c r="F35" s="28">
        <v>34</v>
      </c>
      <c r="G35" s="28">
        <v>0</v>
      </c>
      <c r="H35" s="28">
        <v>0</v>
      </c>
      <c r="I35" s="28">
        <f t="shared" si="1"/>
        <v>34</v>
      </c>
    </row>
    <row r="36" spans="1:9" x14ac:dyDescent="0.2">
      <c r="A36" s="33" t="s">
        <v>1879</v>
      </c>
      <c r="B36" s="37">
        <v>32</v>
      </c>
      <c r="C36" s="37">
        <v>19</v>
      </c>
      <c r="D36" s="37">
        <v>5</v>
      </c>
      <c r="E36" s="37">
        <f t="shared" si="2"/>
        <v>46</v>
      </c>
      <c r="F36" s="37">
        <v>0</v>
      </c>
      <c r="G36" s="37">
        <v>0</v>
      </c>
      <c r="H36" s="37">
        <v>0</v>
      </c>
      <c r="I36" s="37">
        <f t="shared" si="1"/>
        <v>0</v>
      </c>
    </row>
    <row r="37" spans="1:9" x14ac:dyDescent="0.2">
      <c r="A37" s="32" t="s">
        <v>1880</v>
      </c>
      <c r="B37" s="28">
        <v>86</v>
      </c>
      <c r="C37" s="28">
        <v>0</v>
      </c>
      <c r="D37" s="28">
        <v>8</v>
      </c>
      <c r="E37" s="28">
        <f t="shared" si="2"/>
        <v>78</v>
      </c>
      <c r="F37" s="28">
        <v>0</v>
      </c>
      <c r="G37" s="28">
        <v>0</v>
      </c>
      <c r="H37" s="28">
        <v>0</v>
      </c>
      <c r="I37" s="28">
        <f t="shared" si="1"/>
        <v>0</v>
      </c>
    </row>
    <row r="38" spans="1:9" x14ac:dyDescent="0.2">
      <c r="A38" s="32" t="s">
        <v>2617</v>
      </c>
      <c r="B38" s="28">
        <v>292</v>
      </c>
      <c r="C38" s="28">
        <v>45</v>
      </c>
      <c r="D38" s="28">
        <v>35</v>
      </c>
      <c r="E38" s="28">
        <f t="shared" si="2"/>
        <v>302</v>
      </c>
      <c r="F38" s="28">
        <v>33</v>
      </c>
      <c r="G38" s="28">
        <v>5</v>
      </c>
      <c r="H38" s="28">
        <v>0</v>
      </c>
      <c r="I38" s="28">
        <f t="shared" si="1"/>
        <v>38</v>
      </c>
    </row>
    <row r="39" spans="1:9" x14ac:dyDescent="0.2">
      <c r="A39" s="32" t="s">
        <v>599</v>
      </c>
      <c r="B39" s="28">
        <v>718</v>
      </c>
      <c r="C39" s="28">
        <v>69</v>
      </c>
      <c r="D39" s="28">
        <v>76</v>
      </c>
      <c r="E39" s="28">
        <f t="shared" si="2"/>
        <v>711</v>
      </c>
      <c r="F39" s="28">
        <v>29</v>
      </c>
      <c r="G39" s="28">
        <v>1</v>
      </c>
      <c r="H39" s="28">
        <v>6</v>
      </c>
      <c r="I39" s="28">
        <f t="shared" si="1"/>
        <v>24</v>
      </c>
    </row>
    <row r="40" spans="1:9" x14ac:dyDescent="0.2">
      <c r="A40" s="437" t="s">
        <v>2479</v>
      </c>
      <c r="B40" s="38">
        <f>SUM(B12:B39)</f>
        <v>17823</v>
      </c>
      <c r="C40" s="38">
        <f>SUM(C12:C39)</f>
        <v>3028</v>
      </c>
      <c r="D40" s="38">
        <f>SUM(D12:D39)</f>
        <v>2379</v>
      </c>
      <c r="E40" s="38">
        <f t="shared" si="2"/>
        <v>18472</v>
      </c>
      <c r="F40" s="38">
        <f>SUM(F12:F39)</f>
        <v>655</v>
      </c>
      <c r="G40" s="38">
        <f>SUM(G12:G39)</f>
        <v>97</v>
      </c>
      <c r="H40" s="38">
        <f>SUM(H12:H39)</f>
        <v>27</v>
      </c>
      <c r="I40" s="38">
        <f t="shared" si="1"/>
        <v>725</v>
      </c>
    </row>
    <row r="41" spans="1:9" x14ac:dyDescent="0.2">
      <c r="A41" s="436" t="s">
        <v>2241</v>
      </c>
      <c r="B41" s="27"/>
      <c r="C41" s="27"/>
      <c r="D41" s="27"/>
      <c r="E41" s="27"/>
      <c r="F41" s="27"/>
      <c r="G41" s="27"/>
      <c r="H41" s="27"/>
      <c r="I41" s="27"/>
    </row>
    <row r="42" spans="1:9" x14ac:dyDescent="0.2">
      <c r="A42" s="32" t="s">
        <v>1882</v>
      </c>
      <c r="B42" s="28">
        <v>287</v>
      </c>
      <c r="C42" s="28">
        <v>60</v>
      </c>
      <c r="D42" s="28">
        <v>64</v>
      </c>
      <c r="E42" s="28">
        <f t="shared" si="2"/>
        <v>283</v>
      </c>
      <c r="F42" s="28">
        <v>35</v>
      </c>
      <c r="G42" s="28">
        <v>0</v>
      </c>
      <c r="H42" s="28">
        <v>0</v>
      </c>
      <c r="I42" s="28">
        <f t="shared" si="1"/>
        <v>35</v>
      </c>
    </row>
    <row r="43" spans="1:9" x14ac:dyDescent="0.2">
      <c r="A43" s="32" t="s">
        <v>153</v>
      </c>
      <c r="B43" s="28">
        <v>551</v>
      </c>
      <c r="C43" s="28">
        <v>398</v>
      </c>
      <c r="D43" s="28">
        <v>268</v>
      </c>
      <c r="E43" s="28">
        <f t="shared" si="2"/>
        <v>681</v>
      </c>
      <c r="F43" s="28">
        <v>7</v>
      </c>
      <c r="G43" s="28">
        <v>0</v>
      </c>
      <c r="H43" s="28">
        <v>0</v>
      </c>
      <c r="I43" s="28">
        <f t="shared" si="1"/>
        <v>7</v>
      </c>
    </row>
    <row r="44" spans="1:9" x14ac:dyDescent="0.2">
      <c r="A44" s="32" t="s">
        <v>1886</v>
      </c>
      <c r="B44" s="28">
        <v>856</v>
      </c>
      <c r="C44" s="28">
        <v>116</v>
      </c>
      <c r="D44" s="28">
        <v>73</v>
      </c>
      <c r="E44" s="28">
        <f t="shared" si="2"/>
        <v>899</v>
      </c>
      <c r="F44" s="28">
        <v>24</v>
      </c>
      <c r="G44" s="28">
        <v>4</v>
      </c>
      <c r="H44" s="28">
        <v>2</v>
      </c>
      <c r="I44" s="28">
        <f t="shared" si="1"/>
        <v>26</v>
      </c>
    </row>
    <row r="45" spans="1:9" x14ac:dyDescent="0.2">
      <c r="A45" s="32" t="s">
        <v>1887</v>
      </c>
      <c r="B45" s="28">
        <v>75</v>
      </c>
      <c r="C45" s="28">
        <v>0</v>
      </c>
      <c r="D45" s="28">
        <v>0</v>
      </c>
      <c r="E45" s="28">
        <f t="shared" si="2"/>
        <v>75</v>
      </c>
      <c r="F45" s="28">
        <v>0</v>
      </c>
      <c r="G45" s="28">
        <v>0</v>
      </c>
      <c r="H45" s="28">
        <v>0</v>
      </c>
      <c r="I45" s="28">
        <f t="shared" si="1"/>
        <v>0</v>
      </c>
    </row>
    <row r="46" spans="1:9" x14ac:dyDescent="0.2">
      <c r="A46" s="34" t="s">
        <v>1888</v>
      </c>
      <c r="B46" s="36">
        <v>60</v>
      </c>
      <c r="C46" s="36">
        <v>32</v>
      </c>
      <c r="D46" s="36">
        <v>14</v>
      </c>
      <c r="E46" s="36">
        <f t="shared" si="2"/>
        <v>78</v>
      </c>
      <c r="F46" s="36">
        <v>25</v>
      </c>
      <c r="G46" s="36">
        <v>3</v>
      </c>
      <c r="H46" s="36">
        <v>0</v>
      </c>
      <c r="I46" s="36">
        <f t="shared" si="1"/>
        <v>28</v>
      </c>
    </row>
    <row r="47" spans="1:9" x14ac:dyDescent="0.2">
      <c r="A47" s="32" t="s">
        <v>2620</v>
      </c>
      <c r="B47" s="28">
        <v>8</v>
      </c>
      <c r="C47" s="28">
        <v>1</v>
      </c>
      <c r="D47" s="28">
        <v>7</v>
      </c>
      <c r="E47" s="28">
        <f t="shared" si="2"/>
        <v>2</v>
      </c>
      <c r="F47" s="28">
        <v>0</v>
      </c>
      <c r="G47" s="28">
        <v>0</v>
      </c>
      <c r="H47" s="28">
        <v>0</v>
      </c>
      <c r="I47" s="28">
        <f t="shared" si="1"/>
        <v>0</v>
      </c>
    </row>
    <row r="48" spans="1:9" x14ac:dyDescent="0.2">
      <c r="A48" s="32" t="s">
        <v>1611</v>
      </c>
      <c r="B48" s="28">
        <v>327</v>
      </c>
      <c r="C48" s="28">
        <v>41</v>
      </c>
      <c r="D48" s="28">
        <v>43</v>
      </c>
      <c r="E48" s="28">
        <f t="shared" si="2"/>
        <v>325</v>
      </c>
      <c r="F48" s="28">
        <v>38</v>
      </c>
      <c r="G48" s="28">
        <v>4</v>
      </c>
      <c r="H48" s="28">
        <v>0</v>
      </c>
      <c r="I48" s="28">
        <f t="shared" si="1"/>
        <v>42</v>
      </c>
    </row>
    <row r="49" spans="1:9" x14ac:dyDescent="0.2">
      <c r="A49" s="32" t="s">
        <v>2621</v>
      </c>
      <c r="B49" s="28">
        <v>0</v>
      </c>
      <c r="C49" s="28">
        <v>1</v>
      </c>
      <c r="D49" s="28">
        <v>0</v>
      </c>
      <c r="E49" s="28">
        <f>+B49+C49-D49</f>
        <v>1</v>
      </c>
      <c r="F49" s="28">
        <v>0</v>
      </c>
      <c r="G49" s="28">
        <v>0</v>
      </c>
      <c r="H49" s="28">
        <v>0</v>
      </c>
      <c r="I49" s="28">
        <f>+F49+G49-H49</f>
        <v>0</v>
      </c>
    </row>
    <row r="50" spans="1:9" x14ac:dyDescent="0.2">
      <c r="A50" s="34" t="s">
        <v>1890</v>
      </c>
      <c r="B50" s="36">
        <v>159</v>
      </c>
      <c r="C50" s="36">
        <v>49</v>
      </c>
      <c r="D50" s="36">
        <v>16</v>
      </c>
      <c r="E50" s="36">
        <f t="shared" si="2"/>
        <v>192</v>
      </c>
      <c r="F50" s="36">
        <v>29</v>
      </c>
      <c r="G50" s="36">
        <v>6</v>
      </c>
      <c r="H50" s="36">
        <v>0</v>
      </c>
      <c r="I50" s="36">
        <f t="shared" si="1"/>
        <v>35</v>
      </c>
    </row>
    <row r="51" spans="1:9" x14ac:dyDescent="0.2">
      <c r="A51" s="32" t="s">
        <v>1891</v>
      </c>
      <c r="B51" s="28">
        <v>119</v>
      </c>
      <c r="C51" s="28">
        <v>7</v>
      </c>
      <c r="D51" s="28">
        <v>43</v>
      </c>
      <c r="E51" s="28">
        <f t="shared" si="2"/>
        <v>83</v>
      </c>
      <c r="F51" s="28">
        <v>4</v>
      </c>
      <c r="G51" s="28">
        <v>1</v>
      </c>
      <c r="H51" s="28">
        <v>0</v>
      </c>
      <c r="I51" s="28">
        <f t="shared" si="1"/>
        <v>5</v>
      </c>
    </row>
    <row r="52" spans="1:9" x14ac:dyDescent="0.2">
      <c r="A52" s="32" t="s">
        <v>2624</v>
      </c>
      <c r="B52" s="28">
        <v>0</v>
      </c>
      <c r="C52" s="28">
        <v>17</v>
      </c>
      <c r="D52" s="28">
        <v>1</v>
      </c>
      <c r="E52" s="28">
        <f t="shared" si="2"/>
        <v>16</v>
      </c>
      <c r="F52" s="28">
        <v>0</v>
      </c>
      <c r="G52" s="28">
        <v>11</v>
      </c>
      <c r="H52" s="28">
        <v>0</v>
      </c>
      <c r="I52" s="28">
        <f t="shared" si="1"/>
        <v>11</v>
      </c>
    </row>
    <row r="53" spans="1:9" x14ac:dyDescent="0.2">
      <c r="A53" s="437" t="s">
        <v>2480</v>
      </c>
      <c r="B53" s="38">
        <f>SUM(B42:B52)</f>
        <v>2442</v>
      </c>
      <c r="C53" s="38">
        <f t="shared" ref="C53:H53" si="3">SUM(C42:C52)</f>
        <v>722</v>
      </c>
      <c r="D53" s="38">
        <f t="shared" si="3"/>
        <v>529</v>
      </c>
      <c r="E53" s="38">
        <f t="shared" si="2"/>
        <v>2635</v>
      </c>
      <c r="F53" s="38">
        <f t="shared" si="3"/>
        <v>162</v>
      </c>
      <c r="G53" s="38">
        <f t="shared" si="3"/>
        <v>29</v>
      </c>
      <c r="H53" s="38">
        <f t="shared" si="3"/>
        <v>2</v>
      </c>
      <c r="I53" s="38">
        <f t="shared" si="1"/>
        <v>189</v>
      </c>
    </row>
    <row r="54" spans="1:9" x14ac:dyDescent="0.2">
      <c r="A54" s="435" t="s">
        <v>2044</v>
      </c>
      <c r="B54" s="27"/>
      <c r="C54" s="27"/>
      <c r="D54" s="27"/>
      <c r="E54" s="27"/>
      <c r="F54" s="27"/>
      <c r="G54" s="27"/>
      <c r="H54" s="27"/>
      <c r="I54" s="27"/>
    </row>
    <row r="55" spans="1:9" x14ac:dyDescent="0.2">
      <c r="A55" s="32" t="s">
        <v>1884</v>
      </c>
      <c r="B55" s="28">
        <v>326</v>
      </c>
      <c r="C55" s="28">
        <v>20</v>
      </c>
      <c r="D55" s="28">
        <v>49</v>
      </c>
      <c r="E55" s="28">
        <f t="shared" si="2"/>
        <v>297</v>
      </c>
      <c r="F55" s="28">
        <v>39</v>
      </c>
      <c r="G55" s="28">
        <v>2</v>
      </c>
      <c r="H55" s="28">
        <v>0</v>
      </c>
      <c r="I55" s="28">
        <f t="shared" si="1"/>
        <v>41</v>
      </c>
    </row>
    <row r="56" spans="1:9" x14ac:dyDescent="0.2">
      <c r="A56" s="32" t="s">
        <v>1885</v>
      </c>
      <c r="B56" s="28">
        <v>73</v>
      </c>
      <c r="C56" s="28">
        <v>12</v>
      </c>
      <c r="D56" s="28">
        <v>22</v>
      </c>
      <c r="E56" s="28">
        <f t="shared" si="2"/>
        <v>63</v>
      </c>
      <c r="F56" s="28">
        <v>6</v>
      </c>
      <c r="G56" s="28">
        <v>0</v>
      </c>
      <c r="H56" s="28">
        <v>0</v>
      </c>
      <c r="I56" s="28">
        <f t="shared" si="1"/>
        <v>6</v>
      </c>
    </row>
    <row r="57" spans="1:9" x14ac:dyDescent="0.2">
      <c r="A57" s="32" t="s">
        <v>2619</v>
      </c>
      <c r="B57" s="28">
        <v>109</v>
      </c>
      <c r="C57" s="28">
        <v>8</v>
      </c>
      <c r="D57" s="28">
        <v>5</v>
      </c>
      <c r="E57" s="28">
        <f t="shared" si="2"/>
        <v>112</v>
      </c>
      <c r="F57" s="28">
        <v>10</v>
      </c>
      <c r="G57" s="28">
        <v>0</v>
      </c>
      <c r="H57" s="28">
        <v>0</v>
      </c>
      <c r="I57" s="28">
        <f t="shared" si="1"/>
        <v>10</v>
      </c>
    </row>
    <row r="58" spans="1:9" x14ac:dyDescent="0.2">
      <c r="A58" s="32" t="s">
        <v>1610</v>
      </c>
      <c r="B58" s="28">
        <v>128</v>
      </c>
      <c r="C58" s="28">
        <v>15</v>
      </c>
      <c r="D58" s="28">
        <v>20</v>
      </c>
      <c r="E58" s="28">
        <f t="shared" si="2"/>
        <v>123</v>
      </c>
      <c r="F58" s="28">
        <v>28</v>
      </c>
      <c r="G58" s="28">
        <v>0</v>
      </c>
      <c r="H58" s="28">
        <v>0</v>
      </c>
      <c r="I58" s="28">
        <f t="shared" si="1"/>
        <v>28</v>
      </c>
    </row>
    <row r="59" spans="1:9" x14ac:dyDescent="0.2">
      <c r="A59" s="33" t="s">
        <v>2622</v>
      </c>
      <c r="B59" s="37">
        <v>85</v>
      </c>
      <c r="C59" s="37">
        <v>59</v>
      </c>
      <c r="D59" s="37">
        <v>1</v>
      </c>
      <c r="E59" s="37">
        <f t="shared" si="2"/>
        <v>143</v>
      </c>
      <c r="F59" s="37">
        <v>0</v>
      </c>
      <c r="G59" s="37">
        <v>3</v>
      </c>
      <c r="H59" s="37">
        <v>0</v>
      </c>
      <c r="I59" s="37">
        <f t="shared" si="1"/>
        <v>3</v>
      </c>
    </row>
    <row r="60" spans="1:9" x14ac:dyDescent="0.2">
      <c r="A60" s="32" t="s">
        <v>2623</v>
      </c>
      <c r="B60" s="28">
        <v>10</v>
      </c>
      <c r="C60" s="28">
        <v>3</v>
      </c>
      <c r="D60" s="28">
        <v>0</v>
      </c>
      <c r="E60" s="28">
        <f t="shared" si="2"/>
        <v>13</v>
      </c>
      <c r="F60" s="28">
        <v>12</v>
      </c>
      <c r="G60" s="28">
        <v>0</v>
      </c>
      <c r="H60" s="28">
        <v>0</v>
      </c>
      <c r="I60" s="28">
        <f t="shared" si="1"/>
        <v>12</v>
      </c>
    </row>
    <row r="61" spans="1:9" x14ac:dyDescent="0.2">
      <c r="A61" s="32" t="s">
        <v>1892</v>
      </c>
      <c r="B61" s="28">
        <v>553</v>
      </c>
      <c r="C61" s="28">
        <v>94</v>
      </c>
      <c r="D61" s="28">
        <v>28</v>
      </c>
      <c r="E61" s="28">
        <f t="shared" si="2"/>
        <v>619</v>
      </c>
      <c r="F61" s="28">
        <v>39</v>
      </c>
      <c r="G61" s="28">
        <v>6</v>
      </c>
      <c r="H61" s="28">
        <v>0</v>
      </c>
      <c r="I61" s="28">
        <f t="shared" si="1"/>
        <v>45</v>
      </c>
    </row>
    <row r="62" spans="1:9" x14ac:dyDescent="0.2">
      <c r="A62" s="32" t="s">
        <v>1893</v>
      </c>
      <c r="B62" s="28">
        <v>255</v>
      </c>
      <c r="C62" s="28">
        <v>23</v>
      </c>
      <c r="D62" s="28">
        <v>27</v>
      </c>
      <c r="E62" s="28">
        <f t="shared" si="2"/>
        <v>251</v>
      </c>
      <c r="F62" s="28">
        <v>27</v>
      </c>
      <c r="G62" s="28">
        <v>0</v>
      </c>
      <c r="H62" s="28">
        <v>0</v>
      </c>
      <c r="I62" s="28">
        <f t="shared" si="1"/>
        <v>27</v>
      </c>
    </row>
    <row r="63" spans="1:9" x14ac:dyDescent="0.2">
      <c r="A63" s="32" t="s">
        <v>1895</v>
      </c>
      <c r="B63" s="28">
        <v>177</v>
      </c>
      <c r="C63" s="28">
        <v>10</v>
      </c>
      <c r="D63" s="28">
        <v>29</v>
      </c>
      <c r="E63" s="28">
        <f t="shared" si="2"/>
        <v>158</v>
      </c>
      <c r="F63" s="28">
        <v>14</v>
      </c>
      <c r="G63" s="28">
        <v>0</v>
      </c>
      <c r="H63" s="28">
        <v>0</v>
      </c>
      <c r="I63" s="28">
        <f t="shared" si="1"/>
        <v>14</v>
      </c>
    </row>
    <row r="64" spans="1:9" x14ac:dyDescent="0.2">
      <c r="A64" s="32" t="s">
        <v>600</v>
      </c>
      <c r="B64" s="28">
        <v>141</v>
      </c>
      <c r="C64" s="28">
        <v>8</v>
      </c>
      <c r="D64" s="28">
        <v>24</v>
      </c>
      <c r="E64" s="28">
        <f t="shared" si="2"/>
        <v>125</v>
      </c>
      <c r="F64" s="28">
        <v>28</v>
      </c>
      <c r="G64" s="28">
        <v>0</v>
      </c>
      <c r="H64" s="28">
        <v>0</v>
      </c>
      <c r="I64" s="28">
        <f t="shared" si="1"/>
        <v>28</v>
      </c>
    </row>
    <row r="65" spans="1:9" x14ac:dyDescent="0.2">
      <c r="A65" s="437" t="s">
        <v>2045</v>
      </c>
      <c r="B65" s="38">
        <f>SUM(B55:B64)</f>
        <v>1857</v>
      </c>
      <c r="C65" s="38">
        <f t="shared" ref="C65:H65" si="4">SUM(C55:C64)</f>
        <v>252</v>
      </c>
      <c r="D65" s="38">
        <f t="shared" si="4"/>
        <v>205</v>
      </c>
      <c r="E65" s="38">
        <f t="shared" si="2"/>
        <v>1904</v>
      </c>
      <c r="F65" s="38">
        <f t="shared" si="4"/>
        <v>203</v>
      </c>
      <c r="G65" s="38">
        <f t="shared" si="4"/>
        <v>11</v>
      </c>
      <c r="H65" s="38">
        <f t="shared" si="4"/>
        <v>0</v>
      </c>
      <c r="I65" s="38">
        <f t="shared" si="1"/>
        <v>214</v>
      </c>
    </row>
    <row r="66" spans="1:9" ht="15" customHeight="1" thickBot="1" x14ac:dyDescent="0.25">
      <c r="A66" s="438" t="s">
        <v>2629</v>
      </c>
      <c r="B66" s="44">
        <f>+B40+B53+B65</f>
        <v>22122</v>
      </c>
      <c r="C66" s="44">
        <f>+C40+C53+C65</f>
        <v>4002</v>
      </c>
      <c r="D66" s="44">
        <f>+D40+D53+D65</f>
        <v>3113</v>
      </c>
      <c r="E66" s="44">
        <f t="shared" si="2"/>
        <v>23011</v>
      </c>
      <c r="F66" s="44">
        <f>+F40+F53+F65</f>
        <v>1020</v>
      </c>
      <c r="G66" s="44">
        <f>+G40+G53+G65</f>
        <v>137</v>
      </c>
      <c r="H66" s="44">
        <f>+H40+H53+H65</f>
        <v>29</v>
      </c>
      <c r="I66" s="44">
        <f t="shared" si="1"/>
        <v>1128</v>
      </c>
    </row>
  </sheetData>
  <mergeCells count="13">
    <mergeCell ref="A5:I5"/>
    <mergeCell ref="A6:I6"/>
    <mergeCell ref="G9:G10"/>
    <mergeCell ref="E9:E10"/>
    <mergeCell ref="D9:D10"/>
    <mergeCell ref="C9:C10"/>
    <mergeCell ref="B9:B10"/>
    <mergeCell ref="H9:H10"/>
    <mergeCell ref="I9:I10"/>
    <mergeCell ref="F8:I8"/>
    <mergeCell ref="A9:A10"/>
    <mergeCell ref="B8:E8"/>
    <mergeCell ref="F9:F10"/>
  </mergeCells>
  <phoneticPr fontId="2" type="noConversion"/>
  <conditionalFormatting sqref="A12:A66">
    <cfRule type="expression" dxfId="6" priority="1" stopIfTrue="1">
      <formula>$AW12=1</formula>
    </cfRule>
  </conditionalFormatting>
  <conditionalFormatting sqref="B12:I66">
    <cfRule type="expression" dxfId="5" priority="2" stopIfTrue="1">
      <formula>$AX12=1</formula>
    </cfRule>
  </conditionalFormatting>
  <hyperlinks>
    <hyperlink ref="A1" location="ICINDEKILER!A1" display="İçindekiler"/>
    <hyperlink ref="A2" location="CONTENTS!A1" display="Contents"/>
  </hyperlinks>
  <pageMargins left="0.75" right="0.75" top="1.35" bottom="1" header="0.5" footer="0.5"/>
  <pageSetup paperSize="8" scale="97" orientation="portrait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G177"/>
  <sheetViews>
    <sheetView showGridLines="0" workbookViewId="0">
      <selection activeCell="A4" sqref="A4"/>
    </sheetView>
  </sheetViews>
  <sheetFormatPr defaultRowHeight="12.75" x14ac:dyDescent="0.2"/>
  <cols>
    <col min="1" max="1" width="17.85546875" style="24" customWidth="1"/>
    <col min="2" max="2" width="28.5703125" style="24" customWidth="1"/>
    <col min="3" max="3" width="16.5703125" style="24" customWidth="1"/>
    <col min="4" max="4" width="9.140625" style="24"/>
    <col min="5" max="5" width="28.7109375" style="24" bestFit="1" customWidth="1"/>
    <col min="6" max="6" width="20.42578125" style="24" customWidth="1"/>
    <col min="7" max="7" width="13.7109375" style="24" customWidth="1"/>
    <col min="8" max="16384" width="9.140625" style="24"/>
  </cols>
  <sheetData>
    <row r="1" spans="1:7" x14ac:dyDescent="0.2">
      <c r="A1" s="334" t="s">
        <v>1595</v>
      </c>
    </row>
    <row r="2" spans="1:7" x14ac:dyDescent="0.2">
      <c r="A2" s="334" t="s">
        <v>300</v>
      </c>
    </row>
    <row r="3" spans="1:7" s="30" customFormat="1" x14ac:dyDescent="0.2">
      <c r="A3" s="158" t="s">
        <v>245</v>
      </c>
      <c r="G3" s="159" t="s">
        <v>246</v>
      </c>
    </row>
    <row r="4" spans="1:7" s="30" customFormat="1" x14ac:dyDescent="0.2"/>
    <row r="5" spans="1:7" s="30" customFormat="1" ht="14.25" x14ac:dyDescent="0.2">
      <c r="A5" s="895" t="s">
        <v>255</v>
      </c>
      <c r="B5" s="895"/>
      <c r="C5" s="895"/>
      <c r="D5" s="895"/>
      <c r="E5" s="895"/>
      <c r="F5" s="895"/>
      <c r="G5" s="895"/>
    </row>
    <row r="6" spans="1:7" s="30" customFormat="1" ht="14.25" x14ac:dyDescent="0.2">
      <c r="A6" s="880" t="s">
        <v>2339</v>
      </c>
      <c r="B6" s="895"/>
      <c r="C6" s="895"/>
      <c r="D6" s="895"/>
      <c r="E6" s="895"/>
      <c r="F6" s="895"/>
      <c r="G6" s="895"/>
    </row>
    <row r="7" spans="1:7" s="30" customFormat="1" ht="15.75" thickBot="1" x14ac:dyDescent="0.3">
      <c r="A7" s="178"/>
      <c r="B7" s="178"/>
      <c r="C7" s="178"/>
      <c r="D7" s="178"/>
      <c r="E7" s="178"/>
      <c r="F7" s="178"/>
      <c r="G7" s="178"/>
    </row>
    <row r="8" spans="1:7" s="30" customFormat="1" x14ac:dyDescent="0.2">
      <c r="A8" s="898" t="s">
        <v>2329</v>
      </c>
      <c r="B8" s="885" t="s">
        <v>1394</v>
      </c>
      <c r="C8" s="885" t="s">
        <v>1395</v>
      </c>
      <c r="E8" s="898" t="s">
        <v>2329</v>
      </c>
      <c r="F8" s="885" t="s">
        <v>1394</v>
      </c>
      <c r="G8" s="885" t="s">
        <v>1395</v>
      </c>
    </row>
    <row r="9" spans="1:7" s="30" customFormat="1" x14ac:dyDescent="0.2">
      <c r="A9" s="899"/>
      <c r="B9" s="896"/>
      <c r="C9" s="896"/>
      <c r="E9" s="899"/>
      <c r="F9" s="896"/>
      <c r="G9" s="896"/>
    </row>
    <row r="10" spans="1:7" s="30" customFormat="1" ht="21.75" customHeight="1" thickBot="1" x14ac:dyDescent="0.25">
      <c r="A10" s="900"/>
      <c r="B10" s="897"/>
      <c r="C10" s="897"/>
      <c r="E10" s="900"/>
      <c r="F10" s="897"/>
      <c r="G10" s="897"/>
    </row>
    <row r="11" spans="1:7" ht="13.5" thickBot="1" x14ac:dyDescent="0.25">
      <c r="A11" s="456" t="s">
        <v>282</v>
      </c>
      <c r="B11" s="506" t="s">
        <v>2602</v>
      </c>
      <c r="C11" s="221" t="s">
        <v>3383</v>
      </c>
      <c r="E11" s="456" t="s">
        <v>2236</v>
      </c>
      <c r="F11" s="506" t="s">
        <v>956</v>
      </c>
      <c r="G11" s="221" t="s">
        <v>3384</v>
      </c>
    </row>
    <row r="12" spans="1:7" ht="13.5" thickBot="1" x14ac:dyDescent="0.25">
      <c r="A12" s="511"/>
      <c r="B12" s="507" t="s">
        <v>2596</v>
      </c>
      <c r="C12" s="222" t="s">
        <v>3383</v>
      </c>
      <c r="E12" s="456" t="s">
        <v>2616</v>
      </c>
      <c r="F12" s="506" t="s">
        <v>957</v>
      </c>
      <c r="G12" s="221" t="s">
        <v>3385</v>
      </c>
    </row>
    <row r="13" spans="1:7" ht="13.5" thickBot="1" x14ac:dyDescent="0.25">
      <c r="A13" s="456" t="s">
        <v>283</v>
      </c>
      <c r="B13" s="506" t="s">
        <v>2597</v>
      </c>
      <c r="C13" s="221" t="s">
        <v>3386</v>
      </c>
      <c r="E13" s="456" t="s">
        <v>2238</v>
      </c>
      <c r="F13" s="506" t="s">
        <v>958</v>
      </c>
      <c r="G13" s="221" t="s">
        <v>3387</v>
      </c>
    </row>
    <row r="14" spans="1:7" ht="13.5" thickBot="1" x14ac:dyDescent="0.25">
      <c r="A14" s="456" t="s">
        <v>284</v>
      </c>
      <c r="B14" s="506" t="s">
        <v>2598</v>
      </c>
      <c r="C14" s="221" t="s">
        <v>3388</v>
      </c>
      <c r="E14" s="511"/>
      <c r="F14" s="507" t="s">
        <v>959</v>
      </c>
      <c r="G14" s="222" t="s">
        <v>2662</v>
      </c>
    </row>
    <row r="15" spans="1:7" ht="13.5" thickBot="1" x14ac:dyDescent="0.25">
      <c r="A15" s="511"/>
      <c r="B15" s="507" t="s">
        <v>2599</v>
      </c>
      <c r="C15" s="222" t="s">
        <v>3383</v>
      </c>
      <c r="E15" s="456" t="s">
        <v>1878</v>
      </c>
      <c r="F15" s="506" t="s">
        <v>1878</v>
      </c>
      <c r="G15" s="221" t="s">
        <v>3389</v>
      </c>
    </row>
    <row r="16" spans="1:7" ht="13.5" thickBot="1" x14ac:dyDescent="0.25">
      <c r="A16" s="507"/>
      <c r="B16" s="507" t="s">
        <v>2600</v>
      </c>
      <c r="C16" s="222" t="s">
        <v>3390</v>
      </c>
      <c r="E16" s="456" t="s">
        <v>1879</v>
      </c>
      <c r="F16" s="506" t="s">
        <v>957</v>
      </c>
      <c r="G16" s="221" t="s">
        <v>3385</v>
      </c>
    </row>
    <row r="17" spans="1:7" ht="13.5" thickBot="1" x14ac:dyDescent="0.25">
      <c r="A17" s="507"/>
      <c r="B17" s="507" t="s">
        <v>2601</v>
      </c>
      <c r="C17" s="222" t="s">
        <v>2664</v>
      </c>
      <c r="E17" s="456" t="s">
        <v>1880</v>
      </c>
      <c r="F17" s="506" t="s">
        <v>960</v>
      </c>
      <c r="G17" s="221" t="s">
        <v>3383</v>
      </c>
    </row>
    <row r="18" spans="1:7" ht="13.5" thickBot="1" x14ac:dyDescent="0.25">
      <c r="A18" s="456" t="s">
        <v>2227</v>
      </c>
      <c r="B18" s="506" t="s">
        <v>2602</v>
      </c>
      <c r="C18" s="221" t="s">
        <v>3391</v>
      </c>
      <c r="E18" s="456" t="s">
        <v>2617</v>
      </c>
      <c r="F18" s="506" t="s">
        <v>2602</v>
      </c>
      <c r="G18" s="221" t="s">
        <v>3392</v>
      </c>
    </row>
    <row r="19" spans="1:7" x14ac:dyDescent="0.2">
      <c r="A19" s="511"/>
      <c r="B19" s="507" t="s">
        <v>2603</v>
      </c>
      <c r="C19" s="222" t="s">
        <v>3393</v>
      </c>
      <c r="E19" s="456" t="s">
        <v>599</v>
      </c>
      <c r="F19" s="506" t="s">
        <v>956</v>
      </c>
      <c r="G19" s="221" t="s">
        <v>3394</v>
      </c>
    </row>
    <row r="20" spans="1:7" ht="13.5" thickBot="1" x14ac:dyDescent="0.25">
      <c r="A20" s="507"/>
      <c r="B20" s="507" t="s">
        <v>2604</v>
      </c>
      <c r="C20" s="222" t="s">
        <v>3395</v>
      </c>
      <c r="E20" s="511"/>
      <c r="F20" s="507" t="s">
        <v>2604</v>
      </c>
      <c r="G20" s="222" t="s">
        <v>2670</v>
      </c>
    </row>
    <row r="21" spans="1:7" ht="13.5" thickBot="1" x14ac:dyDescent="0.25">
      <c r="A21" s="507"/>
      <c r="B21" s="507" t="s">
        <v>1859</v>
      </c>
      <c r="C21" s="222" t="s">
        <v>3396</v>
      </c>
      <c r="E21" s="456" t="s">
        <v>153</v>
      </c>
      <c r="F21" s="506" t="s">
        <v>961</v>
      </c>
      <c r="G21" s="221" t="s">
        <v>3383</v>
      </c>
    </row>
    <row r="22" spans="1:7" x14ac:dyDescent="0.2">
      <c r="A22" s="507"/>
      <c r="B22" s="507" t="s">
        <v>1860</v>
      </c>
      <c r="C22" s="222" t="s">
        <v>3383</v>
      </c>
      <c r="E22" s="456" t="s">
        <v>1884</v>
      </c>
      <c r="F22" s="506" t="s">
        <v>962</v>
      </c>
      <c r="G22" s="221" t="s">
        <v>3397</v>
      </c>
    </row>
    <row r="23" spans="1:7" ht="26.25" thickBot="1" x14ac:dyDescent="0.25">
      <c r="A23" s="507"/>
      <c r="B23" s="507" t="s">
        <v>1863</v>
      </c>
      <c r="C23" s="222" t="s">
        <v>1926</v>
      </c>
      <c r="E23" s="511"/>
      <c r="F23" s="507" t="s">
        <v>2602</v>
      </c>
      <c r="G23" s="222" t="s">
        <v>3398</v>
      </c>
    </row>
    <row r="24" spans="1:7" x14ac:dyDescent="0.2">
      <c r="A24" s="456" t="s">
        <v>2228</v>
      </c>
      <c r="B24" s="506" t="s">
        <v>1864</v>
      </c>
      <c r="C24" s="221" t="s">
        <v>3399</v>
      </c>
      <c r="E24" s="507"/>
      <c r="F24" s="507" t="s">
        <v>1878</v>
      </c>
      <c r="G24" s="222" t="s">
        <v>2402</v>
      </c>
    </row>
    <row r="25" spans="1:7" x14ac:dyDescent="0.2">
      <c r="A25" s="511"/>
      <c r="B25" s="507" t="s">
        <v>2603</v>
      </c>
      <c r="C25" s="222" t="s">
        <v>2403</v>
      </c>
      <c r="E25" s="507"/>
      <c r="F25" s="507" t="s">
        <v>963</v>
      </c>
      <c r="G25" s="222" t="s">
        <v>2404</v>
      </c>
    </row>
    <row r="26" spans="1:7" ht="13.5" thickBot="1" x14ac:dyDescent="0.25">
      <c r="A26" s="507"/>
      <c r="B26" s="507" t="s">
        <v>2602</v>
      </c>
      <c r="C26" s="222" t="s">
        <v>3398</v>
      </c>
      <c r="E26" s="507"/>
      <c r="F26" s="507" t="s">
        <v>958</v>
      </c>
      <c r="G26" s="222" t="s">
        <v>1922</v>
      </c>
    </row>
    <row r="27" spans="1:7" ht="13.5" thickBot="1" x14ac:dyDescent="0.25">
      <c r="A27" s="507"/>
      <c r="B27" s="507" t="s">
        <v>1865</v>
      </c>
      <c r="C27" s="222" t="s">
        <v>2405</v>
      </c>
      <c r="E27" s="456" t="s">
        <v>1885</v>
      </c>
      <c r="F27" s="506" t="s">
        <v>957</v>
      </c>
      <c r="G27" s="221" t="s">
        <v>2406</v>
      </c>
    </row>
    <row r="28" spans="1:7" x14ac:dyDescent="0.2">
      <c r="A28" s="507"/>
      <c r="B28" s="507" t="s">
        <v>1866</v>
      </c>
      <c r="C28" s="222" t="s">
        <v>1918</v>
      </c>
      <c r="E28" s="456" t="s">
        <v>2619</v>
      </c>
      <c r="F28" s="506" t="s">
        <v>961</v>
      </c>
      <c r="G28" s="221" t="s">
        <v>3383</v>
      </c>
    </row>
    <row r="29" spans="1:7" x14ac:dyDescent="0.2">
      <c r="A29" s="507"/>
      <c r="B29" s="507" t="s">
        <v>1398</v>
      </c>
      <c r="C29" s="222" t="s">
        <v>2407</v>
      </c>
      <c r="E29" s="511"/>
      <c r="F29" s="507" t="s">
        <v>2602</v>
      </c>
      <c r="G29" s="222" t="s">
        <v>3383</v>
      </c>
    </row>
    <row r="30" spans="1:7" ht="25.5" x14ac:dyDescent="0.2">
      <c r="A30" s="507"/>
      <c r="B30" s="507" t="s">
        <v>1863</v>
      </c>
      <c r="C30" s="222" t="s">
        <v>1911</v>
      </c>
      <c r="E30" s="507"/>
      <c r="F30" s="507" t="s">
        <v>964</v>
      </c>
      <c r="G30" s="222" t="s">
        <v>1917</v>
      </c>
    </row>
    <row r="31" spans="1:7" ht="13.5" thickBot="1" x14ac:dyDescent="0.25">
      <c r="A31" s="507"/>
      <c r="B31" s="507" t="s">
        <v>1399</v>
      </c>
      <c r="C31" s="222" t="s">
        <v>3383</v>
      </c>
      <c r="E31" s="507"/>
      <c r="F31" s="507" t="s">
        <v>1406</v>
      </c>
      <c r="G31" s="222" t="s">
        <v>2408</v>
      </c>
    </row>
    <row r="32" spans="1:7" ht="26.25" thickBot="1" x14ac:dyDescent="0.25">
      <c r="A32" s="456" t="s">
        <v>1607</v>
      </c>
      <c r="B32" s="506" t="s">
        <v>1400</v>
      </c>
      <c r="C32" s="221" t="s">
        <v>2409</v>
      </c>
      <c r="E32" s="507"/>
      <c r="F32" s="507" t="s">
        <v>965</v>
      </c>
      <c r="G32" s="222" t="s">
        <v>2410</v>
      </c>
    </row>
    <row r="33" spans="1:7" x14ac:dyDescent="0.2">
      <c r="A33" s="511"/>
      <c r="B33" s="507" t="s">
        <v>2603</v>
      </c>
      <c r="C33" s="222" t="s">
        <v>2411</v>
      </c>
      <c r="E33" s="456" t="s">
        <v>1886</v>
      </c>
      <c r="F33" s="506" t="s">
        <v>1406</v>
      </c>
      <c r="G33" s="221" t="s">
        <v>2412</v>
      </c>
    </row>
    <row r="34" spans="1:7" x14ac:dyDescent="0.2">
      <c r="A34" s="507"/>
      <c r="B34" s="507" t="s">
        <v>1401</v>
      </c>
      <c r="C34" s="222" t="s">
        <v>2404</v>
      </c>
      <c r="E34" s="511"/>
      <c r="F34" s="507" t="s">
        <v>1865</v>
      </c>
      <c r="G34" s="222" t="s">
        <v>2405</v>
      </c>
    </row>
    <row r="35" spans="1:7" x14ac:dyDescent="0.2">
      <c r="A35" s="507"/>
      <c r="B35" s="507" t="s">
        <v>1402</v>
      </c>
      <c r="C35" s="222" t="s">
        <v>3383</v>
      </c>
      <c r="E35" s="507"/>
      <c r="F35" s="507" t="s">
        <v>1866</v>
      </c>
      <c r="G35" s="222" t="s">
        <v>1918</v>
      </c>
    </row>
    <row r="36" spans="1:7" ht="13.5" thickBot="1" x14ac:dyDescent="0.25">
      <c r="A36" s="507"/>
      <c r="B36" s="507" t="s">
        <v>1403</v>
      </c>
      <c r="C36" s="222" t="s">
        <v>3383</v>
      </c>
      <c r="E36" s="507"/>
      <c r="F36" s="507" t="s">
        <v>966</v>
      </c>
      <c r="G36" s="222" t="s">
        <v>1911</v>
      </c>
    </row>
    <row r="37" spans="1:7" ht="13.5" thickBot="1" x14ac:dyDescent="0.25">
      <c r="A37" s="456" t="s">
        <v>2230</v>
      </c>
      <c r="B37" s="506" t="s">
        <v>1404</v>
      </c>
      <c r="C37" s="221" t="s">
        <v>2413</v>
      </c>
      <c r="E37" s="456" t="s">
        <v>1610</v>
      </c>
      <c r="F37" s="506" t="s">
        <v>963</v>
      </c>
      <c r="G37" s="221" t="s">
        <v>2404</v>
      </c>
    </row>
    <row r="38" spans="1:7" ht="13.5" thickBot="1" x14ac:dyDescent="0.25">
      <c r="A38" s="456" t="s">
        <v>1608</v>
      </c>
      <c r="B38" s="506" t="s">
        <v>2602</v>
      </c>
      <c r="C38" s="221" t="s">
        <v>2414</v>
      </c>
      <c r="E38" s="511"/>
      <c r="F38" s="507" t="s">
        <v>959</v>
      </c>
      <c r="G38" s="222" t="s">
        <v>2666</v>
      </c>
    </row>
    <row r="39" spans="1:7" x14ac:dyDescent="0.2">
      <c r="A39" s="456" t="s">
        <v>2614</v>
      </c>
      <c r="B39" s="506" t="s">
        <v>1861</v>
      </c>
      <c r="C39" s="221" t="s">
        <v>2415</v>
      </c>
      <c r="E39" s="507"/>
      <c r="F39" s="507" t="s">
        <v>2603</v>
      </c>
      <c r="G39" s="222" t="s">
        <v>2416</v>
      </c>
    </row>
    <row r="40" spans="1:7" x14ac:dyDescent="0.2">
      <c r="A40" s="511"/>
      <c r="B40" s="507" t="s">
        <v>2603</v>
      </c>
      <c r="C40" s="222" t="s">
        <v>2417</v>
      </c>
      <c r="E40" s="507"/>
      <c r="F40" s="507" t="s">
        <v>967</v>
      </c>
      <c r="G40" s="222" t="s">
        <v>3383</v>
      </c>
    </row>
    <row r="41" spans="1:7" ht="13.5" thickBot="1" x14ac:dyDescent="0.25">
      <c r="A41" s="507"/>
      <c r="B41" s="507" t="s">
        <v>1862</v>
      </c>
      <c r="C41" s="222" t="s">
        <v>2418</v>
      </c>
      <c r="E41" s="507"/>
      <c r="F41" s="507" t="s">
        <v>968</v>
      </c>
      <c r="G41" s="222" t="s">
        <v>2419</v>
      </c>
    </row>
    <row r="42" spans="1:7" ht="13.5" thickBot="1" x14ac:dyDescent="0.25">
      <c r="A42" s="507"/>
      <c r="B42" s="507" t="s">
        <v>1405</v>
      </c>
      <c r="C42" s="222" t="s">
        <v>2664</v>
      </c>
      <c r="E42" s="456" t="s">
        <v>1887</v>
      </c>
      <c r="F42" s="506" t="s">
        <v>1404</v>
      </c>
      <c r="G42" s="221" t="s">
        <v>2420</v>
      </c>
    </row>
    <row r="43" spans="1:7" ht="13.5" thickBot="1" x14ac:dyDescent="0.25">
      <c r="A43" s="456" t="s">
        <v>2615</v>
      </c>
      <c r="B43" s="506" t="s">
        <v>1406</v>
      </c>
      <c r="C43" s="221" t="s">
        <v>2412</v>
      </c>
      <c r="E43" s="456" t="s">
        <v>2620</v>
      </c>
      <c r="F43" s="506" t="s">
        <v>2603</v>
      </c>
      <c r="G43" s="221" t="s">
        <v>2421</v>
      </c>
    </row>
    <row r="44" spans="1:7" ht="13.5" thickBot="1" x14ac:dyDescent="0.25">
      <c r="A44" s="456" t="s">
        <v>2231</v>
      </c>
      <c r="B44" s="506" t="s">
        <v>1405</v>
      </c>
      <c r="C44" s="221" t="s">
        <v>2422</v>
      </c>
      <c r="E44" s="456" t="s">
        <v>2621</v>
      </c>
      <c r="F44" s="506" t="s">
        <v>1406</v>
      </c>
      <c r="G44" s="221" t="s">
        <v>2423</v>
      </c>
    </row>
    <row r="45" spans="1:7" x14ac:dyDescent="0.2">
      <c r="A45" s="456" t="s">
        <v>2232</v>
      </c>
      <c r="B45" s="506" t="s">
        <v>1407</v>
      </c>
      <c r="C45" s="221" t="s">
        <v>2424</v>
      </c>
      <c r="E45" s="456" t="s">
        <v>2622</v>
      </c>
      <c r="F45" s="506" t="s">
        <v>958</v>
      </c>
      <c r="G45" s="221" t="s">
        <v>2425</v>
      </c>
    </row>
    <row r="46" spans="1:7" ht="13.5" thickBot="1" x14ac:dyDescent="0.25">
      <c r="A46" s="511"/>
      <c r="B46" s="507" t="s">
        <v>2604</v>
      </c>
      <c r="C46" s="222" t="s">
        <v>2675</v>
      </c>
      <c r="E46" s="511"/>
      <c r="F46" s="507" t="s">
        <v>969</v>
      </c>
      <c r="G46" s="222" t="s">
        <v>2666</v>
      </c>
    </row>
    <row r="47" spans="1:7" x14ac:dyDescent="0.2">
      <c r="A47" s="507"/>
      <c r="B47" s="507" t="s">
        <v>1408</v>
      </c>
      <c r="C47" s="222" t="s">
        <v>2426</v>
      </c>
      <c r="E47" s="456" t="s">
        <v>2623</v>
      </c>
      <c r="F47" s="506" t="s">
        <v>2603</v>
      </c>
      <c r="G47" s="221" t="s">
        <v>2416</v>
      </c>
    </row>
    <row r="48" spans="1:7" x14ac:dyDescent="0.2">
      <c r="A48" s="507"/>
      <c r="B48" s="507" t="s">
        <v>1409</v>
      </c>
      <c r="C48" s="222" t="s">
        <v>1910</v>
      </c>
      <c r="E48" s="511"/>
      <c r="F48" s="507" t="s">
        <v>512</v>
      </c>
      <c r="G48" s="222" t="s">
        <v>2662</v>
      </c>
    </row>
    <row r="49" spans="1:7" ht="13.5" thickBot="1" x14ac:dyDescent="0.25">
      <c r="A49" s="507"/>
      <c r="B49" s="507" t="s">
        <v>1399</v>
      </c>
      <c r="C49" s="222" t="s">
        <v>3383</v>
      </c>
      <c r="E49" s="507"/>
      <c r="F49" s="507" t="s">
        <v>513</v>
      </c>
      <c r="G49" s="222" t="s">
        <v>1917</v>
      </c>
    </row>
    <row r="50" spans="1:7" ht="13.5" thickBot="1" x14ac:dyDescent="0.25">
      <c r="A50" s="507"/>
      <c r="B50" s="507" t="s">
        <v>1403</v>
      </c>
      <c r="C50" s="222" t="s">
        <v>3383</v>
      </c>
      <c r="E50" s="456" t="s">
        <v>1892</v>
      </c>
      <c r="F50" s="506" t="s">
        <v>956</v>
      </c>
      <c r="G50" s="221" t="s">
        <v>2427</v>
      </c>
    </row>
    <row r="51" spans="1:7" ht="13.5" thickBot="1" x14ac:dyDescent="0.25">
      <c r="A51" s="507"/>
      <c r="B51" s="507" t="s">
        <v>1401</v>
      </c>
      <c r="C51" s="222" t="s">
        <v>2428</v>
      </c>
      <c r="E51" s="512" t="s">
        <v>1893</v>
      </c>
      <c r="F51" s="508" t="s">
        <v>1865</v>
      </c>
      <c r="G51" s="509" t="s">
        <v>2429</v>
      </c>
    </row>
    <row r="52" spans="1:7" ht="13.5" thickBot="1" x14ac:dyDescent="0.25">
      <c r="A52" s="507"/>
      <c r="B52" s="507" t="s">
        <v>1402</v>
      </c>
      <c r="C52" s="222" t="s">
        <v>3383</v>
      </c>
      <c r="E52" s="511" t="s">
        <v>1895</v>
      </c>
      <c r="F52" s="507" t="s">
        <v>514</v>
      </c>
      <c r="G52" s="222" t="s">
        <v>2430</v>
      </c>
    </row>
    <row r="53" spans="1:7" x14ac:dyDescent="0.2">
      <c r="A53" s="456" t="s">
        <v>2233</v>
      </c>
      <c r="B53" s="506" t="s">
        <v>1410</v>
      </c>
      <c r="C53" s="221" t="s">
        <v>2431</v>
      </c>
      <c r="E53" s="511"/>
      <c r="F53" s="507" t="s">
        <v>2604</v>
      </c>
      <c r="G53" s="222" t="s">
        <v>2432</v>
      </c>
    </row>
    <row r="54" spans="1:7" ht="13.5" thickBot="1" x14ac:dyDescent="0.25">
      <c r="A54" s="511"/>
      <c r="B54" s="507" t="s">
        <v>2603</v>
      </c>
      <c r="C54" s="222" t="s">
        <v>3383</v>
      </c>
      <c r="E54" s="507"/>
      <c r="F54" s="507" t="s">
        <v>1878</v>
      </c>
      <c r="G54" s="222" t="s">
        <v>2433</v>
      </c>
    </row>
    <row r="55" spans="1:7" ht="13.5" thickBot="1" x14ac:dyDescent="0.25">
      <c r="A55" s="456" t="s">
        <v>2235</v>
      </c>
      <c r="B55" s="506" t="s">
        <v>1411</v>
      </c>
      <c r="C55" s="221" t="s">
        <v>2426</v>
      </c>
      <c r="E55" s="512" t="s">
        <v>600</v>
      </c>
      <c r="F55" s="508" t="s">
        <v>956</v>
      </c>
      <c r="G55" s="509" t="s">
        <v>2434</v>
      </c>
    </row>
    <row r="56" spans="1:7" ht="13.5" thickBot="1" x14ac:dyDescent="0.25">
      <c r="A56" s="513"/>
      <c r="B56" s="510" t="s">
        <v>1412</v>
      </c>
      <c r="C56" s="223" t="s">
        <v>2435</v>
      </c>
    </row>
    <row r="133" spans="7:7" x14ac:dyDescent="0.2">
      <c r="G133" s="35"/>
    </row>
    <row r="134" spans="7:7" x14ac:dyDescent="0.2">
      <c r="G134" s="35"/>
    </row>
    <row r="135" spans="7:7" x14ac:dyDescent="0.2">
      <c r="G135" s="35"/>
    </row>
    <row r="136" spans="7:7" x14ac:dyDescent="0.2">
      <c r="G136" s="35"/>
    </row>
    <row r="137" spans="7:7" x14ac:dyDescent="0.2">
      <c r="G137" s="35"/>
    </row>
    <row r="138" spans="7:7" x14ac:dyDescent="0.2">
      <c r="G138" s="35"/>
    </row>
    <row r="139" spans="7:7" x14ac:dyDescent="0.2">
      <c r="G139" s="35"/>
    </row>
    <row r="140" spans="7:7" x14ac:dyDescent="0.2">
      <c r="G140" s="35"/>
    </row>
    <row r="141" spans="7:7" x14ac:dyDescent="0.2">
      <c r="G141" s="35"/>
    </row>
    <row r="142" spans="7:7" x14ac:dyDescent="0.2">
      <c r="G142" s="35"/>
    </row>
    <row r="143" spans="7:7" x14ac:dyDescent="0.2">
      <c r="G143" s="35"/>
    </row>
    <row r="144" spans="7:7" x14ac:dyDescent="0.2">
      <c r="G144" s="35"/>
    </row>
    <row r="145" spans="7:7" x14ac:dyDescent="0.2">
      <c r="G145" s="35"/>
    </row>
    <row r="146" spans="7:7" x14ac:dyDescent="0.2">
      <c r="G146" s="35"/>
    </row>
    <row r="147" spans="7:7" x14ac:dyDescent="0.2">
      <c r="G147" s="35"/>
    </row>
    <row r="148" spans="7:7" x14ac:dyDescent="0.2">
      <c r="G148" s="35"/>
    </row>
    <row r="149" spans="7:7" x14ac:dyDescent="0.2">
      <c r="G149" s="35"/>
    </row>
    <row r="150" spans="7:7" x14ac:dyDescent="0.2">
      <c r="G150" s="35"/>
    </row>
    <row r="151" spans="7:7" x14ac:dyDescent="0.2">
      <c r="G151" s="35"/>
    </row>
    <row r="152" spans="7:7" x14ac:dyDescent="0.2">
      <c r="G152" s="35"/>
    </row>
    <row r="153" spans="7:7" x14ac:dyDescent="0.2">
      <c r="G153" s="35"/>
    </row>
    <row r="154" spans="7:7" x14ac:dyDescent="0.2">
      <c r="G154" s="35"/>
    </row>
    <row r="155" spans="7:7" x14ac:dyDescent="0.2">
      <c r="G155" s="35"/>
    </row>
    <row r="156" spans="7:7" x14ac:dyDescent="0.2">
      <c r="G156" s="35"/>
    </row>
    <row r="157" spans="7:7" x14ac:dyDescent="0.2">
      <c r="G157" s="35"/>
    </row>
    <row r="158" spans="7:7" x14ac:dyDescent="0.2">
      <c r="G158" s="35"/>
    </row>
    <row r="159" spans="7:7" x14ac:dyDescent="0.2">
      <c r="G159" s="35"/>
    </row>
    <row r="160" spans="7:7" x14ac:dyDescent="0.2">
      <c r="G160" s="35"/>
    </row>
    <row r="161" spans="7:7" x14ac:dyDescent="0.2">
      <c r="G161" s="35"/>
    </row>
    <row r="162" spans="7:7" x14ac:dyDescent="0.2">
      <c r="G162" s="35"/>
    </row>
    <row r="163" spans="7:7" x14ac:dyDescent="0.2">
      <c r="G163" s="35"/>
    </row>
    <row r="164" spans="7:7" x14ac:dyDescent="0.2">
      <c r="G164" s="35"/>
    </row>
    <row r="165" spans="7:7" x14ac:dyDescent="0.2">
      <c r="G165" s="35"/>
    </row>
    <row r="166" spans="7:7" x14ac:dyDescent="0.2">
      <c r="G166" s="35"/>
    </row>
    <row r="167" spans="7:7" x14ac:dyDescent="0.2">
      <c r="G167" s="35"/>
    </row>
    <row r="168" spans="7:7" x14ac:dyDescent="0.2">
      <c r="G168" s="35"/>
    </row>
    <row r="169" spans="7:7" x14ac:dyDescent="0.2">
      <c r="G169" s="35"/>
    </row>
    <row r="170" spans="7:7" x14ac:dyDescent="0.2">
      <c r="G170" s="35"/>
    </row>
    <row r="171" spans="7:7" x14ac:dyDescent="0.2">
      <c r="G171" s="35"/>
    </row>
    <row r="172" spans="7:7" x14ac:dyDescent="0.2">
      <c r="G172" s="35"/>
    </row>
    <row r="173" spans="7:7" x14ac:dyDescent="0.2">
      <c r="G173" s="35"/>
    </row>
    <row r="174" spans="7:7" x14ac:dyDescent="0.2">
      <c r="G174" s="35"/>
    </row>
    <row r="175" spans="7:7" x14ac:dyDescent="0.2">
      <c r="G175" s="35"/>
    </row>
    <row r="176" spans="7:7" x14ac:dyDescent="0.2">
      <c r="G176" s="35"/>
    </row>
    <row r="177" spans="7:7" x14ac:dyDescent="0.2">
      <c r="G177" s="35"/>
    </row>
  </sheetData>
  <mergeCells count="8">
    <mergeCell ref="A5:G5"/>
    <mergeCell ref="A6:G6"/>
    <mergeCell ref="F8:F10"/>
    <mergeCell ref="G8:G10"/>
    <mergeCell ref="A8:A10"/>
    <mergeCell ref="B8:B10"/>
    <mergeCell ref="C8:C10"/>
    <mergeCell ref="E8:E10"/>
  </mergeCells>
  <phoneticPr fontId="2" type="noConversion"/>
  <hyperlinks>
    <hyperlink ref="A1" location="ICINDEKILER!A1" display="İçindekiler"/>
    <hyperlink ref="A2" location="CONTENTS!A1" display="Contents"/>
  </hyperlinks>
  <printOptions horizontalCentered="1" verticalCentered="1"/>
  <pageMargins left="0.31" right="0.4" top="0.74" bottom="1.91" header="0.51181102362204722" footer="0.51181102362204722"/>
  <pageSetup paperSize="9" scale="72" orientation="portrait" r:id="rId1"/>
  <headerFooter alignWithMargins="0"/>
  <ignoredErrors>
    <ignoredError sqref="C11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N73"/>
  <sheetViews>
    <sheetView showGridLines="0" workbookViewId="0">
      <selection activeCell="A4" sqref="A4"/>
    </sheetView>
  </sheetViews>
  <sheetFormatPr defaultRowHeight="12.75" x14ac:dyDescent="0.2"/>
  <cols>
    <col min="1" max="1" width="26.85546875" style="24" bestFit="1" customWidth="1"/>
    <col min="2" max="2" width="6.7109375" style="24" bestFit="1" customWidth="1"/>
    <col min="3" max="3" width="8.140625" style="24" customWidth="1"/>
    <col min="4" max="4" width="8.42578125" style="24" customWidth="1"/>
    <col min="5" max="5" width="9" style="24" bestFit="1" customWidth="1"/>
    <col min="6" max="6" width="8.140625" style="24" bestFit="1" customWidth="1"/>
    <col min="7" max="16384" width="9.140625" style="24"/>
  </cols>
  <sheetData>
    <row r="1" spans="1:14" x14ac:dyDescent="0.2">
      <c r="A1" s="334" t="s">
        <v>1595</v>
      </c>
    </row>
    <row r="2" spans="1:14" x14ac:dyDescent="0.2">
      <c r="A2" s="334" t="s">
        <v>300</v>
      </c>
    </row>
    <row r="3" spans="1:14" x14ac:dyDescent="0.2">
      <c r="A3" s="158" t="s">
        <v>247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159" t="s">
        <v>248</v>
      </c>
    </row>
    <row r="4" spans="1:14" x14ac:dyDescent="0.2">
      <c r="A4" s="15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167"/>
    </row>
    <row r="5" spans="1:14" ht="12.75" customHeight="1" x14ac:dyDescent="0.2">
      <c r="A5" s="895" t="s">
        <v>3409</v>
      </c>
      <c r="B5" s="895"/>
      <c r="C5" s="895"/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5"/>
    </row>
    <row r="6" spans="1:14" ht="12.75" customHeight="1" x14ac:dyDescent="0.2">
      <c r="A6" s="880" t="s">
        <v>252</v>
      </c>
      <c r="B6" s="895"/>
      <c r="C6" s="895"/>
      <c r="D6" s="895"/>
      <c r="E6" s="895"/>
      <c r="F6" s="895"/>
      <c r="G6" s="895"/>
      <c r="H6" s="895"/>
      <c r="I6" s="895"/>
      <c r="J6" s="895"/>
      <c r="K6" s="895"/>
      <c r="L6" s="895"/>
      <c r="M6" s="895"/>
      <c r="N6" s="895"/>
    </row>
    <row r="7" spans="1:14" ht="13.5" thickBot="1" x14ac:dyDescent="0.25">
      <c r="A7" s="35"/>
      <c r="B7" s="35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</row>
    <row r="8" spans="1:14" x14ac:dyDescent="0.2">
      <c r="A8" s="890" t="s">
        <v>1396</v>
      </c>
      <c r="B8" s="904" t="s">
        <v>2881</v>
      </c>
      <c r="C8" s="905"/>
      <c r="D8" s="905"/>
      <c r="E8" s="905"/>
      <c r="F8" s="905"/>
      <c r="G8" s="905"/>
      <c r="H8" s="905"/>
      <c r="I8" s="905"/>
      <c r="J8" s="905"/>
      <c r="K8" s="905"/>
      <c r="L8" s="905"/>
      <c r="M8" s="905"/>
      <c r="N8" s="906"/>
    </row>
    <row r="9" spans="1:14" ht="13.5" thickBot="1" x14ac:dyDescent="0.25">
      <c r="A9" s="903"/>
      <c r="B9" s="907"/>
      <c r="C9" s="908"/>
      <c r="D9" s="908"/>
      <c r="E9" s="908"/>
      <c r="F9" s="908"/>
      <c r="G9" s="908"/>
      <c r="H9" s="908"/>
      <c r="I9" s="908"/>
      <c r="J9" s="908"/>
      <c r="K9" s="908"/>
      <c r="L9" s="908"/>
      <c r="M9" s="908"/>
      <c r="N9" s="909"/>
    </row>
    <row r="10" spans="1:14" ht="13.5" customHeight="1" thickBot="1" x14ac:dyDescent="0.25">
      <c r="A10" s="903"/>
      <c r="B10" s="904" t="s">
        <v>324</v>
      </c>
      <c r="C10" s="905"/>
      <c r="D10" s="905"/>
      <c r="E10" s="905"/>
      <c r="F10" s="905"/>
      <c r="G10" s="906"/>
      <c r="H10" s="910" t="s">
        <v>325</v>
      </c>
      <c r="I10" s="911"/>
      <c r="J10" s="911"/>
      <c r="K10" s="911"/>
      <c r="L10" s="911"/>
      <c r="M10" s="912"/>
      <c r="N10" s="913" t="s">
        <v>326</v>
      </c>
    </row>
    <row r="11" spans="1:14" x14ac:dyDescent="0.2">
      <c r="A11" s="903"/>
      <c r="B11" s="885" t="s">
        <v>2907</v>
      </c>
      <c r="C11" s="885" t="s">
        <v>2908</v>
      </c>
      <c r="D11" s="885" t="s">
        <v>2909</v>
      </c>
      <c r="E11" s="885" t="s">
        <v>2910</v>
      </c>
      <c r="F11" s="885" t="s">
        <v>1646</v>
      </c>
      <c r="G11" s="901" t="s">
        <v>2911</v>
      </c>
      <c r="H11" s="885" t="s">
        <v>2907</v>
      </c>
      <c r="I11" s="885" t="s">
        <v>2908</v>
      </c>
      <c r="J11" s="885" t="s">
        <v>2912</v>
      </c>
      <c r="K11" s="885" t="s">
        <v>2910</v>
      </c>
      <c r="L11" s="885" t="s">
        <v>2913</v>
      </c>
      <c r="M11" s="885" t="s">
        <v>2914</v>
      </c>
      <c r="N11" s="914"/>
    </row>
    <row r="12" spans="1:14" ht="37.5" customHeight="1" thickBot="1" x14ac:dyDescent="0.25">
      <c r="A12" s="891"/>
      <c r="B12" s="886"/>
      <c r="C12" s="886"/>
      <c r="D12" s="886"/>
      <c r="E12" s="886"/>
      <c r="F12" s="886"/>
      <c r="G12" s="902"/>
      <c r="H12" s="886"/>
      <c r="I12" s="886"/>
      <c r="J12" s="886"/>
      <c r="K12" s="886"/>
      <c r="L12" s="886"/>
      <c r="M12" s="886"/>
      <c r="N12" s="915"/>
    </row>
    <row r="13" spans="1:14" x14ac:dyDescent="0.2">
      <c r="A13" s="434" t="s">
        <v>871</v>
      </c>
      <c r="B13" s="40"/>
      <c r="C13" s="41"/>
      <c r="D13" s="40"/>
      <c r="E13" s="41"/>
      <c r="F13" s="40"/>
      <c r="G13" s="40"/>
      <c r="H13" s="40"/>
      <c r="I13" s="41"/>
      <c r="J13" s="40"/>
      <c r="K13" s="41"/>
      <c r="L13" s="40"/>
      <c r="M13" s="40"/>
      <c r="N13" s="40"/>
    </row>
    <row r="14" spans="1:14" x14ac:dyDescent="0.2">
      <c r="A14" s="32" t="s">
        <v>282</v>
      </c>
      <c r="B14" s="28">
        <v>1</v>
      </c>
      <c r="C14" s="28">
        <v>1</v>
      </c>
      <c r="D14" s="28">
        <v>22</v>
      </c>
      <c r="E14" s="28">
        <v>67</v>
      </c>
      <c r="F14" s="28">
        <v>7</v>
      </c>
      <c r="G14" s="28">
        <f>SUM(B14:F14)</f>
        <v>98</v>
      </c>
      <c r="H14" s="28">
        <v>2</v>
      </c>
      <c r="I14" s="28">
        <v>1</v>
      </c>
      <c r="J14" s="28">
        <v>15</v>
      </c>
      <c r="K14" s="28">
        <v>36</v>
      </c>
      <c r="L14" s="28">
        <v>6</v>
      </c>
      <c r="M14" s="28">
        <f>SUM(H14:L14)</f>
        <v>60</v>
      </c>
      <c r="N14" s="28">
        <f>+G14+M14</f>
        <v>158</v>
      </c>
    </row>
    <row r="15" spans="1:14" x14ac:dyDescent="0.2">
      <c r="A15" s="32" t="s">
        <v>283</v>
      </c>
      <c r="B15" s="28">
        <v>0</v>
      </c>
      <c r="C15" s="28">
        <v>0</v>
      </c>
      <c r="D15" s="28">
        <v>67</v>
      </c>
      <c r="E15" s="28">
        <v>203</v>
      </c>
      <c r="F15" s="28">
        <v>9</v>
      </c>
      <c r="G15" s="28">
        <f t="shared" ref="G15:G67" si="0">SUM(B15:F15)</f>
        <v>279</v>
      </c>
      <c r="H15" s="28">
        <v>3</v>
      </c>
      <c r="I15" s="28">
        <v>2</v>
      </c>
      <c r="J15" s="28">
        <v>37</v>
      </c>
      <c r="K15" s="28">
        <v>238</v>
      </c>
      <c r="L15" s="28">
        <v>17</v>
      </c>
      <c r="M15" s="28">
        <f t="shared" ref="M15:M67" si="1">SUM(H15:L15)</f>
        <v>297</v>
      </c>
      <c r="N15" s="28">
        <f t="shared" ref="N15:N67" si="2">+G15+M15</f>
        <v>576</v>
      </c>
    </row>
    <row r="16" spans="1:14" x14ac:dyDescent="0.2">
      <c r="A16" s="32" t="s">
        <v>284</v>
      </c>
      <c r="B16" s="28">
        <v>1</v>
      </c>
      <c r="C16" s="28">
        <v>0</v>
      </c>
      <c r="D16" s="28">
        <v>53</v>
      </c>
      <c r="E16" s="28">
        <v>237</v>
      </c>
      <c r="F16" s="28">
        <v>11</v>
      </c>
      <c r="G16" s="28">
        <f t="shared" si="0"/>
        <v>302</v>
      </c>
      <c r="H16" s="28">
        <v>8</v>
      </c>
      <c r="I16" s="28">
        <v>5</v>
      </c>
      <c r="J16" s="28">
        <v>57</v>
      </c>
      <c r="K16" s="28">
        <v>244</v>
      </c>
      <c r="L16" s="28">
        <v>10</v>
      </c>
      <c r="M16" s="28">
        <f t="shared" si="1"/>
        <v>324</v>
      </c>
      <c r="N16" s="28">
        <f t="shared" si="2"/>
        <v>626</v>
      </c>
    </row>
    <row r="17" spans="1:14" x14ac:dyDescent="0.2">
      <c r="A17" s="32" t="s">
        <v>285</v>
      </c>
      <c r="B17" s="28">
        <v>0</v>
      </c>
      <c r="C17" s="28">
        <v>0</v>
      </c>
      <c r="D17" s="28">
        <v>36</v>
      </c>
      <c r="E17" s="28">
        <v>63</v>
      </c>
      <c r="F17" s="28">
        <v>4</v>
      </c>
      <c r="G17" s="28">
        <f t="shared" si="0"/>
        <v>103</v>
      </c>
      <c r="H17" s="28">
        <v>2</v>
      </c>
      <c r="I17" s="28">
        <v>2</v>
      </c>
      <c r="J17" s="28">
        <v>30</v>
      </c>
      <c r="K17" s="28">
        <v>67</v>
      </c>
      <c r="L17" s="28">
        <v>4</v>
      </c>
      <c r="M17" s="28">
        <f t="shared" si="1"/>
        <v>105</v>
      </c>
      <c r="N17" s="28">
        <f t="shared" si="2"/>
        <v>208</v>
      </c>
    </row>
    <row r="18" spans="1:14" x14ac:dyDescent="0.2">
      <c r="A18" s="32" t="s">
        <v>2612</v>
      </c>
      <c r="B18" s="28">
        <v>0</v>
      </c>
      <c r="C18" s="28">
        <v>0</v>
      </c>
      <c r="D18" s="28">
        <v>0</v>
      </c>
      <c r="E18" s="28">
        <v>2</v>
      </c>
      <c r="F18" s="28">
        <v>0</v>
      </c>
      <c r="G18" s="28">
        <f t="shared" si="0"/>
        <v>2</v>
      </c>
      <c r="H18" s="28">
        <v>0</v>
      </c>
      <c r="I18" s="28">
        <v>0</v>
      </c>
      <c r="J18" s="28">
        <v>0</v>
      </c>
      <c r="K18" s="28">
        <v>2</v>
      </c>
      <c r="L18" s="28">
        <v>0</v>
      </c>
      <c r="M18" s="28">
        <f t="shared" si="1"/>
        <v>2</v>
      </c>
      <c r="N18" s="28">
        <f t="shared" si="2"/>
        <v>4</v>
      </c>
    </row>
    <row r="19" spans="1:14" x14ac:dyDescent="0.2">
      <c r="A19" s="34" t="s">
        <v>2227</v>
      </c>
      <c r="B19" s="36">
        <v>1</v>
      </c>
      <c r="C19" s="36">
        <v>0</v>
      </c>
      <c r="D19" s="36">
        <v>25</v>
      </c>
      <c r="E19" s="36">
        <v>55</v>
      </c>
      <c r="F19" s="36">
        <v>6</v>
      </c>
      <c r="G19" s="36">
        <f t="shared" si="0"/>
        <v>87</v>
      </c>
      <c r="H19" s="36">
        <v>4</v>
      </c>
      <c r="I19" s="36">
        <v>2</v>
      </c>
      <c r="J19" s="36">
        <v>23</v>
      </c>
      <c r="K19" s="36">
        <v>28</v>
      </c>
      <c r="L19" s="36">
        <v>8</v>
      </c>
      <c r="M19" s="36">
        <f t="shared" si="1"/>
        <v>65</v>
      </c>
      <c r="N19" s="36">
        <f t="shared" si="2"/>
        <v>152</v>
      </c>
    </row>
    <row r="20" spans="1:14" x14ac:dyDescent="0.2">
      <c r="A20" s="32" t="s">
        <v>2228</v>
      </c>
      <c r="B20" s="28">
        <v>0</v>
      </c>
      <c r="C20" s="28">
        <v>0</v>
      </c>
      <c r="D20" s="28">
        <v>56</v>
      </c>
      <c r="E20" s="28">
        <v>176</v>
      </c>
      <c r="F20" s="28">
        <v>1</v>
      </c>
      <c r="G20" s="28">
        <f t="shared" si="0"/>
        <v>233</v>
      </c>
      <c r="H20" s="28">
        <v>4</v>
      </c>
      <c r="I20" s="28">
        <v>2</v>
      </c>
      <c r="J20" s="28">
        <v>26</v>
      </c>
      <c r="K20" s="28">
        <v>171</v>
      </c>
      <c r="L20" s="28">
        <v>10</v>
      </c>
      <c r="M20" s="28">
        <f t="shared" si="1"/>
        <v>213</v>
      </c>
      <c r="N20" s="28">
        <f t="shared" si="2"/>
        <v>446</v>
      </c>
    </row>
    <row r="21" spans="1:14" x14ac:dyDescent="0.2">
      <c r="A21" s="32" t="s">
        <v>1607</v>
      </c>
      <c r="B21" s="28">
        <v>0</v>
      </c>
      <c r="C21" s="28">
        <v>1</v>
      </c>
      <c r="D21" s="28">
        <v>34</v>
      </c>
      <c r="E21" s="28">
        <v>122</v>
      </c>
      <c r="F21" s="28">
        <v>11</v>
      </c>
      <c r="G21" s="28">
        <f t="shared" si="0"/>
        <v>168</v>
      </c>
      <c r="H21" s="28">
        <v>7</v>
      </c>
      <c r="I21" s="28">
        <v>5</v>
      </c>
      <c r="J21" s="28">
        <v>17</v>
      </c>
      <c r="K21" s="28">
        <v>153</v>
      </c>
      <c r="L21" s="28">
        <v>16</v>
      </c>
      <c r="M21" s="28">
        <f t="shared" si="1"/>
        <v>198</v>
      </c>
      <c r="N21" s="28">
        <f t="shared" si="2"/>
        <v>366</v>
      </c>
    </row>
    <row r="22" spans="1:14" x14ac:dyDescent="0.2">
      <c r="A22" s="32" t="s">
        <v>2230</v>
      </c>
      <c r="B22" s="28">
        <v>0</v>
      </c>
      <c r="C22" s="28">
        <v>1</v>
      </c>
      <c r="D22" s="28">
        <v>17</v>
      </c>
      <c r="E22" s="28">
        <v>43</v>
      </c>
      <c r="F22" s="28">
        <v>1</v>
      </c>
      <c r="G22" s="28">
        <f t="shared" si="0"/>
        <v>62</v>
      </c>
      <c r="H22" s="28">
        <v>0</v>
      </c>
      <c r="I22" s="28">
        <v>2</v>
      </c>
      <c r="J22" s="28">
        <v>21</v>
      </c>
      <c r="K22" s="28">
        <v>43</v>
      </c>
      <c r="L22" s="28">
        <v>2</v>
      </c>
      <c r="M22" s="28">
        <f t="shared" si="1"/>
        <v>68</v>
      </c>
      <c r="N22" s="28">
        <f t="shared" si="2"/>
        <v>130</v>
      </c>
    </row>
    <row r="23" spans="1:14" x14ac:dyDescent="0.2">
      <c r="A23" s="33" t="s">
        <v>2613</v>
      </c>
      <c r="B23" s="37">
        <v>0</v>
      </c>
      <c r="C23" s="37">
        <v>0</v>
      </c>
      <c r="D23" s="37">
        <v>1</v>
      </c>
      <c r="E23" s="37">
        <v>6</v>
      </c>
      <c r="F23" s="37">
        <v>0</v>
      </c>
      <c r="G23" s="37">
        <f t="shared" si="0"/>
        <v>7</v>
      </c>
      <c r="H23" s="37">
        <v>0</v>
      </c>
      <c r="I23" s="37">
        <v>0</v>
      </c>
      <c r="J23" s="37">
        <v>1</v>
      </c>
      <c r="K23" s="37">
        <v>6</v>
      </c>
      <c r="L23" s="37">
        <v>0</v>
      </c>
      <c r="M23" s="37">
        <f t="shared" si="1"/>
        <v>7</v>
      </c>
      <c r="N23" s="37">
        <f t="shared" si="2"/>
        <v>14</v>
      </c>
    </row>
    <row r="24" spans="1:14" x14ac:dyDescent="0.2">
      <c r="A24" s="32" t="s">
        <v>1608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f t="shared" si="0"/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f t="shared" si="1"/>
        <v>0</v>
      </c>
      <c r="N24" s="28">
        <f t="shared" si="2"/>
        <v>0</v>
      </c>
    </row>
    <row r="25" spans="1:14" x14ac:dyDescent="0.2">
      <c r="A25" s="32" t="s">
        <v>2614</v>
      </c>
      <c r="B25" s="28">
        <v>0</v>
      </c>
      <c r="C25" s="28">
        <v>0</v>
      </c>
      <c r="D25" s="28">
        <v>10</v>
      </c>
      <c r="E25" s="28">
        <v>90</v>
      </c>
      <c r="F25" s="28">
        <v>11</v>
      </c>
      <c r="G25" s="28">
        <f t="shared" si="0"/>
        <v>111</v>
      </c>
      <c r="H25" s="28">
        <v>2</v>
      </c>
      <c r="I25" s="28">
        <v>1</v>
      </c>
      <c r="J25" s="28">
        <v>15</v>
      </c>
      <c r="K25" s="28">
        <v>66</v>
      </c>
      <c r="L25" s="28">
        <v>7</v>
      </c>
      <c r="M25" s="28">
        <f t="shared" si="1"/>
        <v>91</v>
      </c>
      <c r="N25" s="28">
        <f t="shared" si="2"/>
        <v>202</v>
      </c>
    </row>
    <row r="26" spans="1:14" x14ac:dyDescent="0.2">
      <c r="A26" s="32" t="s">
        <v>2615</v>
      </c>
      <c r="B26" s="28">
        <v>0</v>
      </c>
      <c r="C26" s="28">
        <v>0</v>
      </c>
      <c r="D26" s="28">
        <v>48</v>
      </c>
      <c r="E26" s="28">
        <v>91</v>
      </c>
      <c r="F26" s="28">
        <v>4</v>
      </c>
      <c r="G26" s="28">
        <f t="shared" si="0"/>
        <v>143</v>
      </c>
      <c r="H26" s="28">
        <v>0</v>
      </c>
      <c r="I26" s="28">
        <v>2</v>
      </c>
      <c r="J26" s="28">
        <v>30</v>
      </c>
      <c r="K26" s="28">
        <v>83</v>
      </c>
      <c r="L26" s="28">
        <v>7</v>
      </c>
      <c r="M26" s="28">
        <f t="shared" si="1"/>
        <v>122</v>
      </c>
      <c r="N26" s="28">
        <f t="shared" si="2"/>
        <v>265</v>
      </c>
    </row>
    <row r="27" spans="1:14" x14ac:dyDescent="0.2">
      <c r="A27" s="32" t="s">
        <v>2231</v>
      </c>
      <c r="B27" s="28">
        <v>1</v>
      </c>
      <c r="C27" s="28">
        <v>0</v>
      </c>
      <c r="D27" s="28">
        <v>19</v>
      </c>
      <c r="E27" s="28">
        <v>27</v>
      </c>
      <c r="F27" s="28">
        <v>1</v>
      </c>
      <c r="G27" s="28">
        <f t="shared" si="0"/>
        <v>48</v>
      </c>
      <c r="H27" s="28">
        <v>2</v>
      </c>
      <c r="I27" s="28">
        <v>1</v>
      </c>
      <c r="J27" s="28">
        <v>14</v>
      </c>
      <c r="K27" s="28">
        <v>23</v>
      </c>
      <c r="L27" s="28">
        <v>4</v>
      </c>
      <c r="M27" s="28">
        <f t="shared" si="1"/>
        <v>44</v>
      </c>
      <c r="N27" s="28">
        <f t="shared" si="2"/>
        <v>92</v>
      </c>
    </row>
    <row r="28" spans="1:14" x14ac:dyDescent="0.2">
      <c r="A28" s="32" t="s">
        <v>2232</v>
      </c>
      <c r="B28" s="28">
        <v>0</v>
      </c>
      <c r="C28" s="28">
        <v>1</v>
      </c>
      <c r="D28" s="28">
        <v>43</v>
      </c>
      <c r="E28" s="28">
        <v>111</v>
      </c>
      <c r="F28" s="28">
        <v>8</v>
      </c>
      <c r="G28" s="28">
        <f t="shared" si="0"/>
        <v>163</v>
      </c>
      <c r="H28" s="28">
        <v>5</v>
      </c>
      <c r="I28" s="28">
        <v>6</v>
      </c>
      <c r="J28" s="28">
        <v>41</v>
      </c>
      <c r="K28" s="28">
        <v>150</v>
      </c>
      <c r="L28" s="28">
        <v>16</v>
      </c>
      <c r="M28" s="28">
        <f t="shared" si="1"/>
        <v>218</v>
      </c>
      <c r="N28" s="28">
        <f t="shared" si="2"/>
        <v>381</v>
      </c>
    </row>
    <row r="29" spans="1:14" x14ac:dyDescent="0.2">
      <c r="A29" s="34" t="s">
        <v>2233</v>
      </c>
      <c r="B29" s="36">
        <v>1</v>
      </c>
      <c r="C29" s="36">
        <v>0</v>
      </c>
      <c r="D29" s="36">
        <v>14</v>
      </c>
      <c r="E29" s="36">
        <v>55</v>
      </c>
      <c r="F29" s="36">
        <v>2</v>
      </c>
      <c r="G29" s="36">
        <f t="shared" si="0"/>
        <v>72</v>
      </c>
      <c r="H29" s="36">
        <v>6</v>
      </c>
      <c r="I29" s="36">
        <v>4</v>
      </c>
      <c r="J29" s="36">
        <v>21</v>
      </c>
      <c r="K29" s="36">
        <v>83</v>
      </c>
      <c r="L29" s="36">
        <v>4</v>
      </c>
      <c r="M29" s="36">
        <f t="shared" si="1"/>
        <v>118</v>
      </c>
      <c r="N29" s="36">
        <f t="shared" si="2"/>
        <v>190</v>
      </c>
    </row>
    <row r="30" spans="1:14" x14ac:dyDescent="0.2">
      <c r="A30" s="32" t="s">
        <v>1609</v>
      </c>
      <c r="B30" s="28">
        <v>1</v>
      </c>
      <c r="C30" s="28">
        <v>2</v>
      </c>
      <c r="D30" s="28">
        <v>24</v>
      </c>
      <c r="E30" s="28">
        <v>30</v>
      </c>
      <c r="F30" s="28">
        <v>3</v>
      </c>
      <c r="G30" s="28">
        <f t="shared" si="0"/>
        <v>60</v>
      </c>
      <c r="H30" s="28">
        <v>5</v>
      </c>
      <c r="I30" s="28">
        <v>3</v>
      </c>
      <c r="J30" s="28">
        <v>27</v>
      </c>
      <c r="K30" s="28">
        <v>56</v>
      </c>
      <c r="L30" s="28">
        <v>3</v>
      </c>
      <c r="M30" s="28">
        <f t="shared" si="1"/>
        <v>94</v>
      </c>
      <c r="N30" s="28">
        <f t="shared" si="2"/>
        <v>154</v>
      </c>
    </row>
    <row r="31" spans="1:14" x14ac:dyDescent="0.2">
      <c r="A31" s="32" t="s">
        <v>2234</v>
      </c>
      <c r="B31" s="28">
        <v>1</v>
      </c>
      <c r="C31" s="28">
        <v>0</v>
      </c>
      <c r="D31" s="28">
        <v>25</v>
      </c>
      <c r="E31" s="28">
        <v>24</v>
      </c>
      <c r="F31" s="28">
        <v>2</v>
      </c>
      <c r="G31" s="28">
        <f t="shared" si="0"/>
        <v>52</v>
      </c>
      <c r="H31" s="28">
        <v>8</v>
      </c>
      <c r="I31" s="28">
        <v>6</v>
      </c>
      <c r="J31" s="28">
        <v>25</v>
      </c>
      <c r="K31" s="28">
        <v>27</v>
      </c>
      <c r="L31" s="28">
        <v>2</v>
      </c>
      <c r="M31" s="28">
        <f t="shared" si="1"/>
        <v>68</v>
      </c>
      <c r="N31" s="28">
        <f t="shared" si="2"/>
        <v>120</v>
      </c>
    </row>
    <row r="32" spans="1:14" x14ac:dyDescent="0.2">
      <c r="A32" s="32" t="s">
        <v>2235</v>
      </c>
      <c r="B32" s="28">
        <v>0</v>
      </c>
      <c r="C32" s="28">
        <v>0</v>
      </c>
      <c r="D32" s="28">
        <v>14</v>
      </c>
      <c r="E32" s="28">
        <v>26</v>
      </c>
      <c r="F32" s="28">
        <v>1</v>
      </c>
      <c r="G32" s="28">
        <f t="shared" si="0"/>
        <v>41</v>
      </c>
      <c r="H32" s="28">
        <v>2</v>
      </c>
      <c r="I32" s="28">
        <v>0</v>
      </c>
      <c r="J32" s="28">
        <v>25</v>
      </c>
      <c r="K32" s="28">
        <v>51</v>
      </c>
      <c r="L32" s="28">
        <v>4</v>
      </c>
      <c r="M32" s="28">
        <f t="shared" si="1"/>
        <v>82</v>
      </c>
      <c r="N32" s="28">
        <f t="shared" si="2"/>
        <v>123</v>
      </c>
    </row>
    <row r="33" spans="1:14" x14ac:dyDescent="0.2">
      <c r="A33" s="33" t="s">
        <v>2236</v>
      </c>
      <c r="B33" s="37">
        <v>0</v>
      </c>
      <c r="C33" s="37">
        <v>0</v>
      </c>
      <c r="D33" s="37">
        <v>61</v>
      </c>
      <c r="E33" s="37">
        <v>239</v>
      </c>
      <c r="F33" s="37">
        <v>26</v>
      </c>
      <c r="G33" s="37">
        <f t="shared" si="0"/>
        <v>326</v>
      </c>
      <c r="H33" s="37">
        <v>7</v>
      </c>
      <c r="I33" s="37">
        <v>4</v>
      </c>
      <c r="J33" s="37">
        <v>45</v>
      </c>
      <c r="K33" s="37">
        <v>197</v>
      </c>
      <c r="L33" s="37">
        <v>34</v>
      </c>
      <c r="M33" s="37">
        <f t="shared" si="1"/>
        <v>287</v>
      </c>
      <c r="N33" s="37">
        <f t="shared" si="2"/>
        <v>613</v>
      </c>
    </row>
    <row r="34" spans="1:14" x14ac:dyDescent="0.2">
      <c r="A34" s="32" t="s">
        <v>2616</v>
      </c>
      <c r="B34" s="28">
        <v>1</v>
      </c>
      <c r="C34" s="28">
        <v>0</v>
      </c>
      <c r="D34" s="28">
        <v>27</v>
      </c>
      <c r="E34" s="28">
        <v>61</v>
      </c>
      <c r="F34" s="28">
        <v>4</v>
      </c>
      <c r="G34" s="28">
        <f t="shared" si="0"/>
        <v>93</v>
      </c>
      <c r="H34" s="28">
        <v>4</v>
      </c>
      <c r="I34" s="28">
        <v>3</v>
      </c>
      <c r="J34" s="28">
        <v>20</v>
      </c>
      <c r="K34" s="28">
        <v>63</v>
      </c>
      <c r="L34" s="28">
        <v>5</v>
      </c>
      <c r="M34" s="28">
        <f t="shared" si="1"/>
        <v>95</v>
      </c>
      <c r="N34" s="28">
        <f t="shared" si="2"/>
        <v>188</v>
      </c>
    </row>
    <row r="35" spans="1:14" x14ac:dyDescent="0.2">
      <c r="A35" s="32" t="s">
        <v>2238</v>
      </c>
      <c r="B35" s="28">
        <v>0</v>
      </c>
      <c r="C35" s="28">
        <v>0</v>
      </c>
      <c r="D35" s="28">
        <v>15</v>
      </c>
      <c r="E35" s="28">
        <v>63</v>
      </c>
      <c r="F35" s="28">
        <v>6</v>
      </c>
      <c r="G35" s="28">
        <f t="shared" si="0"/>
        <v>84</v>
      </c>
      <c r="H35" s="28">
        <v>5</v>
      </c>
      <c r="I35" s="28">
        <v>2</v>
      </c>
      <c r="J35" s="28">
        <v>28</v>
      </c>
      <c r="K35" s="28">
        <v>69</v>
      </c>
      <c r="L35" s="28">
        <v>7</v>
      </c>
      <c r="M35" s="28">
        <f t="shared" si="1"/>
        <v>111</v>
      </c>
      <c r="N35" s="28">
        <f t="shared" si="2"/>
        <v>195</v>
      </c>
    </row>
    <row r="36" spans="1:14" x14ac:dyDescent="0.2">
      <c r="A36" s="32" t="s">
        <v>1878</v>
      </c>
      <c r="B36" s="28">
        <v>0</v>
      </c>
      <c r="C36" s="28">
        <v>0</v>
      </c>
      <c r="D36" s="28">
        <v>14</v>
      </c>
      <c r="E36" s="28">
        <v>38</v>
      </c>
      <c r="F36" s="28">
        <v>6</v>
      </c>
      <c r="G36" s="28">
        <f t="shared" si="0"/>
        <v>58</v>
      </c>
      <c r="H36" s="28">
        <v>0</v>
      </c>
      <c r="I36" s="28">
        <v>0</v>
      </c>
      <c r="J36" s="28">
        <v>3</v>
      </c>
      <c r="K36" s="28">
        <v>34</v>
      </c>
      <c r="L36" s="28">
        <v>4</v>
      </c>
      <c r="M36" s="28">
        <f t="shared" si="1"/>
        <v>41</v>
      </c>
      <c r="N36" s="28">
        <f t="shared" si="2"/>
        <v>99</v>
      </c>
    </row>
    <row r="37" spans="1:14" x14ac:dyDescent="0.2">
      <c r="A37" s="32" t="s">
        <v>1879</v>
      </c>
      <c r="B37" s="28">
        <v>1</v>
      </c>
      <c r="C37" s="28">
        <v>0</v>
      </c>
      <c r="D37" s="28">
        <v>2</v>
      </c>
      <c r="E37" s="28">
        <v>9</v>
      </c>
      <c r="F37" s="28">
        <v>2</v>
      </c>
      <c r="G37" s="28">
        <f t="shared" si="0"/>
        <v>14</v>
      </c>
      <c r="H37" s="28">
        <v>0</v>
      </c>
      <c r="I37" s="28">
        <v>1</v>
      </c>
      <c r="J37" s="28">
        <v>6</v>
      </c>
      <c r="K37" s="28">
        <v>19</v>
      </c>
      <c r="L37" s="28">
        <v>1</v>
      </c>
      <c r="M37" s="28">
        <f t="shared" si="1"/>
        <v>27</v>
      </c>
      <c r="N37" s="28">
        <f t="shared" si="2"/>
        <v>41</v>
      </c>
    </row>
    <row r="38" spans="1:14" x14ac:dyDescent="0.2">
      <c r="A38" s="33" t="s">
        <v>1880</v>
      </c>
      <c r="B38" s="37">
        <v>0</v>
      </c>
      <c r="C38" s="37">
        <v>0</v>
      </c>
      <c r="D38" s="37">
        <v>7</v>
      </c>
      <c r="E38" s="37">
        <v>6</v>
      </c>
      <c r="F38" s="37">
        <v>0</v>
      </c>
      <c r="G38" s="37">
        <f t="shared" si="0"/>
        <v>13</v>
      </c>
      <c r="H38" s="37">
        <v>0</v>
      </c>
      <c r="I38" s="37">
        <v>0</v>
      </c>
      <c r="J38" s="37">
        <v>2</v>
      </c>
      <c r="K38" s="37">
        <v>3</v>
      </c>
      <c r="L38" s="37">
        <v>0</v>
      </c>
      <c r="M38" s="37">
        <f t="shared" si="1"/>
        <v>5</v>
      </c>
      <c r="N38" s="37">
        <f t="shared" si="2"/>
        <v>18</v>
      </c>
    </row>
    <row r="39" spans="1:14" x14ac:dyDescent="0.2">
      <c r="A39" s="32" t="s">
        <v>2617</v>
      </c>
      <c r="B39" s="28">
        <v>2</v>
      </c>
      <c r="C39" s="28">
        <v>1</v>
      </c>
      <c r="D39" s="28">
        <v>28</v>
      </c>
      <c r="E39" s="28">
        <v>67</v>
      </c>
      <c r="F39" s="28">
        <v>5</v>
      </c>
      <c r="G39" s="28">
        <f t="shared" si="0"/>
        <v>103</v>
      </c>
      <c r="H39" s="28">
        <v>3</v>
      </c>
      <c r="I39" s="28">
        <v>1</v>
      </c>
      <c r="J39" s="28">
        <v>34</v>
      </c>
      <c r="K39" s="28">
        <v>71</v>
      </c>
      <c r="L39" s="28">
        <v>1</v>
      </c>
      <c r="M39" s="28">
        <f t="shared" si="1"/>
        <v>110</v>
      </c>
      <c r="N39" s="28">
        <f t="shared" si="2"/>
        <v>213</v>
      </c>
    </row>
    <row r="40" spans="1:14" x14ac:dyDescent="0.2">
      <c r="A40" s="32" t="s">
        <v>599</v>
      </c>
      <c r="B40" s="28">
        <v>0</v>
      </c>
      <c r="C40" s="28">
        <v>0</v>
      </c>
      <c r="D40" s="28">
        <v>65</v>
      </c>
      <c r="E40" s="28">
        <v>215</v>
      </c>
      <c r="F40" s="28">
        <v>10</v>
      </c>
      <c r="G40" s="28">
        <f t="shared" si="0"/>
        <v>290</v>
      </c>
      <c r="H40" s="28">
        <v>8</v>
      </c>
      <c r="I40" s="28">
        <v>3</v>
      </c>
      <c r="J40" s="28">
        <v>46</v>
      </c>
      <c r="K40" s="28">
        <v>170</v>
      </c>
      <c r="L40" s="28">
        <v>15</v>
      </c>
      <c r="M40" s="28">
        <f t="shared" si="1"/>
        <v>242</v>
      </c>
      <c r="N40" s="28">
        <f t="shared" si="2"/>
        <v>532</v>
      </c>
    </row>
    <row r="41" spans="1:14" x14ac:dyDescent="0.2">
      <c r="A41" s="32" t="s">
        <v>3010</v>
      </c>
      <c r="B41" s="28">
        <v>0</v>
      </c>
      <c r="C41" s="28">
        <v>0</v>
      </c>
      <c r="D41" s="28">
        <v>7</v>
      </c>
      <c r="E41" s="28">
        <v>11</v>
      </c>
      <c r="F41" s="28">
        <v>0</v>
      </c>
      <c r="G41" s="28">
        <v>18</v>
      </c>
      <c r="H41" s="28">
        <v>2</v>
      </c>
      <c r="I41" s="28">
        <v>1</v>
      </c>
      <c r="J41" s="28">
        <v>5</v>
      </c>
      <c r="K41" s="28">
        <v>11</v>
      </c>
      <c r="L41" s="28">
        <v>1</v>
      </c>
      <c r="M41" s="28">
        <v>20</v>
      </c>
      <c r="N41" s="28">
        <v>38</v>
      </c>
    </row>
    <row r="42" spans="1:14" x14ac:dyDescent="0.2">
      <c r="A42" s="437" t="s">
        <v>2479</v>
      </c>
      <c r="B42" s="38">
        <f>SUM(B14:B41)</f>
        <v>11</v>
      </c>
      <c r="C42" s="38">
        <f t="shared" ref="C42:N42" si="3">SUM(C14:C41)</f>
        <v>7</v>
      </c>
      <c r="D42" s="38">
        <f t="shared" si="3"/>
        <v>734</v>
      </c>
      <c r="E42" s="38">
        <f t="shared" si="3"/>
        <v>2137</v>
      </c>
      <c r="F42" s="38">
        <f t="shared" si="3"/>
        <v>141</v>
      </c>
      <c r="G42" s="38">
        <f t="shared" si="3"/>
        <v>3030</v>
      </c>
      <c r="H42" s="38">
        <f t="shared" si="3"/>
        <v>89</v>
      </c>
      <c r="I42" s="38">
        <f t="shared" si="3"/>
        <v>59</v>
      </c>
      <c r="J42" s="38">
        <f t="shared" si="3"/>
        <v>614</v>
      </c>
      <c r="K42" s="38">
        <f t="shared" si="3"/>
        <v>2164</v>
      </c>
      <c r="L42" s="38">
        <f t="shared" si="3"/>
        <v>188</v>
      </c>
      <c r="M42" s="38">
        <f t="shared" si="3"/>
        <v>3114</v>
      </c>
      <c r="N42" s="38">
        <f t="shared" si="3"/>
        <v>6144</v>
      </c>
    </row>
    <row r="43" spans="1:14" x14ac:dyDescent="0.2">
      <c r="A43" s="436" t="s">
        <v>2241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</row>
    <row r="44" spans="1:14" x14ac:dyDescent="0.2">
      <c r="A44" s="32" t="s">
        <v>1882</v>
      </c>
      <c r="B44" s="28">
        <v>1</v>
      </c>
      <c r="C44" s="28">
        <v>0</v>
      </c>
      <c r="D44" s="28">
        <v>29</v>
      </c>
      <c r="E44" s="28">
        <v>68</v>
      </c>
      <c r="F44" s="28">
        <v>5</v>
      </c>
      <c r="G44" s="28">
        <f t="shared" si="0"/>
        <v>103</v>
      </c>
      <c r="H44" s="28">
        <v>2</v>
      </c>
      <c r="I44" s="28">
        <v>7</v>
      </c>
      <c r="J44" s="28">
        <v>18</v>
      </c>
      <c r="K44" s="28">
        <v>30</v>
      </c>
      <c r="L44" s="28">
        <v>2</v>
      </c>
      <c r="M44" s="28">
        <f t="shared" si="1"/>
        <v>59</v>
      </c>
      <c r="N44" s="28">
        <f t="shared" si="2"/>
        <v>162</v>
      </c>
    </row>
    <row r="45" spans="1:14" x14ac:dyDescent="0.2">
      <c r="A45" s="32" t="s">
        <v>153</v>
      </c>
      <c r="B45" s="28">
        <v>2</v>
      </c>
      <c r="C45" s="28">
        <v>1</v>
      </c>
      <c r="D45" s="28">
        <v>21</v>
      </c>
      <c r="E45" s="28">
        <v>43</v>
      </c>
      <c r="F45" s="28">
        <v>3</v>
      </c>
      <c r="G45" s="28">
        <f t="shared" si="0"/>
        <v>70</v>
      </c>
      <c r="H45" s="28">
        <v>6</v>
      </c>
      <c r="I45" s="28">
        <v>0</v>
      </c>
      <c r="J45" s="28">
        <v>19</v>
      </c>
      <c r="K45" s="28">
        <v>28</v>
      </c>
      <c r="L45" s="28">
        <v>5</v>
      </c>
      <c r="M45" s="28">
        <f t="shared" si="1"/>
        <v>58</v>
      </c>
      <c r="N45" s="28">
        <f t="shared" si="2"/>
        <v>128</v>
      </c>
    </row>
    <row r="46" spans="1:14" x14ac:dyDescent="0.2">
      <c r="A46" s="32" t="s">
        <v>1886</v>
      </c>
      <c r="B46" s="28">
        <v>0</v>
      </c>
      <c r="C46" s="28">
        <v>0</v>
      </c>
      <c r="D46" s="28">
        <v>17</v>
      </c>
      <c r="E46" s="28">
        <v>52</v>
      </c>
      <c r="F46" s="28">
        <v>4</v>
      </c>
      <c r="G46" s="28">
        <f t="shared" ref="G46:G54" si="4">SUM(B46:F46)</f>
        <v>73</v>
      </c>
      <c r="H46" s="28">
        <v>2</v>
      </c>
      <c r="I46" s="28">
        <v>4</v>
      </c>
      <c r="J46" s="28">
        <v>7</v>
      </c>
      <c r="K46" s="28">
        <v>30</v>
      </c>
      <c r="L46" s="28">
        <v>5</v>
      </c>
      <c r="M46" s="28">
        <f t="shared" ref="M46:M54" si="5">SUM(H46:L46)</f>
        <v>48</v>
      </c>
      <c r="N46" s="28">
        <f t="shared" ref="N46:N54" si="6">+G46+M46</f>
        <v>121</v>
      </c>
    </row>
    <row r="47" spans="1:14" x14ac:dyDescent="0.2">
      <c r="A47" s="32" t="s">
        <v>1887</v>
      </c>
      <c r="B47" s="28">
        <v>0</v>
      </c>
      <c r="C47" s="28">
        <v>0</v>
      </c>
      <c r="D47" s="28">
        <v>3</v>
      </c>
      <c r="E47" s="28">
        <v>7</v>
      </c>
      <c r="F47" s="28">
        <v>1</v>
      </c>
      <c r="G47" s="28">
        <f t="shared" si="4"/>
        <v>11</v>
      </c>
      <c r="H47" s="28">
        <v>1</v>
      </c>
      <c r="I47" s="28">
        <v>0</v>
      </c>
      <c r="J47" s="28">
        <v>6</v>
      </c>
      <c r="K47" s="28">
        <v>5</v>
      </c>
      <c r="L47" s="28">
        <v>0</v>
      </c>
      <c r="M47" s="28">
        <f t="shared" si="5"/>
        <v>12</v>
      </c>
      <c r="N47" s="28">
        <f t="shared" si="6"/>
        <v>23</v>
      </c>
    </row>
    <row r="48" spans="1:14" x14ac:dyDescent="0.2">
      <c r="A48" s="34" t="s">
        <v>1888</v>
      </c>
      <c r="B48" s="36">
        <v>0</v>
      </c>
      <c r="C48" s="36">
        <v>1</v>
      </c>
      <c r="D48" s="36">
        <v>12</v>
      </c>
      <c r="E48" s="36">
        <v>31</v>
      </c>
      <c r="F48" s="36">
        <v>8</v>
      </c>
      <c r="G48" s="36">
        <f t="shared" si="4"/>
        <v>52</v>
      </c>
      <c r="H48" s="36">
        <v>0</v>
      </c>
      <c r="I48" s="36">
        <v>1</v>
      </c>
      <c r="J48" s="36">
        <v>14</v>
      </c>
      <c r="K48" s="36">
        <v>21</v>
      </c>
      <c r="L48" s="36">
        <v>4</v>
      </c>
      <c r="M48" s="36">
        <f t="shared" si="5"/>
        <v>40</v>
      </c>
      <c r="N48" s="36">
        <f t="shared" si="6"/>
        <v>92</v>
      </c>
    </row>
    <row r="49" spans="1:14" x14ac:dyDescent="0.2">
      <c r="A49" s="32" t="s">
        <v>2620</v>
      </c>
      <c r="B49" s="28">
        <v>0</v>
      </c>
      <c r="C49" s="28">
        <v>0</v>
      </c>
      <c r="D49" s="28">
        <v>2</v>
      </c>
      <c r="E49" s="28">
        <v>21</v>
      </c>
      <c r="F49" s="28">
        <v>2</v>
      </c>
      <c r="G49" s="28">
        <f t="shared" si="4"/>
        <v>25</v>
      </c>
      <c r="H49" s="28">
        <v>0</v>
      </c>
      <c r="I49" s="28">
        <v>0</v>
      </c>
      <c r="J49" s="28">
        <v>1</v>
      </c>
      <c r="K49" s="28">
        <v>11</v>
      </c>
      <c r="L49" s="28">
        <v>2</v>
      </c>
      <c r="M49" s="28">
        <f t="shared" si="5"/>
        <v>14</v>
      </c>
      <c r="N49" s="28">
        <f t="shared" si="6"/>
        <v>39</v>
      </c>
    </row>
    <row r="50" spans="1:14" x14ac:dyDescent="0.2">
      <c r="A50" s="32" t="s">
        <v>1611</v>
      </c>
      <c r="B50" s="28">
        <v>0</v>
      </c>
      <c r="C50" s="28">
        <v>0</v>
      </c>
      <c r="D50" s="28">
        <v>28</v>
      </c>
      <c r="E50" s="28">
        <v>51</v>
      </c>
      <c r="F50" s="28">
        <v>4</v>
      </c>
      <c r="G50" s="28">
        <f t="shared" si="4"/>
        <v>83</v>
      </c>
      <c r="H50" s="28">
        <v>2</v>
      </c>
      <c r="I50" s="28">
        <v>2</v>
      </c>
      <c r="J50" s="28">
        <v>12</v>
      </c>
      <c r="K50" s="28">
        <v>15</v>
      </c>
      <c r="L50" s="28">
        <v>5</v>
      </c>
      <c r="M50" s="28">
        <f t="shared" si="5"/>
        <v>36</v>
      </c>
      <c r="N50" s="28">
        <f t="shared" si="6"/>
        <v>119</v>
      </c>
    </row>
    <row r="51" spans="1:14" x14ac:dyDescent="0.2">
      <c r="A51" s="32" t="s">
        <v>2621</v>
      </c>
      <c r="B51" s="28">
        <v>0</v>
      </c>
      <c r="C51" s="28">
        <v>0</v>
      </c>
      <c r="D51" s="28">
        <v>6</v>
      </c>
      <c r="E51" s="28">
        <v>16</v>
      </c>
      <c r="F51" s="28">
        <v>3</v>
      </c>
      <c r="G51" s="28">
        <f>SUM(B51:F51)</f>
        <v>25</v>
      </c>
      <c r="H51" s="28">
        <v>1</v>
      </c>
      <c r="I51" s="28">
        <v>0</v>
      </c>
      <c r="J51" s="28">
        <v>0</v>
      </c>
      <c r="K51" s="28">
        <v>8</v>
      </c>
      <c r="L51" s="28">
        <v>4</v>
      </c>
      <c r="M51" s="28">
        <f>SUM(H51:L51)</f>
        <v>13</v>
      </c>
      <c r="N51" s="28">
        <f>+G51+M51</f>
        <v>38</v>
      </c>
    </row>
    <row r="52" spans="1:14" x14ac:dyDescent="0.2">
      <c r="A52" s="34" t="s">
        <v>1890</v>
      </c>
      <c r="B52" s="36">
        <v>0</v>
      </c>
      <c r="C52" s="36">
        <v>0</v>
      </c>
      <c r="D52" s="36">
        <v>32</v>
      </c>
      <c r="E52" s="36">
        <v>43</v>
      </c>
      <c r="F52" s="36">
        <v>2</v>
      </c>
      <c r="G52" s="36">
        <f t="shared" si="4"/>
        <v>77</v>
      </c>
      <c r="H52" s="36">
        <v>0</v>
      </c>
      <c r="I52" s="36">
        <v>2</v>
      </c>
      <c r="J52" s="36">
        <v>6</v>
      </c>
      <c r="K52" s="36">
        <v>8</v>
      </c>
      <c r="L52" s="36">
        <v>3</v>
      </c>
      <c r="M52" s="36">
        <f t="shared" si="5"/>
        <v>19</v>
      </c>
      <c r="N52" s="36">
        <f t="shared" si="6"/>
        <v>96</v>
      </c>
    </row>
    <row r="53" spans="1:14" x14ac:dyDescent="0.2">
      <c r="A53" s="32" t="s">
        <v>1891</v>
      </c>
      <c r="B53" s="28">
        <v>0</v>
      </c>
      <c r="C53" s="28">
        <v>0</v>
      </c>
      <c r="D53" s="28">
        <v>0</v>
      </c>
      <c r="E53" s="28">
        <v>12</v>
      </c>
      <c r="F53" s="28">
        <v>1</v>
      </c>
      <c r="G53" s="28">
        <f t="shared" si="4"/>
        <v>13</v>
      </c>
      <c r="H53" s="28">
        <v>0</v>
      </c>
      <c r="I53" s="28">
        <v>1</v>
      </c>
      <c r="J53" s="28">
        <v>0</v>
      </c>
      <c r="K53" s="28">
        <v>7</v>
      </c>
      <c r="L53" s="28">
        <v>3</v>
      </c>
      <c r="M53" s="28">
        <f t="shared" si="5"/>
        <v>11</v>
      </c>
      <c r="N53" s="28">
        <f t="shared" si="6"/>
        <v>24</v>
      </c>
    </row>
    <row r="54" spans="1:14" x14ac:dyDescent="0.2">
      <c r="A54" s="32" t="s">
        <v>2624</v>
      </c>
      <c r="B54" s="28">
        <v>0</v>
      </c>
      <c r="C54" s="28">
        <v>0</v>
      </c>
      <c r="D54" s="28">
        <v>4</v>
      </c>
      <c r="E54" s="28">
        <v>15</v>
      </c>
      <c r="F54" s="28">
        <v>1</v>
      </c>
      <c r="G54" s="28">
        <f t="shared" si="4"/>
        <v>20</v>
      </c>
      <c r="H54" s="28">
        <v>0</v>
      </c>
      <c r="I54" s="28">
        <v>0</v>
      </c>
      <c r="J54" s="28">
        <v>4</v>
      </c>
      <c r="K54" s="28">
        <v>8</v>
      </c>
      <c r="L54" s="28">
        <v>2</v>
      </c>
      <c r="M54" s="28">
        <f t="shared" si="5"/>
        <v>14</v>
      </c>
      <c r="N54" s="28">
        <f t="shared" si="6"/>
        <v>34</v>
      </c>
    </row>
    <row r="55" spans="1:14" x14ac:dyDescent="0.2">
      <c r="A55" s="32" t="s">
        <v>3011</v>
      </c>
      <c r="B55" s="28">
        <v>0</v>
      </c>
      <c r="C55" s="28">
        <v>0</v>
      </c>
      <c r="D55" s="28">
        <v>1</v>
      </c>
      <c r="E55" s="28">
        <v>9</v>
      </c>
      <c r="F55" s="28">
        <v>2</v>
      </c>
      <c r="G55" s="28">
        <v>12</v>
      </c>
      <c r="H55" s="28">
        <v>1</v>
      </c>
      <c r="I55" s="28">
        <v>0</v>
      </c>
      <c r="J55" s="28">
        <v>2</v>
      </c>
      <c r="K55" s="28">
        <v>13</v>
      </c>
      <c r="L55" s="28">
        <v>3</v>
      </c>
      <c r="M55" s="28">
        <v>19</v>
      </c>
      <c r="N55" s="28">
        <v>31</v>
      </c>
    </row>
    <row r="56" spans="1:14" x14ac:dyDescent="0.2">
      <c r="A56" s="383" t="s">
        <v>2480</v>
      </c>
      <c r="B56" s="38">
        <f>SUM(B44:B55)</f>
        <v>3</v>
      </c>
      <c r="C56" s="38">
        <f t="shared" ref="C56:N56" si="7">SUM(C44:C55)</f>
        <v>2</v>
      </c>
      <c r="D56" s="38">
        <f t="shared" si="7"/>
        <v>155</v>
      </c>
      <c r="E56" s="38">
        <f t="shared" si="7"/>
        <v>368</v>
      </c>
      <c r="F56" s="38">
        <f t="shared" si="7"/>
        <v>36</v>
      </c>
      <c r="G56" s="38">
        <f t="shared" si="7"/>
        <v>564</v>
      </c>
      <c r="H56" s="38">
        <f t="shared" si="7"/>
        <v>15</v>
      </c>
      <c r="I56" s="38">
        <f t="shared" si="7"/>
        <v>17</v>
      </c>
      <c r="J56" s="38">
        <f t="shared" si="7"/>
        <v>89</v>
      </c>
      <c r="K56" s="38">
        <f t="shared" si="7"/>
        <v>184</v>
      </c>
      <c r="L56" s="38">
        <f t="shared" si="7"/>
        <v>38</v>
      </c>
      <c r="M56" s="38">
        <f t="shared" si="7"/>
        <v>343</v>
      </c>
      <c r="N56" s="38">
        <f t="shared" si="7"/>
        <v>907</v>
      </c>
    </row>
    <row r="57" spans="1:14" x14ac:dyDescent="0.2">
      <c r="A57" s="384" t="s">
        <v>2044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</row>
    <row r="58" spans="1:14" x14ac:dyDescent="0.2">
      <c r="A58" s="32" t="s">
        <v>1884</v>
      </c>
      <c r="B58" s="28">
        <v>2</v>
      </c>
      <c r="C58" s="28">
        <v>0</v>
      </c>
      <c r="D58" s="28">
        <v>29</v>
      </c>
      <c r="E58" s="28">
        <v>106</v>
      </c>
      <c r="F58" s="28">
        <v>18</v>
      </c>
      <c r="G58" s="28">
        <f t="shared" si="0"/>
        <v>155</v>
      </c>
      <c r="H58" s="28">
        <v>7</v>
      </c>
      <c r="I58" s="28">
        <v>8</v>
      </c>
      <c r="J58" s="28">
        <v>31</v>
      </c>
      <c r="K58" s="28">
        <v>82</v>
      </c>
      <c r="L58" s="28">
        <v>13</v>
      </c>
      <c r="M58" s="28">
        <f t="shared" si="1"/>
        <v>141</v>
      </c>
      <c r="N58" s="28">
        <f t="shared" si="2"/>
        <v>296</v>
      </c>
    </row>
    <row r="59" spans="1:14" x14ac:dyDescent="0.2">
      <c r="A59" s="32" t="s">
        <v>1885</v>
      </c>
      <c r="B59" s="28">
        <v>1</v>
      </c>
      <c r="C59" s="28">
        <v>0</v>
      </c>
      <c r="D59" s="28">
        <v>18</v>
      </c>
      <c r="E59" s="28">
        <v>45</v>
      </c>
      <c r="F59" s="28">
        <v>4</v>
      </c>
      <c r="G59" s="28">
        <f t="shared" si="0"/>
        <v>68</v>
      </c>
      <c r="H59" s="28">
        <v>0</v>
      </c>
      <c r="I59" s="28">
        <v>0</v>
      </c>
      <c r="J59" s="28">
        <v>8</v>
      </c>
      <c r="K59" s="28">
        <v>24</v>
      </c>
      <c r="L59" s="28">
        <v>1</v>
      </c>
      <c r="M59" s="28">
        <f t="shared" si="1"/>
        <v>33</v>
      </c>
      <c r="N59" s="28">
        <f t="shared" si="2"/>
        <v>101</v>
      </c>
    </row>
    <row r="60" spans="1:14" x14ac:dyDescent="0.2">
      <c r="A60" s="32" t="s">
        <v>2619</v>
      </c>
      <c r="B60" s="28">
        <v>0</v>
      </c>
      <c r="C60" s="28">
        <v>7</v>
      </c>
      <c r="D60" s="28">
        <v>45</v>
      </c>
      <c r="E60" s="28">
        <v>278</v>
      </c>
      <c r="F60" s="28">
        <v>20</v>
      </c>
      <c r="G60" s="28">
        <f t="shared" si="0"/>
        <v>350</v>
      </c>
      <c r="H60" s="28">
        <v>0</v>
      </c>
      <c r="I60" s="28">
        <v>26</v>
      </c>
      <c r="J60" s="28">
        <v>53</v>
      </c>
      <c r="K60" s="28">
        <v>175</v>
      </c>
      <c r="L60" s="28">
        <v>18</v>
      </c>
      <c r="M60" s="28">
        <f t="shared" si="1"/>
        <v>272</v>
      </c>
      <c r="N60" s="28">
        <f t="shared" si="2"/>
        <v>622</v>
      </c>
    </row>
    <row r="61" spans="1:14" x14ac:dyDescent="0.2">
      <c r="A61" s="32" t="s">
        <v>1610</v>
      </c>
      <c r="B61" s="28">
        <v>0</v>
      </c>
      <c r="C61" s="28">
        <v>0</v>
      </c>
      <c r="D61" s="28">
        <v>5</v>
      </c>
      <c r="E61" s="28">
        <v>33</v>
      </c>
      <c r="F61" s="28">
        <v>5</v>
      </c>
      <c r="G61" s="28">
        <f t="shared" si="0"/>
        <v>43</v>
      </c>
      <c r="H61" s="28">
        <v>2</v>
      </c>
      <c r="I61" s="28">
        <v>1</v>
      </c>
      <c r="J61" s="28">
        <v>9</v>
      </c>
      <c r="K61" s="28">
        <v>56</v>
      </c>
      <c r="L61" s="28">
        <v>5</v>
      </c>
      <c r="M61" s="28">
        <f t="shared" si="1"/>
        <v>73</v>
      </c>
      <c r="N61" s="28">
        <f t="shared" si="2"/>
        <v>116</v>
      </c>
    </row>
    <row r="62" spans="1:14" x14ac:dyDescent="0.2">
      <c r="A62" s="33" t="s">
        <v>2622</v>
      </c>
      <c r="B62" s="37">
        <v>0</v>
      </c>
      <c r="C62" s="37">
        <v>0</v>
      </c>
      <c r="D62" s="37">
        <v>6</v>
      </c>
      <c r="E62" s="37">
        <v>70</v>
      </c>
      <c r="F62" s="37">
        <v>9</v>
      </c>
      <c r="G62" s="37">
        <f t="shared" si="0"/>
        <v>85</v>
      </c>
      <c r="H62" s="37">
        <v>1</v>
      </c>
      <c r="I62" s="37">
        <v>0</v>
      </c>
      <c r="J62" s="37">
        <v>8</v>
      </c>
      <c r="K62" s="37">
        <v>41</v>
      </c>
      <c r="L62" s="37">
        <v>2</v>
      </c>
      <c r="M62" s="37">
        <f t="shared" si="1"/>
        <v>52</v>
      </c>
      <c r="N62" s="37">
        <f t="shared" si="2"/>
        <v>137</v>
      </c>
    </row>
    <row r="63" spans="1:14" x14ac:dyDescent="0.2">
      <c r="A63" s="32" t="s">
        <v>2623</v>
      </c>
      <c r="B63" s="28">
        <v>1</v>
      </c>
      <c r="C63" s="28">
        <v>0</v>
      </c>
      <c r="D63" s="28">
        <v>7</v>
      </c>
      <c r="E63" s="28">
        <v>86</v>
      </c>
      <c r="F63" s="28">
        <v>12</v>
      </c>
      <c r="G63" s="28">
        <f t="shared" si="0"/>
        <v>106</v>
      </c>
      <c r="H63" s="28">
        <v>2</v>
      </c>
      <c r="I63" s="28">
        <v>1</v>
      </c>
      <c r="J63" s="28">
        <v>8</v>
      </c>
      <c r="K63" s="28">
        <v>40</v>
      </c>
      <c r="L63" s="28">
        <v>8</v>
      </c>
      <c r="M63" s="28">
        <f t="shared" si="1"/>
        <v>59</v>
      </c>
      <c r="N63" s="28">
        <f t="shared" si="2"/>
        <v>165</v>
      </c>
    </row>
    <row r="64" spans="1:14" x14ac:dyDescent="0.2">
      <c r="A64" s="32" t="s">
        <v>1892</v>
      </c>
      <c r="B64" s="28">
        <v>0</v>
      </c>
      <c r="C64" s="28">
        <v>0</v>
      </c>
      <c r="D64" s="28">
        <v>26</v>
      </c>
      <c r="E64" s="28">
        <v>75</v>
      </c>
      <c r="F64" s="28">
        <v>9</v>
      </c>
      <c r="G64" s="28">
        <f t="shared" si="0"/>
        <v>110</v>
      </c>
      <c r="H64" s="28">
        <v>3</v>
      </c>
      <c r="I64" s="28">
        <v>1</v>
      </c>
      <c r="J64" s="28">
        <v>6</v>
      </c>
      <c r="K64" s="28">
        <v>56</v>
      </c>
      <c r="L64" s="28">
        <v>6</v>
      </c>
      <c r="M64" s="28">
        <f t="shared" si="1"/>
        <v>72</v>
      </c>
      <c r="N64" s="28">
        <f t="shared" si="2"/>
        <v>182</v>
      </c>
    </row>
    <row r="65" spans="1:14" x14ac:dyDescent="0.2">
      <c r="A65" s="32" t="s">
        <v>1893</v>
      </c>
      <c r="B65" s="28">
        <v>1</v>
      </c>
      <c r="C65" s="28">
        <v>0</v>
      </c>
      <c r="D65" s="28">
        <v>8</v>
      </c>
      <c r="E65" s="28">
        <v>35</v>
      </c>
      <c r="F65" s="28">
        <v>2</v>
      </c>
      <c r="G65" s="28">
        <f t="shared" si="0"/>
        <v>46</v>
      </c>
      <c r="H65" s="28">
        <v>1</v>
      </c>
      <c r="I65" s="28">
        <v>3</v>
      </c>
      <c r="J65" s="28">
        <v>11</v>
      </c>
      <c r="K65" s="28">
        <v>40</v>
      </c>
      <c r="L65" s="28">
        <v>3</v>
      </c>
      <c r="M65" s="28">
        <f t="shared" si="1"/>
        <v>58</v>
      </c>
      <c r="N65" s="28">
        <f t="shared" si="2"/>
        <v>104</v>
      </c>
    </row>
    <row r="66" spans="1:14" x14ac:dyDescent="0.2">
      <c r="A66" s="32" t="s">
        <v>1895</v>
      </c>
      <c r="B66" s="28">
        <v>0</v>
      </c>
      <c r="C66" s="28">
        <v>0</v>
      </c>
      <c r="D66" s="28">
        <v>19</v>
      </c>
      <c r="E66" s="28">
        <v>47</v>
      </c>
      <c r="F66" s="28">
        <v>6</v>
      </c>
      <c r="G66" s="28">
        <f t="shared" si="0"/>
        <v>72</v>
      </c>
      <c r="H66" s="28">
        <v>3</v>
      </c>
      <c r="I66" s="28">
        <v>7</v>
      </c>
      <c r="J66" s="28">
        <v>18</v>
      </c>
      <c r="K66" s="28">
        <v>50</v>
      </c>
      <c r="L66" s="28">
        <v>3</v>
      </c>
      <c r="M66" s="28">
        <f t="shared" si="1"/>
        <v>81</v>
      </c>
      <c r="N66" s="28">
        <f t="shared" si="2"/>
        <v>153</v>
      </c>
    </row>
    <row r="67" spans="1:14" x14ac:dyDescent="0.2">
      <c r="A67" s="32" t="s">
        <v>600</v>
      </c>
      <c r="B67" s="28">
        <v>0</v>
      </c>
      <c r="C67" s="28">
        <v>0</v>
      </c>
      <c r="D67" s="28">
        <v>30</v>
      </c>
      <c r="E67" s="28">
        <v>125</v>
      </c>
      <c r="F67" s="28">
        <v>8</v>
      </c>
      <c r="G67" s="28">
        <f t="shared" si="0"/>
        <v>163</v>
      </c>
      <c r="H67" s="28">
        <v>4</v>
      </c>
      <c r="I67" s="28">
        <v>6</v>
      </c>
      <c r="J67" s="28">
        <v>34</v>
      </c>
      <c r="K67" s="28">
        <v>81</v>
      </c>
      <c r="L67" s="28">
        <v>14</v>
      </c>
      <c r="M67" s="28">
        <f t="shared" si="1"/>
        <v>139</v>
      </c>
      <c r="N67" s="28">
        <f t="shared" si="2"/>
        <v>302</v>
      </c>
    </row>
    <row r="68" spans="1:14" x14ac:dyDescent="0.2">
      <c r="A68" s="383" t="s">
        <v>2045</v>
      </c>
      <c r="B68" s="38">
        <f>SUM(B58:B67)</f>
        <v>5</v>
      </c>
      <c r="C68" s="38">
        <f t="shared" ref="C68:N68" si="8">SUM(C58:C67)</f>
        <v>7</v>
      </c>
      <c r="D68" s="38">
        <f t="shared" si="8"/>
        <v>193</v>
      </c>
      <c r="E68" s="38">
        <f t="shared" si="8"/>
        <v>900</v>
      </c>
      <c r="F68" s="38">
        <f t="shared" si="8"/>
        <v>93</v>
      </c>
      <c r="G68" s="38">
        <f t="shared" si="8"/>
        <v>1198</v>
      </c>
      <c r="H68" s="38">
        <f t="shared" si="8"/>
        <v>23</v>
      </c>
      <c r="I68" s="38">
        <f t="shared" si="8"/>
        <v>53</v>
      </c>
      <c r="J68" s="38">
        <f t="shared" si="8"/>
        <v>186</v>
      </c>
      <c r="K68" s="38">
        <f t="shared" si="8"/>
        <v>645</v>
      </c>
      <c r="L68" s="38">
        <f t="shared" si="8"/>
        <v>73</v>
      </c>
      <c r="M68" s="38">
        <f t="shared" si="8"/>
        <v>980</v>
      </c>
      <c r="N68" s="38">
        <f t="shared" si="8"/>
        <v>2178</v>
      </c>
    </row>
    <row r="69" spans="1:14" x14ac:dyDescent="0.2">
      <c r="A69" s="384" t="s">
        <v>2046</v>
      </c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</row>
    <row r="70" spans="1:14" x14ac:dyDescent="0.2">
      <c r="A70" s="32" t="s">
        <v>2625</v>
      </c>
      <c r="B70" s="28">
        <v>0</v>
      </c>
      <c r="C70" s="28">
        <v>0</v>
      </c>
      <c r="D70" s="28">
        <v>1</v>
      </c>
      <c r="E70" s="28">
        <v>2</v>
      </c>
      <c r="F70" s="28">
        <v>0</v>
      </c>
      <c r="G70" s="28">
        <f>SUM(B70:F70)</f>
        <v>3</v>
      </c>
      <c r="H70" s="28">
        <v>0</v>
      </c>
      <c r="I70" s="28">
        <v>0</v>
      </c>
      <c r="J70" s="28">
        <v>0</v>
      </c>
      <c r="K70" s="28">
        <v>4</v>
      </c>
      <c r="L70" s="28">
        <v>0</v>
      </c>
      <c r="M70" s="28">
        <f>SUM(H70:L70)</f>
        <v>4</v>
      </c>
      <c r="N70" s="28">
        <f>+G70+M70</f>
        <v>7</v>
      </c>
    </row>
    <row r="71" spans="1:14" x14ac:dyDescent="0.2">
      <c r="A71" s="379" t="s">
        <v>2626</v>
      </c>
      <c r="B71" s="28">
        <v>1</v>
      </c>
      <c r="C71" s="28">
        <v>0</v>
      </c>
      <c r="D71" s="28">
        <v>14</v>
      </c>
      <c r="E71" s="28">
        <v>51</v>
      </c>
      <c r="F71" s="28">
        <v>10</v>
      </c>
      <c r="G71" s="28">
        <f>SUM(B71:F71)</f>
        <v>76</v>
      </c>
      <c r="H71" s="28">
        <v>30</v>
      </c>
      <c r="I71" s="28">
        <v>2</v>
      </c>
      <c r="J71" s="28">
        <v>29</v>
      </c>
      <c r="K71" s="28">
        <v>51</v>
      </c>
      <c r="L71" s="28">
        <v>6</v>
      </c>
      <c r="M71" s="28">
        <f>SUM(H71:L71)</f>
        <v>118</v>
      </c>
      <c r="N71" s="28">
        <f>+G71+M71</f>
        <v>194</v>
      </c>
    </row>
    <row r="72" spans="1:14" x14ac:dyDescent="0.2">
      <c r="A72" s="383" t="s">
        <v>2047</v>
      </c>
      <c r="B72" s="38">
        <f>SUM(B70:B71)</f>
        <v>1</v>
      </c>
      <c r="C72" s="38">
        <f t="shared" ref="C72:N72" si="9">SUM(C70:C71)</f>
        <v>0</v>
      </c>
      <c r="D72" s="38">
        <f t="shared" si="9"/>
        <v>15</v>
      </c>
      <c r="E72" s="38">
        <f t="shared" si="9"/>
        <v>53</v>
      </c>
      <c r="F72" s="38">
        <f t="shared" si="9"/>
        <v>10</v>
      </c>
      <c r="G72" s="38">
        <f t="shared" si="9"/>
        <v>79</v>
      </c>
      <c r="H72" s="38">
        <f t="shared" si="9"/>
        <v>30</v>
      </c>
      <c r="I72" s="38">
        <f t="shared" si="9"/>
        <v>2</v>
      </c>
      <c r="J72" s="38">
        <f t="shared" si="9"/>
        <v>29</v>
      </c>
      <c r="K72" s="38">
        <f t="shared" si="9"/>
        <v>55</v>
      </c>
      <c r="L72" s="38">
        <f t="shared" si="9"/>
        <v>6</v>
      </c>
      <c r="M72" s="38">
        <f t="shared" si="9"/>
        <v>122</v>
      </c>
      <c r="N72" s="38">
        <f t="shared" si="9"/>
        <v>201</v>
      </c>
    </row>
    <row r="73" spans="1:14" ht="13.5" thickBot="1" x14ac:dyDescent="0.25">
      <c r="A73" s="386" t="s">
        <v>2629</v>
      </c>
      <c r="B73" s="360">
        <f t="shared" ref="B73:N73" si="10">+B42+B56+B68+B72</f>
        <v>20</v>
      </c>
      <c r="C73" s="360">
        <f t="shared" si="10"/>
        <v>16</v>
      </c>
      <c r="D73" s="360">
        <f t="shared" si="10"/>
        <v>1097</v>
      </c>
      <c r="E73" s="360">
        <f t="shared" si="10"/>
        <v>3458</v>
      </c>
      <c r="F73" s="360">
        <f t="shared" si="10"/>
        <v>280</v>
      </c>
      <c r="G73" s="360">
        <f t="shared" si="10"/>
        <v>4871</v>
      </c>
      <c r="H73" s="360">
        <f t="shared" si="10"/>
        <v>157</v>
      </c>
      <c r="I73" s="360">
        <f t="shared" si="10"/>
        <v>131</v>
      </c>
      <c r="J73" s="360">
        <f t="shared" si="10"/>
        <v>918</v>
      </c>
      <c r="K73" s="360">
        <f t="shared" si="10"/>
        <v>3048</v>
      </c>
      <c r="L73" s="360">
        <f t="shared" si="10"/>
        <v>305</v>
      </c>
      <c r="M73" s="360">
        <f t="shared" si="10"/>
        <v>4559</v>
      </c>
      <c r="N73" s="360">
        <f t="shared" si="10"/>
        <v>9430</v>
      </c>
    </row>
  </sheetData>
  <mergeCells count="19">
    <mergeCell ref="A8:A12"/>
    <mergeCell ref="B8:N9"/>
    <mergeCell ref="B10:G10"/>
    <mergeCell ref="H10:M10"/>
    <mergeCell ref="B11:B12"/>
    <mergeCell ref="C11:C12"/>
    <mergeCell ref="D11:D12"/>
    <mergeCell ref="E11:E12"/>
    <mergeCell ref="N10:N12"/>
    <mergeCell ref="A5:N5"/>
    <mergeCell ref="A6:N6"/>
    <mergeCell ref="J11:J12"/>
    <mergeCell ref="K11:K12"/>
    <mergeCell ref="L11:L12"/>
    <mergeCell ref="M11:M12"/>
    <mergeCell ref="F11:F12"/>
    <mergeCell ref="G11:G12"/>
    <mergeCell ref="H11:H12"/>
    <mergeCell ref="I11:I12"/>
  </mergeCells>
  <phoneticPr fontId="2" type="noConversion"/>
  <conditionalFormatting sqref="B14:N72">
    <cfRule type="expression" dxfId="4" priority="1" stopIfTrue="1">
      <formula>$AX14=1</formula>
    </cfRule>
  </conditionalFormatting>
  <conditionalFormatting sqref="A14:A73">
    <cfRule type="expression" dxfId="3" priority="2" stopIfTrue="1">
      <formula>$AW14=1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8" right="0.24" top="0.68" bottom="0.7" header="0.51181102362204722" footer="0.51181102362204722"/>
  <pageSetup paperSize="9" scale="68" orientation="portrait" horizontalDpi="30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O68"/>
  <sheetViews>
    <sheetView showGridLines="0" workbookViewId="0">
      <selection activeCell="A4" sqref="A4"/>
    </sheetView>
  </sheetViews>
  <sheetFormatPr defaultRowHeight="12.75" x14ac:dyDescent="0.2"/>
  <cols>
    <col min="1" max="1" width="26.85546875" style="176" bestFit="1" customWidth="1"/>
    <col min="2" max="2" width="7" style="176" bestFit="1" customWidth="1"/>
    <col min="3" max="3" width="8.42578125" style="176" bestFit="1" customWidth="1"/>
    <col min="4" max="4" width="5.85546875" style="176" bestFit="1" customWidth="1"/>
    <col min="5" max="5" width="9" style="176" bestFit="1" customWidth="1"/>
    <col min="6" max="6" width="8.140625" style="176" bestFit="1" customWidth="1"/>
    <col min="7" max="7" width="6.7109375" style="176" bestFit="1" customWidth="1"/>
    <col min="8" max="8" width="7" style="176" bestFit="1" customWidth="1"/>
    <col min="9" max="9" width="8.42578125" style="176" bestFit="1" customWidth="1"/>
    <col min="10" max="10" width="5.85546875" style="176" bestFit="1" customWidth="1"/>
    <col min="11" max="11" width="9" style="176" bestFit="1" customWidth="1"/>
    <col min="12" max="12" width="8.140625" style="176" bestFit="1" customWidth="1"/>
    <col min="13" max="13" width="6.7109375" style="176" bestFit="1" customWidth="1"/>
    <col min="14" max="14" width="10.28515625" style="176" bestFit="1" customWidth="1"/>
    <col min="15" max="16384" width="9.140625" style="176"/>
  </cols>
  <sheetData>
    <row r="1" spans="1:15" x14ac:dyDescent="0.2">
      <c r="A1" s="334" t="s">
        <v>1595</v>
      </c>
    </row>
    <row r="2" spans="1:15" x14ac:dyDescent="0.2">
      <c r="A2" s="334" t="s">
        <v>300</v>
      </c>
    </row>
    <row r="3" spans="1:15" s="171" customFormat="1" x14ac:dyDescent="0.2">
      <c r="A3" s="170" t="s">
        <v>249</v>
      </c>
      <c r="N3" s="172" t="s">
        <v>250</v>
      </c>
    </row>
    <row r="4" spans="1:15" s="171" customFormat="1" x14ac:dyDescent="0.2">
      <c r="D4" s="170"/>
      <c r="E4" s="170"/>
      <c r="F4" s="170"/>
      <c r="G4" s="170"/>
      <c r="H4" s="170"/>
      <c r="I4" s="170"/>
      <c r="J4" s="170"/>
    </row>
    <row r="5" spans="1:15" s="171" customFormat="1" ht="14.25" customHeight="1" x14ac:dyDescent="0.2">
      <c r="A5" s="916" t="s">
        <v>3410</v>
      </c>
      <c r="B5" s="916"/>
      <c r="C5" s="916"/>
      <c r="D5" s="916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173"/>
    </row>
    <row r="6" spans="1:15" s="171" customFormat="1" ht="14.25" customHeight="1" x14ac:dyDescent="0.2">
      <c r="A6" s="917" t="s">
        <v>253</v>
      </c>
      <c r="B6" s="916"/>
      <c r="C6" s="916"/>
      <c r="D6" s="916"/>
      <c r="E6" s="916"/>
      <c r="F6" s="916"/>
      <c r="G6" s="916"/>
      <c r="H6" s="916"/>
      <c r="I6" s="916"/>
      <c r="J6" s="916"/>
      <c r="K6" s="916"/>
      <c r="L6" s="916"/>
      <c r="M6" s="916"/>
      <c r="N6" s="916"/>
      <c r="O6" s="173"/>
    </row>
    <row r="7" spans="1:15" s="171" customFormat="1" ht="13.5" thickBot="1" x14ac:dyDescent="0.25">
      <c r="A7" s="174"/>
      <c r="B7" s="174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</row>
    <row r="8" spans="1:15" s="171" customFormat="1" ht="12.75" customHeight="1" x14ac:dyDescent="0.2">
      <c r="A8" s="890" t="s">
        <v>1396</v>
      </c>
      <c r="B8" s="904" t="s">
        <v>2881</v>
      </c>
      <c r="C8" s="905"/>
      <c r="D8" s="905"/>
      <c r="E8" s="905"/>
      <c r="F8" s="905"/>
      <c r="G8" s="905"/>
      <c r="H8" s="905"/>
      <c r="I8" s="905"/>
      <c r="J8" s="905"/>
      <c r="K8" s="905"/>
      <c r="L8" s="905"/>
      <c r="M8" s="905"/>
      <c r="N8" s="906"/>
    </row>
    <row r="9" spans="1:15" s="171" customFormat="1" ht="13.5" thickBot="1" x14ac:dyDescent="0.25">
      <c r="A9" s="903"/>
      <c r="B9" s="907"/>
      <c r="C9" s="908"/>
      <c r="D9" s="908"/>
      <c r="E9" s="908"/>
      <c r="F9" s="908"/>
      <c r="G9" s="908"/>
      <c r="H9" s="908"/>
      <c r="I9" s="908"/>
      <c r="J9" s="908"/>
      <c r="K9" s="908"/>
      <c r="L9" s="908"/>
      <c r="M9" s="908"/>
      <c r="N9" s="909"/>
    </row>
    <row r="10" spans="1:15" s="171" customFormat="1" ht="13.5" thickBot="1" x14ac:dyDescent="0.25">
      <c r="A10" s="903"/>
      <c r="B10" s="904" t="s">
        <v>324</v>
      </c>
      <c r="C10" s="905"/>
      <c r="D10" s="905"/>
      <c r="E10" s="905"/>
      <c r="F10" s="905"/>
      <c r="G10" s="906"/>
      <c r="H10" s="910" t="s">
        <v>325</v>
      </c>
      <c r="I10" s="911"/>
      <c r="J10" s="911"/>
      <c r="K10" s="911"/>
      <c r="L10" s="911"/>
      <c r="M10" s="912"/>
      <c r="N10" s="913" t="s">
        <v>326</v>
      </c>
    </row>
    <row r="11" spans="1:15" s="171" customFormat="1" x14ac:dyDescent="0.2">
      <c r="A11" s="903"/>
      <c r="B11" s="913" t="s">
        <v>2907</v>
      </c>
      <c r="C11" s="913" t="s">
        <v>2908</v>
      </c>
      <c r="D11" s="920" t="s">
        <v>2912</v>
      </c>
      <c r="E11" s="913" t="s">
        <v>2915</v>
      </c>
      <c r="F11" s="913" t="s">
        <v>1647</v>
      </c>
      <c r="G11" s="918" t="s">
        <v>2914</v>
      </c>
      <c r="H11" s="913" t="s">
        <v>2907</v>
      </c>
      <c r="I11" s="913" t="s">
        <v>2916</v>
      </c>
      <c r="J11" s="913" t="s">
        <v>2917</v>
      </c>
      <c r="K11" s="913" t="s">
        <v>2910</v>
      </c>
      <c r="L11" s="913" t="s">
        <v>1648</v>
      </c>
      <c r="M11" s="913" t="s">
        <v>2914</v>
      </c>
      <c r="N11" s="914"/>
    </row>
    <row r="12" spans="1:15" s="171" customFormat="1" ht="36.75" customHeight="1" thickBot="1" x14ac:dyDescent="0.25">
      <c r="A12" s="891"/>
      <c r="B12" s="915"/>
      <c r="C12" s="915"/>
      <c r="D12" s="921"/>
      <c r="E12" s="915"/>
      <c r="F12" s="915"/>
      <c r="G12" s="919"/>
      <c r="H12" s="915"/>
      <c r="I12" s="915"/>
      <c r="J12" s="915"/>
      <c r="K12" s="915"/>
      <c r="L12" s="915"/>
      <c r="M12" s="915"/>
      <c r="N12" s="915"/>
    </row>
    <row r="13" spans="1:15" s="171" customFormat="1" x14ac:dyDescent="0.2">
      <c r="A13" s="434" t="s">
        <v>871</v>
      </c>
      <c r="B13" s="196"/>
      <c r="C13" s="196"/>
      <c r="D13" s="197"/>
      <c r="E13" s="196"/>
      <c r="F13" s="196"/>
      <c r="G13" s="196"/>
      <c r="H13" s="196"/>
      <c r="I13" s="196"/>
      <c r="J13" s="196"/>
      <c r="K13" s="196"/>
      <c r="L13" s="196"/>
      <c r="M13" s="196"/>
      <c r="N13" s="196"/>
    </row>
    <row r="14" spans="1:15" s="171" customFormat="1" x14ac:dyDescent="0.2">
      <c r="A14" s="32" t="s">
        <v>282</v>
      </c>
      <c r="B14" s="28">
        <v>0</v>
      </c>
      <c r="C14" s="28">
        <v>0</v>
      </c>
      <c r="D14" s="28">
        <v>1</v>
      </c>
      <c r="E14" s="28">
        <v>13</v>
      </c>
      <c r="F14" s="28">
        <v>0</v>
      </c>
      <c r="G14" s="28">
        <f>SUM(B14:F14)</f>
        <v>14</v>
      </c>
      <c r="H14" s="28">
        <v>0</v>
      </c>
      <c r="I14" s="28">
        <v>0</v>
      </c>
      <c r="J14" s="28">
        <v>3</v>
      </c>
      <c r="K14" s="28">
        <v>13</v>
      </c>
      <c r="L14" s="28">
        <v>0</v>
      </c>
      <c r="M14" s="28">
        <f>SUM(H14:L14)</f>
        <v>16</v>
      </c>
      <c r="N14" s="28">
        <f>+G14+M14</f>
        <v>30</v>
      </c>
    </row>
    <row r="15" spans="1:15" s="171" customFormat="1" x14ac:dyDescent="0.2">
      <c r="A15" s="32" t="s">
        <v>283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f t="shared" ref="G15:G67" si="0">SUM(B15:F15)</f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f t="shared" ref="M15:M68" si="1">SUM(H15:L15)</f>
        <v>0</v>
      </c>
      <c r="N15" s="28">
        <f t="shared" ref="N15:N68" si="2">+G15+M15</f>
        <v>0</v>
      </c>
    </row>
    <row r="16" spans="1:15" s="171" customFormat="1" x14ac:dyDescent="0.2">
      <c r="A16" s="32" t="s">
        <v>284</v>
      </c>
      <c r="B16" s="28">
        <v>0</v>
      </c>
      <c r="C16" s="28">
        <v>0</v>
      </c>
      <c r="D16" s="28">
        <v>0</v>
      </c>
      <c r="E16" s="28">
        <v>30</v>
      </c>
      <c r="F16" s="28">
        <v>0</v>
      </c>
      <c r="G16" s="28">
        <f t="shared" si="0"/>
        <v>30</v>
      </c>
      <c r="H16" s="28">
        <v>0</v>
      </c>
      <c r="I16" s="28">
        <v>0</v>
      </c>
      <c r="J16" s="28">
        <v>0</v>
      </c>
      <c r="K16" s="28">
        <v>18</v>
      </c>
      <c r="L16" s="28">
        <v>0</v>
      </c>
      <c r="M16" s="28">
        <f t="shared" si="1"/>
        <v>18</v>
      </c>
      <c r="N16" s="28">
        <f t="shared" si="2"/>
        <v>48</v>
      </c>
    </row>
    <row r="17" spans="1:14" s="171" customFormat="1" x14ac:dyDescent="0.2">
      <c r="A17" s="32" t="s">
        <v>285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f t="shared" si="0"/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f t="shared" si="1"/>
        <v>0</v>
      </c>
      <c r="N17" s="28">
        <f t="shared" si="2"/>
        <v>0</v>
      </c>
    </row>
    <row r="18" spans="1:14" s="171" customFormat="1" x14ac:dyDescent="0.2">
      <c r="A18" s="32" t="s">
        <v>2612</v>
      </c>
      <c r="B18" s="28">
        <v>0</v>
      </c>
      <c r="C18" s="28">
        <v>0</v>
      </c>
      <c r="D18" s="28">
        <v>0</v>
      </c>
      <c r="E18" s="28">
        <v>1</v>
      </c>
      <c r="F18" s="28">
        <v>0</v>
      </c>
      <c r="G18" s="28">
        <f t="shared" si="0"/>
        <v>1</v>
      </c>
      <c r="H18" s="28">
        <v>0</v>
      </c>
      <c r="I18" s="28">
        <v>0</v>
      </c>
      <c r="J18" s="28">
        <v>0</v>
      </c>
      <c r="K18" s="28">
        <v>1</v>
      </c>
      <c r="L18" s="28">
        <v>0</v>
      </c>
      <c r="M18" s="28">
        <f t="shared" si="1"/>
        <v>1</v>
      </c>
      <c r="N18" s="28">
        <f t="shared" si="2"/>
        <v>2</v>
      </c>
    </row>
    <row r="19" spans="1:14" s="171" customFormat="1" x14ac:dyDescent="0.2">
      <c r="A19" s="34" t="s">
        <v>2227</v>
      </c>
      <c r="B19" s="36">
        <v>0</v>
      </c>
      <c r="C19" s="36">
        <v>0</v>
      </c>
      <c r="D19" s="36">
        <v>0</v>
      </c>
      <c r="E19" s="36">
        <v>18</v>
      </c>
      <c r="F19" s="36">
        <v>0</v>
      </c>
      <c r="G19" s="36">
        <f t="shared" si="0"/>
        <v>18</v>
      </c>
      <c r="H19" s="36">
        <v>0</v>
      </c>
      <c r="I19" s="36">
        <v>0</v>
      </c>
      <c r="J19" s="36">
        <v>4</v>
      </c>
      <c r="K19" s="36">
        <v>24</v>
      </c>
      <c r="L19" s="36">
        <v>0</v>
      </c>
      <c r="M19" s="36">
        <f t="shared" si="1"/>
        <v>28</v>
      </c>
      <c r="N19" s="36">
        <f t="shared" si="2"/>
        <v>46</v>
      </c>
    </row>
    <row r="20" spans="1:14" s="171" customFormat="1" x14ac:dyDescent="0.2">
      <c r="A20" s="32" t="s">
        <v>2228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f t="shared" si="0"/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f t="shared" si="1"/>
        <v>0</v>
      </c>
      <c r="N20" s="28">
        <f t="shared" si="2"/>
        <v>0</v>
      </c>
    </row>
    <row r="21" spans="1:14" s="171" customFormat="1" x14ac:dyDescent="0.2">
      <c r="A21" s="32" t="s">
        <v>1607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f t="shared" si="0"/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f t="shared" si="1"/>
        <v>0</v>
      </c>
      <c r="N21" s="28">
        <f t="shared" si="2"/>
        <v>0</v>
      </c>
    </row>
    <row r="22" spans="1:14" s="171" customFormat="1" x14ac:dyDescent="0.2">
      <c r="A22" s="32" t="s">
        <v>2230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f t="shared" si="0"/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f t="shared" si="1"/>
        <v>0</v>
      </c>
      <c r="N22" s="28">
        <f t="shared" si="2"/>
        <v>0</v>
      </c>
    </row>
    <row r="23" spans="1:14" s="171" customFormat="1" x14ac:dyDescent="0.2">
      <c r="A23" s="33" t="s">
        <v>2613</v>
      </c>
      <c r="B23" s="37">
        <v>0</v>
      </c>
      <c r="C23" s="37">
        <v>0</v>
      </c>
      <c r="D23" s="37">
        <v>0</v>
      </c>
      <c r="E23" s="37">
        <v>4</v>
      </c>
      <c r="F23" s="37">
        <v>0</v>
      </c>
      <c r="G23" s="37">
        <f t="shared" si="0"/>
        <v>4</v>
      </c>
      <c r="H23" s="37">
        <v>0</v>
      </c>
      <c r="I23" s="37">
        <v>0</v>
      </c>
      <c r="J23" s="37">
        <v>1</v>
      </c>
      <c r="K23" s="37">
        <v>4</v>
      </c>
      <c r="L23" s="37">
        <v>0</v>
      </c>
      <c r="M23" s="37">
        <f t="shared" si="1"/>
        <v>5</v>
      </c>
      <c r="N23" s="37">
        <f t="shared" si="2"/>
        <v>9</v>
      </c>
    </row>
    <row r="24" spans="1:14" s="171" customFormat="1" x14ac:dyDescent="0.2">
      <c r="A24" s="32" t="s">
        <v>1608</v>
      </c>
      <c r="B24" s="28">
        <v>0</v>
      </c>
      <c r="C24" s="28">
        <v>1</v>
      </c>
      <c r="D24" s="28">
        <v>83</v>
      </c>
      <c r="E24" s="28">
        <v>165</v>
      </c>
      <c r="F24" s="28">
        <v>5</v>
      </c>
      <c r="G24" s="28">
        <f t="shared" si="0"/>
        <v>254</v>
      </c>
      <c r="H24" s="28">
        <v>5</v>
      </c>
      <c r="I24" s="28">
        <v>5</v>
      </c>
      <c r="J24" s="28">
        <v>44</v>
      </c>
      <c r="K24" s="28">
        <v>125</v>
      </c>
      <c r="L24" s="28">
        <v>4</v>
      </c>
      <c r="M24" s="28">
        <f t="shared" si="1"/>
        <v>183</v>
      </c>
      <c r="N24" s="28">
        <f t="shared" si="2"/>
        <v>437</v>
      </c>
    </row>
    <row r="25" spans="1:14" s="171" customFormat="1" x14ac:dyDescent="0.2">
      <c r="A25" s="32" t="s">
        <v>2614</v>
      </c>
      <c r="B25" s="28">
        <v>0</v>
      </c>
      <c r="C25" s="28">
        <v>0</v>
      </c>
      <c r="D25" s="28">
        <v>14</v>
      </c>
      <c r="E25" s="28">
        <v>131</v>
      </c>
      <c r="F25" s="28">
        <v>3</v>
      </c>
      <c r="G25" s="28">
        <f t="shared" si="0"/>
        <v>148</v>
      </c>
      <c r="H25" s="28">
        <v>0</v>
      </c>
      <c r="I25" s="28">
        <v>0</v>
      </c>
      <c r="J25" s="28">
        <v>4</v>
      </c>
      <c r="K25" s="28">
        <v>61</v>
      </c>
      <c r="L25" s="28">
        <v>4</v>
      </c>
      <c r="M25" s="28">
        <f t="shared" si="1"/>
        <v>69</v>
      </c>
      <c r="N25" s="28">
        <f t="shared" si="2"/>
        <v>217</v>
      </c>
    </row>
    <row r="26" spans="1:14" s="171" customFormat="1" x14ac:dyDescent="0.2">
      <c r="A26" s="32" t="s">
        <v>2615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f t="shared" si="0"/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f t="shared" si="1"/>
        <v>0</v>
      </c>
      <c r="N26" s="28">
        <f t="shared" si="2"/>
        <v>0</v>
      </c>
    </row>
    <row r="27" spans="1:14" s="171" customFormat="1" x14ac:dyDescent="0.2">
      <c r="A27" s="32" t="s">
        <v>2231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f t="shared" si="0"/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f t="shared" si="1"/>
        <v>0</v>
      </c>
      <c r="N27" s="28">
        <f t="shared" si="2"/>
        <v>0</v>
      </c>
    </row>
    <row r="28" spans="1:14" s="171" customFormat="1" x14ac:dyDescent="0.2">
      <c r="A28" s="34" t="s">
        <v>2232</v>
      </c>
      <c r="B28" s="36">
        <v>0</v>
      </c>
      <c r="C28" s="36">
        <v>1</v>
      </c>
      <c r="D28" s="36">
        <v>31</v>
      </c>
      <c r="E28" s="36">
        <v>43</v>
      </c>
      <c r="F28" s="36">
        <v>0</v>
      </c>
      <c r="G28" s="36">
        <f t="shared" si="0"/>
        <v>75</v>
      </c>
      <c r="H28" s="36">
        <v>0</v>
      </c>
      <c r="I28" s="36">
        <v>0</v>
      </c>
      <c r="J28" s="36">
        <v>27</v>
      </c>
      <c r="K28" s="36">
        <v>30</v>
      </c>
      <c r="L28" s="36">
        <v>0</v>
      </c>
      <c r="M28" s="36">
        <f t="shared" si="1"/>
        <v>57</v>
      </c>
      <c r="N28" s="36">
        <f t="shared" si="2"/>
        <v>132</v>
      </c>
    </row>
    <row r="29" spans="1:14" s="171" customFormat="1" x14ac:dyDescent="0.2">
      <c r="A29" s="32" t="s">
        <v>2233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f t="shared" si="0"/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f t="shared" si="1"/>
        <v>0</v>
      </c>
      <c r="N29" s="28">
        <f t="shared" si="2"/>
        <v>0</v>
      </c>
    </row>
    <row r="30" spans="1:14" s="171" customFormat="1" x14ac:dyDescent="0.2">
      <c r="A30" s="32" t="s">
        <v>1609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f t="shared" si="0"/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f t="shared" si="1"/>
        <v>0</v>
      </c>
      <c r="N30" s="28">
        <f t="shared" si="2"/>
        <v>0</v>
      </c>
    </row>
    <row r="31" spans="1:14" s="171" customFormat="1" x14ac:dyDescent="0.2">
      <c r="A31" s="32" t="s">
        <v>2234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f t="shared" si="0"/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f t="shared" si="1"/>
        <v>0</v>
      </c>
      <c r="N31" s="28">
        <f t="shared" si="2"/>
        <v>0</v>
      </c>
    </row>
    <row r="32" spans="1:14" s="171" customFormat="1" x14ac:dyDescent="0.2">
      <c r="A32" s="33" t="s">
        <v>2235</v>
      </c>
      <c r="B32" s="37">
        <v>0</v>
      </c>
      <c r="C32" s="37">
        <v>0</v>
      </c>
      <c r="D32" s="37">
        <v>1</v>
      </c>
      <c r="E32" s="37">
        <v>2</v>
      </c>
      <c r="F32" s="37">
        <v>0</v>
      </c>
      <c r="G32" s="37">
        <f t="shared" si="0"/>
        <v>3</v>
      </c>
      <c r="H32" s="37">
        <v>0</v>
      </c>
      <c r="I32" s="37">
        <v>0</v>
      </c>
      <c r="J32" s="37">
        <v>7</v>
      </c>
      <c r="K32" s="37">
        <v>18</v>
      </c>
      <c r="L32" s="37">
        <v>0</v>
      </c>
      <c r="M32" s="37">
        <f t="shared" si="1"/>
        <v>25</v>
      </c>
      <c r="N32" s="37">
        <f t="shared" si="2"/>
        <v>28</v>
      </c>
    </row>
    <row r="33" spans="1:14" s="171" customFormat="1" x14ac:dyDescent="0.2">
      <c r="A33" s="32" t="s">
        <v>2236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f t="shared" si="0"/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f t="shared" si="1"/>
        <v>0</v>
      </c>
      <c r="N33" s="28">
        <f t="shared" si="2"/>
        <v>0</v>
      </c>
    </row>
    <row r="34" spans="1:14" s="171" customFormat="1" ht="14.25" customHeight="1" x14ac:dyDescent="0.2">
      <c r="A34" s="32" t="s">
        <v>2616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f t="shared" si="0"/>
        <v>0</v>
      </c>
      <c r="H34" s="28">
        <v>0</v>
      </c>
      <c r="I34" s="28">
        <v>0</v>
      </c>
      <c r="J34" s="28">
        <v>0</v>
      </c>
      <c r="K34" s="28">
        <v>5</v>
      </c>
      <c r="L34" s="28">
        <v>1</v>
      </c>
      <c r="M34" s="28">
        <f t="shared" si="1"/>
        <v>6</v>
      </c>
      <c r="N34" s="28">
        <f t="shared" si="2"/>
        <v>6</v>
      </c>
    </row>
    <row r="35" spans="1:14" s="171" customFormat="1" x14ac:dyDescent="0.2">
      <c r="A35" s="32" t="s">
        <v>2238</v>
      </c>
      <c r="B35" s="28">
        <v>0</v>
      </c>
      <c r="C35" s="28">
        <v>0</v>
      </c>
      <c r="D35" s="28">
        <v>4</v>
      </c>
      <c r="E35" s="28">
        <v>10</v>
      </c>
      <c r="F35" s="28">
        <v>3</v>
      </c>
      <c r="G35" s="28">
        <f t="shared" si="0"/>
        <v>17</v>
      </c>
      <c r="H35" s="28">
        <v>0</v>
      </c>
      <c r="I35" s="28">
        <v>0</v>
      </c>
      <c r="J35" s="28">
        <v>2</v>
      </c>
      <c r="K35" s="28">
        <v>17</v>
      </c>
      <c r="L35" s="28">
        <v>1</v>
      </c>
      <c r="M35" s="28">
        <f t="shared" si="1"/>
        <v>20</v>
      </c>
      <c r="N35" s="28">
        <f t="shared" si="2"/>
        <v>37</v>
      </c>
    </row>
    <row r="36" spans="1:14" s="171" customFormat="1" x14ac:dyDescent="0.2">
      <c r="A36" s="32" t="s">
        <v>1878</v>
      </c>
      <c r="B36" s="28">
        <v>0</v>
      </c>
      <c r="C36" s="28">
        <v>0</v>
      </c>
      <c r="D36" s="28">
        <v>10</v>
      </c>
      <c r="E36" s="28">
        <v>29</v>
      </c>
      <c r="F36" s="28">
        <v>2</v>
      </c>
      <c r="G36" s="28">
        <f t="shared" si="0"/>
        <v>41</v>
      </c>
      <c r="H36" s="28">
        <v>0</v>
      </c>
      <c r="I36" s="28">
        <v>0</v>
      </c>
      <c r="J36" s="28">
        <v>0</v>
      </c>
      <c r="K36" s="28">
        <v>24</v>
      </c>
      <c r="L36" s="28">
        <v>1</v>
      </c>
      <c r="M36" s="28">
        <f t="shared" si="1"/>
        <v>25</v>
      </c>
      <c r="N36" s="28">
        <f t="shared" si="2"/>
        <v>66</v>
      </c>
    </row>
    <row r="37" spans="1:14" s="171" customFormat="1" x14ac:dyDescent="0.2">
      <c r="A37" s="33" t="s">
        <v>1879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f t="shared" si="0"/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f t="shared" si="1"/>
        <v>0</v>
      </c>
      <c r="N37" s="37">
        <f t="shared" si="2"/>
        <v>0</v>
      </c>
    </row>
    <row r="38" spans="1:14" s="171" customFormat="1" x14ac:dyDescent="0.2">
      <c r="A38" s="32" t="s">
        <v>1880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f t="shared" si="0"/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f t="shared" si="1"/>
        <v>0</v>
      </c>
      <c r="N38" s="28">
        <f t="shared" si="2"/>
        <v>0</v>
      </c>
    </row>
    <row r="39" spans="1:14" s="171" customFormat="1" x14ac:dyDescent="0.2">
      <c r="A39" s="32" t="s">
        <v>1881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f t="shared" si="0"/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f t="shared" si="1"/>
        <v>0</v>
      </c>
      <c r="N39" s="28">
        <f t="shared" si="2"/>
        <v>0</v>
      </c>
    </row>
    <row r="40" spans="1:14" s="171" customFormat="1" x14ac:dyDescent="0.2">
      <c r="A40" s="32" t="s">
        <v>2617</v>
      </c>
      <c r="B40" s="28">
        <v>0</v>
      </c>
      <c r="C40" s="28">
        <v>0</v>
      </c>
      <c r="D40" s="28">
        <v>1</v>
      </c>
      <c r="E40" s="28">
        <v>5</v>
      </c>
      <c r="F40" s="28">
        <v>0</v>
      </c>
      <c r="G40" s="28">
        <f t="shared" si="0"/>
        <v>6</v>
      </c>
      <c r="H40" s="28">
        <v>0</v>
      </c>
      <c r="I40" s="28">
        <v>0</v>
      </c>
      <c r="J40" s="28">
        <v>0</v>
      </c>
      <c r="K40" s="28">
        <v>4</v>
      </c>
      <c r="L40" s="28">
        <v>1</v>
      </c>
      <c r="M40" s="28">
        <f t="shared" si="1"/>
        <v>5</v>
      </c>
      <c r="N40" s="28">
        <f t="shared" si="2"/>
        <v>11</v>
      </c>
    </row>
    <row r="41" spans="1:14" s="171" customFormat="1" x14ac:dyDescent="0.2">
      <c r="A41" s="32" t="s">
        <v>599</v>
      </c>
      <c r="B41" s="28">
        <v>0</v>
      </c>
      <c r="C41" s="28">
        <v>0</v>
      </c>
      <c r="D41" s="28">
        <v>41</v>
      </c>
      <c r="E41" s="28">
        <v>152</v>
      </c>
      <c r="F41" s="28">
        <v>0</v>
      </c>
      <c r="G41" s="28">
        <f t="shared" si="0"/>
        <v>193</v>
      </c>
      <c r="H41" s="28">
        <v>0</v>
      </c>
      <c r="I41" s="28">
        <v>0</v>
      </c>
      <c r="J41" s="28">
        <v>31</v>
      </c>
      <c r="K41" s="28">
        <v>116</v>
      </c>
      <c r="L41" s="28">
        <v>0</v>
      </c>
      <c r="M41" s="28">
        <f t="shared" si="1"/>
        <v>147</v>
      </c>
      <c r="N41" s="28">
        <f t="shared" si="2"/>
        <v>340</v>
      </c>
    </row>
    <row r="42" spans="1:14" s="171" customFormat="1" x14ac:dyDescent="0.2">
      <c r="A42" s="437" t="s">
        <v>2479</v>
      </c>
      <c r="B42" s="38">
        <f>SUM(B14:B41)</f>
        <v>0</v>
      </c>
      <c r="C42" s="38">
        <f t="shared" ref="C42:L42" si="3">SUM(C14:C41)</f>
        <v>2</v>
      </c>
      <c r="D42" s="38">
        <f t="shared" si="3"/>
        <v>186</v>
      </c>
      <c r="E42" s="38">
        <f t="shared" si="3"/>
        <v>603</v>
      </c>
      <c r="F42" s="38">
        <f t="shared" si="3"/>
        <v>13</v>
      </c>
      <c r="G42" s="38">
        <f t="shared" si="0"/>
        <v>804</v>
      </c>
      <c r="H42" s="38">
        <f t="shared" si="3"/>
        <v>5</v>
      </c>
      <c r="I42" s="38">
        <f t="shared" si="3"/>
        <v>5</v>
      </c>
      <c r="J42" s="38">
        <f t="shared" si="3"/>
        <v>123</v>
      </c>
      <c r="K42" s="38">
        <f t="shared" si="3"/>
        <v>460</v>
      </c>
      <c r="L42" s="38">
        <f t="shared" si="3"/>
        <v>12</v>
      </c>
      <c r="M42" s="38">
        <f t="shared" si="1"/>
        <v>605</v>
      </c>
      <c r="N42" s="38">
        <f t="shared" si="2"/>
        <v>1409</v>
      </c>
    </row>
    <row r="43" spans="1:14" s="171" customFormat="1" x14ac:dyDescent="0.2">
      <c r="A43" s="436" t="s">
        <v>2241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</row>
    <row r="44" spans="1:14" s="171" customFormat="1" x14ac:dyDescent="0.2">
      <c r="A44" s="32" t="s">
        <v>1882</v>
      </c>
      <c r="B44" s="28">
        <v>0</v>
      </c>
      <c r="C44" s="28">
        <v>0</v>
      </c>
      <c r="D44" s="28">
        <v>10</v>
      </c>
      <c r="E44" s="28">
        <v>61</v>
      </c>
      <c r="F44" s="28">
        <v>3</v>
      </c>
      <c r="G44" s="28">
        <f t="shared" si="0"/>
        <v>74</v>
      </c>
      <c r="H44" s="28">
        <v>0</v>
      </c>
      <c r="I44" s="28">
        <v>0</v>
      </c>
      <c r="J44" s="28">
        <v>5</v>
      </c>
      <c r="K44" s="28">
        <v>49</v>
      </c>
      <c r="L44" s="28">
        <v>0</v>
      </c>
      <c r="M44" s="28">
        <f t="shared" si="1"/>
        <v>54</v>
      </c>
      <c r="N44" s="28">
        <f t="shared" si="2"/>
        <v>128</v>
      </c>
    </row>
    <row r="45" spans="1:14" s="171" customFormat="1" x14ac:dyDescent="0.2">
      <c r="A45" s="32" t="s">
        <v>153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f t="shared" si="0"/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f t="shared" si="1"/>
        <v>0</v>
      </c>
      <c r="N45" s="28">
        <f t="shared" si="2"/>
        <v>0</v>
      </c>
    </row>
    <row r="46" spans="1:14" s="171" customFormat="1" x14ac:dyDescent="0.2">
      <c r="A46" s="32" t="s">
        <v>1886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f t="shared" si="0"/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f t="shared" si="1"/>
        <v>0</v>
      </c>
      <c r="N46" s="28">
        <f t="shared" si="2"/>
        <v>0</v>
      </c>
    </row>
    <row r="47" spans="1:14" s="171" customFormat="1" x14ac:dyDescent="0.2">
      <c r="A47" s="32" t="s">
        <v>1887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f t="shared" si="0"/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f t="shared" si="1"/>
        <v>0</v>
      </c>
      <c r="N47" s="28">
        <f t="shared" si="2"/>
        <v>0</v>
      </c>
    </row>
    <row r="48" spans="1:14" s="171" customFormat="1" x14ac:dyDescent="0.2">
      <c r="A48" s="34" t="s">
        <v>1888</v>
      </c>
      <c r="B48" s="36">
        <v>0</v>
      </c>
      <c r="C48" s="36">
        <v>0</v>
      </c>
      <c r="D48" s="36">
        <v>11</v>
      </c>
      <c r="E48" s="36">
        <v>8</v>
      </c>
      <c r="F48" s="36">
        <v>0</v>
      </c>
      <c r="G48" s="36">
        <f t="shared" si="0"/>
        <v>19</v>
      </c>
      <c r="H48" s="36">
        <v>0</v>
      </c>
      <c r="I48" s="36">
        <v>0</v>
      </c>
      <c r="J48" s="36">
        <v>3</v>
      </c>
      <c r="K48" s="36">
        <v>4</v>
      </c>
      <c r="L48" s="36">
        <v>1</v>
      </c>
      <c r="M48" s="36">
        <f t="shared" si="1"/>
        <v>8</v>
      </c>
      <c r="N48" s="36">
        <f t="shared" si="2"/>
        <v>27</v>
      </c>
    </row>
    <row r="49" spans="1:14" s="171" customFormat="1" x14ac:dyDescent="0.2">
      <c r="A49" s="32" t="s">
        <v>2620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f t="shared" si="0"/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f t="shared" si="1"/>
        <v>0</v>
      </c>
      <c r="N49" s="28">
        <f t="shared" si="2"/>
        <v>0</v>
      </c>
    </row>
    <row r="50" spans="1:14" s="171" customFormat="1" x14ac:dyDescent="0.2">
      <c r="A50" s="32" t="s">
        <v>1611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f t="shared" si="0"/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f t="shared" si="1"/>
        <v>0</v>
      </c>
      <c r="N50" s="28">
        <f t="shared" si="2"/>
        <v>0</v>
      </c>
    </row>
    <row r="51" spans="1:14" s="171" customFormat="1" x14ac:dyDescent="0.2">
      <c r="A51" s="33" t="s">
        <v>2621</v>
      </c>
      <c r="B51" s="37">
        <v>0</v>
      </c>
      <c r="C51" s="37">
        <v>0</v>
      </c>
      <c r="D51" s="37">
        <v>1</v>
      </c>
      <c r="E51" s="37">
        <v>22</v>
      </c>
      <c r="F51" s="37">
        <v>0</v>
      </c>
      <c r="G51" s="37">
        <f>SUM(B51:F51)</f>
        <v>23</v>
      </c>
      <c r="H51" s="37">
        <v>0</v>
      </c>
      <c r="I51" s="37">
        <v>0</v>
      </c>
      <c r="J51" s="37">
        <v>4</v>
      </c>
      <c r="K51" s="37">
        <v>29</v>
      </c>
      <c r="L51" s="37">
        <v>0</v>
      </c>
      <c r="M51" s="37">
        <f>SUM(H51:L51)</f>
        <v>33</v>
      </c>
      <c r="N51" s="37">
        <f>+G51+M51</f>
        <v>56</v>
      </c>
    </row>
    <row r="52" spans="1:14" s="171" customFormat="1" x14ac:dyDescent="0.2">
      <c r="A52" s="32" t="s">
        <v>1890</v>
      </c>
      <c r="B52" s="28">
        <v>0</v>
      </c>
      <c r="C52" s="28">
        <v>0</v>
      </c>
      <c r="D52" s="28">
        <v>2</v>
      </c>
      <c r="E52" s="28">
        <v>9</v>
      </c>
      <c r="F52" s="28">
        <v>0</v>
      </c>
      <c r="G52" s="28">
        <f t="shared" si="0"/>
        <v>11</v>
      </c>
      <c r="H52" s="28">
        <v>0</v>
      </c>
      <c r="I52" s="28">
        <v>0</v>
      </c>
      <c r="J52" s="28">
        <v>3</v>
      </c>
      <c r="K52" s="28">
        <v>3</v>
      </c>
      <c r="L52" s="28">
        <v>1</v>
      </c>
      <c r="M52" s="28">
        <f t="shared" si="1"/>
        <v>7</v>
      </c>
      <c r="N52" s="28">
        <f t="shared" si="2"/>
        <v>18</v>
      </c>
    </row>
    <row r="53" spans="1:14" s="171" customFormat="1" x14ac:dyDescent="0.2">
      <c r="A53" s="32" t="s">
        <v>1891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f t="shared" si="0"/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f t="shared" si="1"/>
        <v>0</v>
      </c>
      <c r="N53" s="28">
        <f t="shared" si="2"/>
        <v>0</v>
      </c>
    </row>
    <row r="54" spans="1:14" s="171" customFormat="1" x14ac:dyDescent="0.2">
      <c r="A54" s="383" t="s">
        <v>2480</v>
      </c>
      <c r="B54" s="38">
        <f>SUM(B44:B53)</f>
        <v>0</v>
      </c>
      <c r="C54" s="38">
        <f t="shared" ref="C54:L54" si="4">SUM(C44:C53)</f>
        <v>0</v>
      </c>
      <c r="D54" s="38">
        <f t="shared" si="4"/>
        <v>24</v>
      </c>
      <c r="E54" s="38">
        <f t="shared" si="4"/>
        <v>100</v>
      </c>
      <c r="F54" s="38">
        <f t="shared" si="4"/>
        <v>3</v>
      </c>
      <c r="G54" s="38">
        <f t="shared" si="0"/>
        <v>127</v>
      </c>
      <c r="H54" s="38">
        <f t="shared" si="4"/>
        <v>0</v>
      </c>
      <c r="I54" s="38">
        <f t="shared" si="4"/>
        <v>0</v>
      </c>
      <c r="J54" s="38">
        <f t="shared" si="4"/>
        <v>15</v>
      </c>
      <c r="K54" s="38">
        <f t="shared" si="4"/>
        <v>85</v>
      </c>
      <c r="L54" s="38">
        <f t="shared" si="4"/>
        <v>2</v>
      </c>
      <c r="M54" s="38">
        <f t="shared" si="1"/>
        <v>102</v>
      </c>
      <c r="N54" s="38">
        <f t="shared" si="2"/>
        <v>229</v>
      </c>
    </row>
    <row r="55" spans="1:14" s="171" customFormat="1" x14ac:dyDescent="0.2">
      <c r="A55" s="384" t="s">
        <v>2044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</row>
    <row r="56" spans="1:14" s="171" customFormat="1" x14ac:dyDescent="0.2">
      <c r="A56" s="32" t="s">
        <v>1884</v>
      </c>
      <c r="B56" s="28">
        <v>0</v>
      </c>
      <c r="C56" s="28">
        <v>0</v>
      </c>
      <c r="D56" s="28">
        <v>0</v>
      </c>
      <c r="E56" s="28">
        <v>156</v>
      </c>
      <c r="F56" s="28">
        <v>1</v>
      </c>
      <c r="G56" s="28">
        <f t="shared" si="0"/>
        <v>157</v>
      </c>
      <c r="H56" s="28">
        <v>0</v>
      </c>
      <c r="I56" s="28">
        <v>0</v>
      </c>
      <c r="J56" s="28">
        <v>0</v>
      </c>
      <c r="K56" s="28">
        <v>80</v>
      </c>
      <c r="L56" s="28">
        <v>1</v>
      </c>
      <c r="M56" s="28">
        <f t="shared" si="1"/>
        <v>81</v>
      </c>
      <c r="N56" s="28">
        <f t="shared" si="2"/>
        <v>238</v>
      </c>
    </row>
    <row r="57" spans="1:14" s="171" customFormat="1" x14ac:dyDescent="0.2">
      <c r="A57" s="32" t="s">
        <v>1885</v>
      </c>
      <c r="B57" s="28">
        <v>0</v>
      </c>
      <c r="C57" s="28">
        <v>0</v>
      </c>
      <c r="D57" s="28">
        <v>11</v>
      </c>
      <c r="E57" s="28">
        <v>125</v>
      </c>
      <c r="F57" s="28">
        <v>1</v>
      </c>
      <c r="G57" s="28">
        <f t="shared" si="0"/>
        <v>137</v>
      </c>
      <c r="H57" s="28">
        <v>0</v>
      </c>
      <c r="I57" s="28">
        <v>0</v>
      </c>
      <c r="J57" s="28">
        <v>5</v>
      </c>
      <c r="K57" s="28">
        <v>92</v>
      </c>
      <c r="L57" s="28">
        <v>0</v>
      </c>
      <c r="M57" s="28">
        <f t="shared" si="1"/>
        <v>97</v>
      </c>
      <c r="N57" s="28">
        <f t="shared" si="2"/>
        <v>234</v>
      </c>
    </row>
    <row r="58" spans="1:14" s="171" customFormat="1" x14ac:dyDescent="0.2">
      <c r="A58" s="32" t="s">
        <v>2619</v>
      </c>
      <c r="B58" s="28">
        <v>0</v>
      </c>
      <c r="C58" s="28">
        <v>0</v>
      </c>
      <c r="D58" s="28">
        <v>0</v>
      </c>
      <c r="E58" s="28">
        <v>988</v>
      </c>
      <c r="F58" s="28">
        <v>18</v>
      </c>
      <c r="G58" s="28">
        <f t="shared" si="0"/>
        <v>1006</v>
      </c>
      <c r="H58" s="28">
        <v>0</v>
      </c>
      <c r="I58" s="28">
        <v>0</v>
      </c>
      <c r="J58" s="28">
        <v>0</v>
      </c>
      <c r="K58" s="28">
        <v>631</v>
      </c>
      <c r="L58" s="28">
        <v>1</v>
      </c>
      <c r="M58" s="28">
        <f t="shared" si="1"/>
        <v>632</v>
      </c>
      <c r="N58" s="28">
        <f t="shared" si="2"/>
        <v>1638</v>
      </c>
    </row>
    <row r="59" spans="1:14" s="171" customFormat="1" x14ac:dyDescent="0.2">
      <c r="A59" s="32" t="s">
        <v>1610</v>
      </c>
      <c r="B59" s="28">
        <v>0</v>
      </c>
      <c r="C59" s="28">
        <v>0</v>
      </c>
      <c r="D59" s="28">
        <v>0</v>
      </c>
      <c r="E59" s="28">
        <v>11</v>
      </c>
      <c r="F59" s="28">
        <v>0</v>
      </c>
      <c r="G59" s="28">
        <f t="shared" si="0"/>
        <v>11</v>
      </c>
      <c r="H59" s="28">
        <v>0</v>
      </c>
      <c r="I59" s="28">
        <v>0</v>
      </c>
      <c r="J59" s="28">
        <v>0</v>
      </c>
      <c r="K59" s="28">
        <v>15</v>
      </c>
      <c r="L59" s="28">
        <v>1</v>
      </c>
      <c r="M59" s="28">
        <f t="shared" si="1"/>
        <v>16</v>
      </c>
      <c r="N59" s="28">
        <f t="shared" si="2"/>
        <v>27</v>
      </c>
    </row>
    <row r="60" spans="1:14" s="171" customFormat="1" x14ac:dyDescent="0.2">
      <c r="A60" s="33" t="s">
        <v>2622</v>
      </c>
      <c r="B60" s="37">
        <v>0</v>
      </c>
      <c r="C60" s="37">
        <v>0</v>
      </c>
      <c r="D60" s="37">
        <v>0</v>
      </c>
      <c r="E60" s="37">
        <v>115</v>
      </c>
      <c r="F60" s="37">
        <v>3</v>
      </c>
      <c r="G60" s="37">
        <f t="shared" si="0"/>
        <v>118</v>
      </c>
      <c r="H60" s="37">
        <v>0</v>
      </c>
      <c r="I60" s="37">
        <v>0</v>
      </c>
      <c r="J60" s="37">
        <v>0</v>
      </c>
      <c r="K60" s="37">
        <v>69</v>
      </c>
      <c r="L60" s="37">
        <v>1</v>
      </c>
      <c r="M60" s="37">
        <f t="shared" si="1"/>
        <v>70</v>
      </c>
      <c r="N60" s="37">
        <f t="shared" si="2"/>
        <v>188</v>
      </c>
    </row>
    <row r="61" spans="1:14" s="171" customFormat="1" x14ac:dyDescent="0.2">
      <c r="A61" s="32" t="s">
        <v>2623</v>
      </c>
      <c r="B61" s="28">
        <v>0</v>
      </c>
      <c r="C61" s="28">
        <v>0</v>
      </c>
      <c r="D61" s="28">
        <v>2</v>
      </c>
      <c r="E61" s="28">
        <v>231</v>
      </c>
      <c r="F61" s="28">
        <v>8</v>
      </c>
      <c r="G61" s="28">
        <f t="shared" si="0"/>
        <v>241</v>
      </c>
      <c r="H61" s="28">
        <v>0</v>
      </c>
      <c r="I61" s="28">
        <v>0</v>
      </c>
      <c r="J61" s="28">
        <v>2</v>
      </c>
      <c r="K61" s="28">
        <v>122</v>
      </c>
      <c r="L61" s="28">
        <v>10</v>
      </c>
      <c r="M61" s="28">
        <f t="shared" si="1"/>
        <v>134</v>
      </c>
      <c r="N61" s="28">
        <f t="shared" si="2"/>
        <v>375</v>
      </c>
    </row>
    <row r="62" spans="1:14" s="171" customFormat="1" x14ac:dyDescent="0.2">
      <c r="A62" s="32" t="s">
        <v>1892</v>
      </c>
      <c r="B62" s="28">
        <v>0</v>
      </c>
      <c r="C62" s="28">
        <v>0</v>
      </c>
      <c r="D62" s="28">
        <v>25</v>
      </c>
      <c r="E62" s="28">
        <v>128</v>
      </c>
      <c r="F62" s="28">
        <v>6</v>
      </c>
      <c r="G62" s="28">
        <f t="shared" si="0"/>
        <v>159</v>
      </c>
      <c r="H62" s="28">
        <v>0</v>
      </c>
      <c r="I62" s="28">
        <v>0</v>
      </c>
      <c r="J62" s="28">
        <v>10</v>
      </c>
      <c r="K62" s="28">
        <v>99</v>
      </c>
      <c r="L62" s="28">
        <v>4</v>
      </c>
      <c r="M62" s="28">
        <f t="shared" si="1"/>
        <v>113</v>
      </c>
      <c r="N62" s="28">
        <f t="shared" si="2"/>
        <v>272</v>
      </c>
    </row>
    <row r="63" spans="1:14" s="171" customFormat="1" x14ac:dyDescent="0.2">
      <c r="A63" s="32" t="s">
        <v>2624</v>
      </c>
      <c r="B63" s="28">
        <v>0</v>
      </c>
      <c r="C63" s="28">
        <v>0</v>
      </c>
      <c r="D63" s="28">
        <v>15</v>
      </c>
      <c r="E63" s="28">
        <v>24</v>
      </c>
      <c r="F63" s="28">
        <v>0</v>
      </c>
      <c r="G63" s="28">
        <f t="shared" si="0"/>
        <v>39</v>
      </c>
      <c r="H63" s="28">
        <v>0</v>
      </c>
      <c r="I63" s="28">
        <v>0</v>
      </c>
      <c r="J63" s="28">
        <v>18</v>
      </c>
      <c r="K63" s="28">
        <v>20</v>
      </c>
      <c r="L63" s="28">
        <v>0</v>
      </c>
      <c r="M63" s="28">
        <f t="shared" si="1"/>
        <v>38</v>
      </c>
      <c r="N63" s="28">
        <f t="shared" si="2"/>
        <v>77</v>
      </c>
    </row>
    <row r="64" spans="1:14" s="171" customFormat="1" x14ac:dyDescent="0.2">
      <c r="A64" s="32" t="s">
        <v>1893</v>
      </c>
      <c r="B64" s="28">
        <v>0</v>
      </c>
      <c r="C64" s="28">
        <v>0</v>
      </c>
      <c r="D64" s="28">
        <v>0</v>
      </c>
      <c r="E64" s="28">
        <v>22</v>
      </c>
      <c r="F64" s="28">
        <v>1</v>
      </c>
      <c r="G64" s="28">
        <f t="shared" si="0"/>
        <v>23</v>
      </c>
      <c r="H64" s="28">
        <v>0</v>
      </c>
      <c r="I64" s="28">
        <v>0</v>
      </c>
      <c r="J64" s="28">
        <v>0</v>
      </c>
      <c r="K64" s="28">
        <v>18</v>
      </c>
      <c r="L64" s="28">
        <v>0</v>
      </c>
      <c r="M64" s="28">
        <f t="shared" si="1"/>
        <v>18</v>
      </c>
      <c r="N64" s="28">
        <f t="shared" si="2"/>
        <v>41</v>
      </c>
    </row>
    <row r="65" spans="1:14" s="171" customFormat="1" x14ac:dyDescent="0.2">
      <c r="A65" s="32" t="s">
        <v>1895</v>
      </c>
      <c r="B65" s="28">
        <v>0</v>
      </c>
      <c r="C65" s="28">
        <v>0</v>
      </c>
      <c r="D65" s="28">
        <v>15</v>
      </c>
      <c r="E65" s="28">
        <v>183</v>
      </c>
      <c r="F65" s="28">
        <v>0</v>
      </c>
      <c r="G65" s="28">
        <f t="shared" si="0"/>
        <v>198</v>
      </c>
      <c r="H65" s="28">
        <v>0</v>
      </c>
      <c r="I65" s="28">
        <v>0</v>
      </c>
      <c r="J65" s="28">
        <v>7</v>
      </c>
      <c r="K65" s="28">
        <v>159</v>
      </c>
      <c r="L65" s="28">
        <v>1</v>
      </c>
      <c r="M65" s="28">
        <f t="shared" si="1"/>
        <v>167</v>
      </c>
      <c r="N65" s="28">
        <f t="shared" si="2"/>
        <v>365</v>
      </c>
    </row>
    <row r="66" spans="1:14" s="171" customFormat="1" x14ac:dyDescent="0.2">
      <c r="A66" s="32" t="s">
        <v>600</v>
      </c>
      <c r="B66" s="28">
        <v>0</v>
      </c>
      <c r="C66" s="28">
        <v>0</v>
      </c>
      <c r="D66" s="28">
        <v>1</v>
      </c>
      <c r="E66" s="28">
        <v>341</v>
      </c>
      <c r="F66" s="28">
        <v>4</v>
      </c>
      <c r="G66" s="28">
        <f t="shared" si="0"/>
        <v>346</v>
      </c>
      <c r="H66" s="28">
        <v>0</v>
      </c>
      <c r="I66" s="28">
        <v>0</v>
      </c>
      <c r="J66" s="28">
        <v>3</v>
      </c>
      <c r="K66" s="28">
        <v>261</v>
      </c>
      <c r="L66" s="28">
        <v>5</v>
      </c>
      <c r="M66" s="28">
        <f t="shared" si="1"/>
        <v>269</v>
      </c>
      <c r="N66" s="28">
        <f t="shared" si="2"/>
        <v>615</v>
      </c>
    </row>
    <row r="67" spans="1:14" s="171" customFormat="1" x14ac:dyDescent="0.2">
      <c r="A67" s="383" t="s">
        <v>2045</v>
      </c>
      <c r="B67" s="38">
        <f>SUM(B56:B66)</f>
        <v>0</v>
      </c>
      <c r="C67" s="38">
        <f t="shared" ref="C67:L67" si="5">SUM(C56:C66)</f>
        <v>0</v>
      </c>
      <c r="D67" s="38">
        <f t="shared" si="5"/>
        <v>69</v>
      </c>
      <c r="E67" s="38">
        <f t="shared" si="5"/>
        <v>2324</v>
      </c>
      <c r="F67" s="38">
        <f t="shared" si="5"/>
        <v>42</v>
      </c>
      <c r="G67" s="38">
        <f t="shared" si="0"/>
        <v>2435</v>
      </c>
      <c r="H67" s="38">
        <f t="shared" si="5"/>
        <v>0</v>
      </c>
      <c r="I67" s="38">
        <f t="shared" si="5"/>
        <v>0</v>
      </c>
      <c r="J67" s="38">
        <f t="shared" si="5"/>
        <v>45</v>
      </c>
      <c r="K67" s="38">
        <f t="shared" si="5"/>
        <v>1566</v>
      </c>
      <c r="L67" s="38">
        <f t="shared" si="5"/>
        <v>24</v>
      </c>
      <c r="M67" s="38">
        <f t="shared" si="1"/>
        <v>1635</v>
      </c>
      <c r="N67" s="38">
        <f t="shared" si="2"/>
        <v>4070</v>
      </c>
    </row>
    <row r="68" spans="1:14" s="171" customFormat="1" ht="13.5" thickBot="1" x14ac:dyDescent="0.25">
      <c r="A68" s="386" t="s">
        <v>2629</v>
      </c>
      <c r="B68" s="44">
        <f>+B42+B54+B67</f>
        <v>0</v>
      </c>
      <c r="C68" s="44">
        <f>+C42+C54+C67</f>
        <v>2</v>
      </c>
      <c r="D68" s="44">
        <f>+D42+D54+D67</f>
        <v>279</v>
      </c>
      <c r="E68" s="44">
        <f>+E42+E54+E67</f>
        <v>3027</v>
      </c>
      <c r="F68" s="44">
        <f>+F42+F54+F67</f>
        <v>58</v>
      </c>
      <c r="G68" s="44">
        <f>SUM(B68:F68)</f>
        <v>3366</v>
      </c>
      <c r="H68" s="44">
        <f>+H42+H54+H67</f>
        <v>5</v>
      </c>
      <c r="I68" s="44">
        <f>+I42+I54+I67</f>
        <v>5</v>
      </c>
      <c r="J68" s="44">
        <f>+J42+J54+J67</f>
        <v>183</v>
      </c>
      <c r="K68" s="44">
        <f>+K42+K54+K67</f>
        <v>2111</v>
      </c>
      <c r="L68" s="44">
        <f>+L42+L54+L67</f>
        <v>38</v>
      </c>
      <c r="M68" s="44">
        <f t="shared" si="1"/>
        <v>2342</v>
      </c>
      <c r="N68" s="44">
        <f t="shared" si="2"/>
        <v>5708</v>
      </c>
    </row>
  </sheetData>
  <mergeCells count="19">
    <mergeCell ref="A8:A12"/>
    <mergeCell ref="B8:N9"/>
    <mergeCell ref="B10:G10"/>
    <mergeCell ref="H10:M10"/>
    <mergeCell ref="B11:B12"/>
    <mergeCell ref="C11:C12"/>
    <mergeCell ref="D11:D12"/>
    <mergeCell ref="E11:E12"/>
    <mergeCell ref="N10:N12"/>
    <mergeCell ref="A5:N5"/>
    <mergeCell ref="A6:N6"/>
    <mergeCell ref="J11:J12"/>
    <mergeCell ref="K11:K12"/>
    <mergeCell ref="L11:L12"/>
    <mergeCell ref="M11:M12"/>
    <mergeCell ref="F11:F12"/>
    <mergeCell ref="G11:G12"/>
    <mergeCell ref="H11:H12"/>
    <mergeCell ref="I11:I12"/>
  </mergeCells>
  <phoneticPr fontId="2" type="noConversion"/>
  <conditionalFormatting sqref="B14:N68">
    <cfRule type="expression" dxfId="2" priority="1" stopIfTrue="1">
      <formula>$AX14=1</formula>
    </cfRule>
  </conditionalFormatting>
  <conditionalFormatting sqref="A14:A68">
    <cfRule type="expression" dxfId="1" priority="2" stopIfTrue="1">
      <formula>$AW14=1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65" orientation="portrait" horizontalDpi="300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E58"/>
  <sheetViews>
    <sheetView showGridLines="0" workbookViewId="0">
      <selection activeCell="A4" sqref="A4"/>
    </sheetView>
  </sheetViews>
  <sheetFormatPr defaultRowHeight="12.75" x14ac:dyDescent="0.2"/>
  <cols>
    <col min="1" max="1" width="29.28515625" style="24" customWidth="1"/>
    <col min="2" max="2" width="27.42578125" style="24" customWidth="1"/>
    <col min="3" max="3" width="21.140625" style="24" customWidth="1"/>
    <col min="4" max="4" width="17.28515625" style="24" customWidth="1"/>
    <col min="5" max="5" width="14.140625" style="24" bestFit="1" customWidth="1"/>
    <col min="6" max="16384" width="9.140625" style="24"/>
  </cols>
  <sheetData>
    <row r="1" spans="1:5" x14ac:dyDescent="0.2">
      <c r="A1" s="334" t="s">
        <v>1595</v>
      </c>
    </row>
    <row r="2" spans="1:5" x14ac:dyDescent="0.2">
      <c r="A2" s="334" t="s">
        <v>300</v>
      </c>
    </row>
    <row r="3" spans="1:5" x14ac:dyDescent="0.2">
      <c r="A3" s="163" t="s">
        <v>251</v>
      </c>
      <c r="B3" s="163"/>
      <c r="C3" s="163"/>
      <c r="E3" s="150" t="s">
        <v>2568</v>
      </c>
    </row>
    <row r="4" spans="1:5" x14ac:dyDescent="0.2">
      <c r="A4" s="164"/>
      <c r="B4" s="164"/>
      <c r="C4" s="164"/>
      <c r="D4" s="164"/>
    </row>
    <row r="5" spans="1:5" ht="12.75" customHeight="1" x14ac:dyDescent="0.2">
      <c r="A5" s="924" t="s">
        <v>3411</v>
      </c>
      <c r="B5" s="924"/>
      <c r="C5" s="924"/>
      <c r="D5" s="924"/>
    </row>
    <row r="6" spans="1:5" x14ac:dyDescent="0.2">
      <c r="A6" s="925" t="s">
        <v>254</v>
      </c>
      <c r="B6" s="925"/>
      <c r="C6" s="925"/>
      <c r="D6" s="925"/>
    </row>
    <row r="7" spans="1:5" ht="13.5" thickBot="1" x14ac:dyDescent="0.25">
      <c r="A7" s="165"/>
      <c r="B7" s="165"/>
      <c r="C7" s="165"/>
      <c r="D7" s="165"/>
    </row>
    <row r="8" spans="1:5" ht="12.75" customHeight="1" x14ac:dyDescent="0.2">
      <c r="A8" s="842" t="s">
        <v>2330</v>
      </c>
      <c r="B8" s="922" t="s">
        <v>2905</v>
      </c>
      <c r="C8" s="926" t="s">
        <v>2906</v>
      </c>
      <c r="D8" s="927"/>
      <c r="E8" s="928"/>
    </row>
    <row r="9" spans="1:5" ht="13.5" customHeight="1" thickBot="1" x14ac:dyDescent="0.25">
      <c r="A9" s="875"/>
      <c r="B9" s="923"/>
      <c r="C9" s="929"/>
      <c r="D9" s="930"/>
      <c r="E9" s="931"/>
    </row>
    <row r="10" spans="1:5" ht="15" customHeight="1" x14ac:dyDescent="0.2">
      <c r="A10" s="434" t="s">
        <v>871</v>
      </c>
      <c r="B10" s="265"/>
      <c r="C10" s="266"/>
      <c r="D10" s="265"/>
      <c r="E10" s="265"/>
    </row>
    <row r="11" spans="1:5" ht="15" customHeight="1" x14ac:dyDescent="0.2">
      <c r="A11" s="53" t="s">
        <v>282</v>
      </c>
      <c r="B11" s="227" t="s">
        <v>534</v>
      </c>
      <c r="C11" s="227"/>
      <c r="D11" s="227"/>
      <c r="E11" s="227"/>
    </row>
    <row r="12" spans="1:5" ht="15" customHeight="1" x14ac:dyDescent="0.2">
      <c r="A12" s="53" t="s">
        <v>283</v>
      </c>
      <c r="B12" s="227" t="s">
        <v>535</v>
      </c>
      <c r="C12" s="227"/>
      <c r="D12" s="227"/>
      <c r="E12" s="227"/>
    </row>
    <row r="13" spans="1:5" ht="15" customHeight="1" x14ac:dyDescent="0.2">
      <c r="A13" s="53" t="s">
        <v>284</v>
      </c>
      <c r="B13" s="227" t="s">
        <v>536</v>
      </c>
      <c r="C13" s="227"/>
      <c r="D13" s="227"/>
      <c r="E13" s="227"/>
    </row>
    <row r="14" spans="1:5" ht="15" customHeight="1" x14ac:dyDescent="0.2">
      <c r="A14" s="53" t="s">
        <v>2228</v>
      </c>
      <c r="B14" s="227" t="s">
        <v>537</v>
      </c>
      <c r="C14" s="227"/>
      <c r="D14" s="227"/>
      <c r="E14" s="227"/>
    </row>
    <row r="15" spans="1:5" ht="15" customHeight="1" x14ac:dyDescent="0.2">
      <c r="A15" s="53" t="s">
        <v>1607</v>
      </c>
      <c r="B15" s="227" t="s">
        <v>538</v>
      </c>
      <c r="C15" s="227"/>
      <c r="D15" s="227"/>
      <c r="E15" s="227"/>
    </row>
    <row r="16" spans="1:5" ht="15" customHeight="1" x14ac:dyDescent="0.2">
      <c r="A16" s="53" t="s">
        <v>2230</v>
      </c>
      <c r="B16" s="227" t="s">
        <v>535</v>
      </c>
      <c r="C16" s="227"/>
      <c r="D16" s="227"/>
      <c r="E16" s="227"/>
    </row>
    <row r="17" spans="1:5" ht="15" customHeight="1" x14ac:dyDescent="0.2">
      <c r="A17" s="53" t="s">
        <v>2879</v>
      </c>
      <c r="B17" s="227" t="s">
        <v>539</v>
      </c>
      <c r="C17" s="227"/>
      <c r="D17" s="227"/>
      <c r="E17" s="227"/>
    </row>
    <row r="18" spans="1:5" ht="15" customHeight="1" x14ac:dyDescent="0.2">
      <c r="A18" s="53" t="s">
        <v>2613</v>
      </c>
      <c r="B18" s="227" t="s">
        <v>2837</v>
      </c>
      <c r="C18" s="227"/>
      <c r="D18" s="227"/>
      <c r="E18" s="227"/>
    </row>
    <row r="19" spans="1:5" ht="15" customHeight="1" x14ac:dyDescent="0.2">
      <c r="A19" s="53" t="s">
        <v>2614</v>
      </c>
      <c r="B19" s="227" t="s">
        <v>2838</v>
      </c>
      <c r="C19" s="227"/>
      <c r="D19" s="227"/>
      <c r="E19" s="227"/>
    </row>
    <row r="20" spans="1:5" ht="15" customHeight="1" x14ac:dyDescent="0.2">
      <c r="A20" s="53" t="s">
        <v>2231</v>
      </c>
      <c r="B20" s="227" t="s">
        <v>2877</v>
      </c>
      <c r="C20" s="227" t="s">
        <v>2839</v>
      </c>
      <c r="D20" s="227"/>
      <c r="E20" s="227"/>
    </row>
    <row r="21" spans="1:5" ht="15" customHeight="1" x14ac:dyDescent="0.2">
      <c r="A21" s="53" t="s">
        <v>2232</v>
      </c>
      <c r="B21" s="227" t="s">
        <v>2840</v>
      </c>
      <c r="C21" s="227" t="s">
        <v>2877</v>
      </c>
      <c r="D21" s="227"/>
      <c r="E21" s="227"/>
    </row>
    <row r="22" spans="1:5" ht="15" customHeight="1" x14ac:dyDescent="0.2">
      <c r="A22" s="53" t="s">
        <v>2233</v>
      </c>
      <c r="B22" s="227" t="s">
        <v>2841</v>
      </c>
      <c r="C22" s="227" t="s">
        <v>2877</v>
      </c>
      <c r="D22" s="227"/>
      <c r="E22" s="227"/>
    </row>
    <row r="23" spans="1:5" ht="15" customHeight="1" x14ac:dyDescent="0.2">
      <c r="A23" s="53" t="s">
        <v>1609</v>
      </c>
      <c r="B23" s="227" t="s">
        <v>2877</v>
      </c>
      <c r="C23" s="227" t="s">
        <v>2842</v>
      </c>
      <c r="D23" s="227"/>
      <c r="E23" s="227"/>
    </row>
    <row r="24" spans="1:5" ht="15" customHeight="1" x14ac:dyDescent="0.2">
      <c r="A24" s="53" t="s">
        <v>2234</v>
      </c>
      <c r="B24" s="227" t="s">
        <v>2843</v>
      </c>
      <c r="C24" s="227" t="s">
        <v>2877</v>
      </c>
      <c r="D24" s="227"/>
      <c r="E24" s="227"/>
    </row>
    <row r="25" spans="1:5" ht="15" customHeight="1" x14ac:dyDescent="0.2">
      <c r="A25" s="53" t="s">
        <v>2236</v>
      </c>
      <c r="B25" s="227" t="s">
        <v>2844</v>
      </c>
      <c r="C25" s="227"/>
      <c r="D25" s="227"/>
      <c r="E25" s="227"/>
    </row>
    <row r="26" spans="1:5" ht="15" customHeight="1" x14ac:dyDescent="0.2">
      <c r="A26" s="53" t="s">
        <v>2616</v>
      </c>
      <c r="B26" s="227" t="s">
        <v>2845</v>
      </c>
      <c r="C26" s="227"/>
      <c r="D26" s="227"/>
      <c r="E26" s="227"/>
    </row>
    <row r="27" spans="1:5" ht="15" customHeight="1" x14ac:dyDescent="0.2">
      <c r="A27" s="53" t="s">
        <v>2846</v>
      </c>
      <c r="B27" s="227" t="s">
        <v>1373</v>
      </c>
      <c r="C27" s="227"/>
      <c r="D27" s="227"/>
      <c r="E27" s="227"/>
    </row>
    <row r="28" spans="1:5" ht="15" customHeight="1" x14ac:dyDescent="0.2">
      <c r="A28" s="53" t="s">
        <v>2237</v>
      </c>
      <c r="B28" s="227" t="s">
        <v>539</v>
      </c>
      <c r="C28" s="227"/>
      <c r="D28" s="227"/>
      <c r="E28" s="227"/>
    </row>
    <row r="29" spans="1:5" ht="15" customHeight="1" x14ac:dyDescent="0.2">
      <c r="A29" s="229" t="s">
        <v>2238</v>
      </c>
      <c r="B29" s="53" t="s">
        <v>2847</v>
      </c>
      <c r="C29" s="53"/>
      <c r="D29" s="53"/>
      <c r="E29" s="53"/>
    </row>
    <row r="30" spans="1:5" ht="15" customHeight="1" x14ac:dyDescent="0.2">
      <c r="A30" s="53" t="s">
        <v>1878</v>
      </c>
      <c r="B30" s="53" t="s">
        <v>539</v>
      </c>
      <c r="C30" s="53"/>
      <c r="D30" s="53"/>
      <c r="E30" s="53"/>
    </row>
    <row r="31" spans="1:5" ht="15" customHeight="1" x14ac:dyDescent="0.2">
      <c r="A31" s="53" t="s">
        <v>1879</v>
      </c>
      <c r="B31" s="53" t="s">
        <v>2845</v>
      </c>
      <c r="C31" s="53"/>
      <c r="D31" s="53"/>
      <c r="E31" s="53"/>
    </row>
    <row r="32" spans="1:5" ht="15" customHeight="1" x14ac:dyDescent="0.2">
      <c r="A32" s="53" t="s">
        <v>2617</v>
      </c>
      <c r="B32" s="53" t="s">
        <v>2848</v>
      </c>
      <c r="C32" s="53"/>
      <c r="D32" s="53"/>
      <c r="E32" s="53"/>
    </row>
    <row r="33" spans="1:5" ht="15" customHeight="1" x14ac:dyDescent="0.2">
      <c r="A33" s="53" t="s">
        <v>599</v>
      </c>
      <c r="B33" s="53" t="s">
        <v>2847</v>
      </c>
      <c r="C33" s="53"/>
      <c r="D33" s="53"/>
      <c r="E33" s="53"/>
    </row>
    <row r="34" spans="1:5" ht="15" customHeight="1" x14ac:dyDescent="0.2">
      <c r="A34" s="388" t="s">
        <v>2241</v>
      </c>
      <c r="B34" s="199"/>
      <c r="C34" s="199"/>
      <c r="D34" s="199"/>
      <c r="E34" s="199"/>
    </row>
    <row r="35" spans="1:5" ht="15" customHeight="1" x14ac:dyDescent="0.2">
      <c r="A35" s="53" t="s">
        <v>1882</v>
      </c>
      <c r="B35" s="53" t="s">
        <v>539</v>
      </c>
      <c r="C35" s="53" t="s">
        <v>2877</v>
      </c>
      <c r="D35" s="53" t="s">
        <v>2877</v>
      </c>
      <c r="E35" s="53" t="s">
        <v>2877</v>
      </c>
    </row>
    <row r="36" spans="1:5" ht="15" customHeight="1" x14ac:dyDescent="0.2">
      <c r="A36" s="53" t="s">
        <v>153</v>
      </c>
      <c r="B36" s="53" t="s">
        <v>2851</v>
      </c>
      <c r="C36" s="53" t="s">
        <v>2877</v>
      </c>
      <c r="D36" s="53" t="s">
        <v>2877</v>
      </c>
      <c r="E36" s="53" t="s">
        <v>2877</v>
      </c>
    </row>
    <row r="37" spans="1:5" ht="15" customHeight="1" x14ac:dyDescent="0.2">
      <c r="A37" s="53" t="s">
        <v>1886</v>
      </c>
      <c r="B37" s="53" t="s">
        <v>539</v>
      </c>
      <c r="C37" s="53" t="s">
        <v>2877</v>
      </c>
      <c r="D37" s="53" t="s">
        <v>2877</v>
      </c>
      <c r="E37" s="53" t="s">
        <v>2877</v>
      </c>
    </row>
    <row r="38" spans="1:5" ht="15" customHeight="1" x14ac:dyDescent="0.2">
      <c r="A38" s="53" t="s">
        <v>1887</v>
      </c>
      <c r="B38" s="53" t="s">
        <v>2847</v>
      </c>
      <c r="C38" s="53" t="s">
        <v>2877</v>
      </c>
      <c r="D38" s="53" t="s">
        <v>2877</v>
      </c>
      <c r="E38" s="53" t="s">
        <v>2877</v>
      </c>
    </row>
    <row r="39" spans="1:5" ht="15" customHeight="1" x14ac:dyDescent="0.2">
      <c r="A39" s="53" t="s">
        <v>2856</v>
      </c>
      <c r="B39" s="53" t="s">
        <v>539</v>
      </c>
      <c r="C39" s="53" t="s">
        <v>2877</v>
      </c>
      <c r="D39" s="53" t="s">
        <v>2877</v>
      </c>
      <c r="E39" s="53" t="s">
        <v>2877</v>
      </c>
    </row>
    <row r="40" spans="1:5" ht="15" customHeight="1" x14ac:dyDescent="0.2">
      <c r="A40" s="53" t="s">
        <v>982</v>
      </c>
      <c r="B40" s="53" t="s">
        <v>983</v>
      </c>
      <c r="C40" s="53" t="s">
        <v>2877</v>
      </c>
      <c r="D40" s="53" t="s">
        <v>2877</v>
      </c>
      <c r="E40" s="53" t="s">
        <v>2877</v>
      </c>
    </row>
    <row r="41" spans="1:5" ht="15" customHeight="1" x14ac:dyDescent="0.2">
      <c r="A41" s="53" t="s">
        <v>1888</v>
      </c>
      <c r="B41" s="53" t="s">
        <v>984</v>
      </c>
      <c r="C41" s="53" t="s">
        <v>2877</v>
      </c>
      <c r="D41" s="53" t="s">
        <v>2877</v>
      </c>
      <c r="E41" s="53" t="s">
        <v>2877</v>
      </c>
    </row>
    <row r="42" spans="1:5" ht="15" customHeight="1" x14ac:dyDescent="0.2">
      <c r="A42" s="53" t="s">
        <v>2620</v>
      </c>
      <c r="B42" s="53" t="s">
        <v>2847</v>
      </c>
      <c r="C42" s="53"/>
      <c r="D42" s="53" t="s">
        <v>2877</v>
      </c>
      <c r="E42" s="53" t="s">
        <v>2877</v>
      </c>
    </row>
    <row r="43" spans="1:5" ht="15" customHeight="1" x14ac:dyDescent="0.2">
      <c r="A43" s="53" t="s">
        <v>1611</v>
      </c>
      <c r="B43" s="53" t="s">
        <v>985</v>
      </c>
      <c r="C43" s="53" t="s">
        <v>2877</v>
      </c>
      <c r="D43" s="53" t="s">
        <v>2877</v>
      </c>
      <c r="E43" s="53" t="s">
        <v>2877</v>
      </c>
    </row>
    <row r="44" spans="1:5" ht="15" customHeight="1" x14ac:dyDescent="0.2">
      <c r="A44" s="53" t="s">
        <v>2621</v>
      </c>
      <c r="B44" s="53" t="s">
        <v>539</v>
      </c>
      <c r="C44" s="53" t="s">
        <v>986</v>
      </c>
      <c r="D44" s="53" t="s">
        <v>2877</v>
      </c>
      <c r="E44" s="53" t="s">
        <v>2877</v>
      </c>
    </row>
    <row r="45" spans="1:5" ht="15" customHeight="1" x14ac:dyDescent="0.2">
      <c r="A45" s="53" t="s">
        <v>1890</v>
      </c>
      <c r="B45" s="53" t="s">
        <v>2847</v>
      </c>
      <c r="C45" s="53" t="s">
        <v>2877</v>
      </c>
      <c r="D45" s="53" t="s">
        <v>2877</v>
      </c>
      <c r="E45" s="53" t="s">
        <v>2877</v>
      </c>
    </row>
    <row r="46" spans="1:5" ht="15" customHeight="1" x14ac:dyDescent="0.2">
      <c r="A46" s="53" t="s">
        <v>1891</v>
      </c>
      <c r="B46" s="53" t="s">
        <v>2839</v>
      </c>
      <c r="C46" s="53" t="s">
        <v>2877</v>
      </c>
      <c r="D46" s="53" t="s">
        <v>2877</v>
      </c>
      <c r="E46" s="53" t="s">
        <v>2877</v>
      </c>
    </row>
    <row r="47" spans="1:5" x14ac:dyDescent="0.2">
      <c r="A47" s="53" t="s">
        <v>2624</v>
      </c>
      <c r="B47" s="53" t="s">
        <v>994</v>
      </c>
      <c r="C47" s="53" t="s">
        <v>2877</v>
      </c>
      <c r="D47" s="53" t="s">
        <v>2877</v>
      </c>
      <c r="E47" s="53" t="s">
        <v>2877</v>
      </c>
    </row>
    <row r="48" spans="1:5" x14ac:dyDescent="0.2">
      <c r="A48" s="53" t="s">
        <v>1894</v>
      </c>
      <c r="B48" s="53" t="s">
        <v>2839</v>
      </c>
      <c r="C48" s="53" t="s">
        <v>2877</v>
      </c>
      <c r="D48" s="53" t="s">
        <v>2877</v>
      </c>
      <c r="E48" s="53" t="s">
        <v>2877</v>
      </c>
    </row>
    <row r="49" spans="1:5" ht="15" customHeight="1" x14ac:dyDescent="0.2">
      <c r="A49" s="388" t="s">
        <v>2044</v>
      </c>
      <c r="B49" s="199"/>
      <c r="C49" s="199"/>
      <c r="D49" s="199"/>
      <c r="E49" s="199"/>
    </row>
    <row r="50" spans="1:5" ht="15" customHeight="1" x14ac:dyDescent="0.2">
      <c r="A50" s="53" t="s">
        <v>1884</v>
      </c>
      <c r="B50" s="53" t="s">
        <v>2849</v>
      </c>
      <c r="C50" s="53" t="s">
        <v>2850</v>
      </c>
      <c r="D50" s="53" t="s">
        <v>2852</v>
      </c>
      <c r="E50" s="53" t="s">
        <v>2877</v>
      </c>
    </row>
    <row r="51" spans="1:5" ht="15" customHeight="1" x14ac:dyDescent="0.2">
      <c r="A51" s="53" t="s">
        <v>1885</v>
      </c>
      <c r="B51" s="53" t="s">
        <v>2847</v>
      </c>
      <c r="C51" s="53" t="s">
        <v>2853</v>
      </c>
      <c r="D51" s="53" t="s">
        <v>2877</v>
      </c>
      <c r="E51" s="53" t="s">
        <v>2877</v>
      </c>
    </row>
    <row r="52" spans="1:5" ht="15" customHeight="1" x14ac:dyDescent="0.2">
      <c r="A52" s="53" t="s">
        <v>2619</v>
      </c>
      <c r="B52" s="53" t="s">
        <v>2854</v>
      </c>
      <c r="C52" s="53" t="s">
        <v>2877</v>
      </c>
      <c r="D52" s="53" t="s">
        <v>2877</v>
      </c>
      <c r="E52" s="53" t="s">
        <v>2877</v>
      </c>
    </row>
    <row r="53" spans="1:5" ht="15" customHeight="1" x14ac:dyDescent="0.2">
      <c r="A53" s="53" t="s">
        <v>1610</v>
      </c>
      <c r="B53" s="53" t="s">
        <v>2855</v>
      </c>
      <c r="C53" s="53" t="s">
        <v>2877</v>
      </c>
      <c r="D53" s="53" t="s">
        <v>2877</v>
      </c>
      <c r="E53" s="53" t="s">
        <v>2877</v>
      </c>
    </row>
    <row r="54" spans="1:5" ht="15" customHeight="1" x14ac:dyDescent="0.2">
      <c r="A54" s="53" t="s">
        <v>2622</v>
      </c>
      <c r="B54" s="53" t="s">
        <v>987</v>
      </c>
      <c r="C54" s="53" t="s">
        <v>988</v>
      </c>
      <c r="D54" s="53" t="s">
        <v>2877</v>
      </c>
      <c r="E54" s="53" t="s">
        <v>2877</v>
      </c>
    </row>
    <row r="55" spans="1:5" ht="15" customHeight="1" x14ac:dyDescent="0.2">
      <c r="A55" s="53" t="s">
        <v>2623</v>
      </c>
      <c r="B55" s="53" t="s">
        <v>989</v>
      </c>
      <c r="C55" s="53" t="s">
        <v>990</v>
      </c>
      <c r="D55" s="53" t="s">
        <v>2877</v>
      </c>
      <c r="E55" s="53" t="s">
        <v>2877</v>
      </c>
    </row>
    <row r="56" spans="1:5" ht="15" customHeight="1" x14ac:dyDescent="0.2">
      <c r="A56" s="53" t="s">
        <v>1892</v>
      </c>
      <c r="B56" s="53" t="s">
        <v>1373</v>
      </c>
      <c r="C56" s="53" t="s">
        <v>991</v>
      </c>
      <c r="D56" s="53" t="s">
        <v>992</v>
      </c>
      <c r="E56" s="53" t="s">
        <v>993</v>
      </c>
    </row>
    <row r="57" spans="1:5" x14ac:dyDescent="0.2">
      <c r="A57" s="53" t="s">
        <v>1895</v>
      </c>
      <c r="B57" s="53" t="s">
        <v>995</v>
      </c>
      <c r="C57" s="53" t="s">
        <v>2877</v>
      </c>
      <c r="D57" s="53" t="s">
        <v>2877</v>
      </c>
      <c r="E57" s="53" t="s">
        <v>2877</v>
      </c>
    </row>
    <row r="58" spans="1:5" ht="13.5" thickBot="1" x14ac:dyDescent="0.25">
      <c r="A58" s="84" t="s">
        <v>600</v>
      </c>
      <c r="B58" s="84" t="s">
        <v>996</v>
      </c>
      <c r="C58" s="84" t="s">
        <v>2877</v>
      </c>
      <c r="D58" s="84" t="s">
        <v>2877</v>
      </c>
      <c r="E58" s="84" t="s">
        <v>2877</v>
      </c>
    </row>
  </sheetData>
  <mergeCells count="5">
    <mergeCell ref="A8:A9"/>
    <mergeCell ref="B8:B9"/>
    <mergeCell ref="A5:D5"/>
    <mergeCell ref="A6:D6"/>
    <mergeCell ref="C8:E9"/>
  </mergeCells>
  <phoneticPr fontId="2" type="noConversion"/>
  <conditionalFormatting sqref="A34 A49">
    <cfRule type="expression" dxfId="0" priority="1" stopIfTrue="1">
      <formula>$AW34=1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8" right="0.42" top="0.45" bottom="2.23" header="0.31" footer="0.51181102362204722"/>
  <pageSetup paperSize="9" scale="8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E76"/>
  <sheetViews>
    <sheetView showGridLines="0" workbookViewId="0">
      <pane xSplit="1" ySplit="12" topLeftCell="O38" activePane="bottomRight" state="frozen"/>
      <selection activeCell="A45" sqref="A45"/>
      <selection pane="topRight" activeCell="A45" sqref="A45"/>
      <selection pane="bottomLeft" activeCell="A45" sqref="A45"/>
      <selection pane="bottomRight" activeCell="A45" sqref="A45"/>
    </sheetView>
  </sheetViews>
  <sheetFormatPr defaultRowHeight="12.75" x14ac:dyDescent="0.2"/>
  <cols>
    <col min="1" max="1" width="34.7109375" style="2" customWidth="1"/>
    <col min="2" max="2" width="9.140625" style="2"/>
    <col min="3" max="3" width="11.42578125" style="2" customWidth="1"/>
    <col min="4" max="4" width="9.7109375" style="2" customWidth="1"/>
    <col min="5" max="5" width="11.42578125" style="2" customWidth="1"/>
    <col min="6" max="7" width="9.140625" style="2"/>
    <col min="8" max="8" width="10.28515625" style="2" customWidth="1"/>
    <col min="9" max="9" width="9.140625" style="2"/>
    <col min="10" max="10" width="11.7109375" style="2" customWidth="1"/>
    <col min="11" max="11" width="9.140625" style="2"/>
    <col min="12" max="12" width="12.7109375" style="2" customWidth="1"/>
    <col min="13" max="13" width="10.85546875" style="2" customWidth="1"/>
    <col min="14" max="14" width="11.7109375" style="2" bestFit="1" customWidth="1"/>
    <col min="15" max="15" width="10.7109375" style="2" customWidth="1"/>
    <col min="16" max="16" width="10.42578125" style="2" bestFit="1" customWidth="1"/>
    <col min="17" max="17" width="11.85546875" style="2" bestFit="1" customWidth="1"/>
    <col min="18" max="19" width="10.140625" style="2" customWidth="1"/>
    <col min="20" max="20" width="9.140625" style="2"/>
    <col min="21" max="21" width="10" style="2" customWidth="1"/>
    <col min="22" max="16384" width="9.140625" style="2"/>
  </cols>
  <sheetData>
    <row r="1" spans="1:31" x14ac:dyDescent="0.2">
      <c r="A1" s="334" t="s">
        <v>1595</v>
      </c>
    </row>
    <row r="2" spans="1:31" x14ac:dyDescent="0.2">
      <c r="A2" s="334" t="s">
        <v>300</v>
      </c>
    </row>
    <row r="3" spans="1:31" x14ac:dyDescent="0.2">
      <c r="A3" s="19" t="s">
        <v>89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W3" s="140" t="s">
        <v>90</v>
      </c>
    </row>
    <row r="4" spans="1:31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31" x14ac:dyDescent="0.2">
      <c r="A5" s="718" t="s">
        <v>281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9" t="s">
        <v>2921</v>
      </c>
      <c r="M5" s="719"/>
      <c r="N5" s="719"/>
      <c r="O5" s="719"/>
      <c r="P5" s="719"/>
      <c r="Q5" s="719"/>
      <c r="R5" s="719"/>
      <c r="S5" s="719"/>
      <c r="T5" s="719"/>
      <c r="U5" s="719"/>
      <c r="V5" s="719"/>
    </row>
    <row r="6" spans="1:31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</row>
    <row r="7" spans="1:31" ht="14.25" thickBot="1" x14ac:dyDescent="0.3">
      <c r="A7" s="19" t="s">
        <v>1667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9" t="s">
        <v>1667</v>
      </c>
      <c r="M7" s="11"/>
      <c r="N7" s="11"/>
      <c r="O7" s="11"/>
      <c r="P7" s="11"/>
      <c r="Q7" s="11"/>
      <c r="R7" s="11"/>
      <c r="S7" s="11"/>
      <c r="T7" s="11"/>
      <c r="U7" s="11"/>
      <c r="W7" s="14" t="s">
        <v>1896</v>
      </c>
    </row>
    <row r="8" spans="1:31" ht="18" customHeight="1" thickBot="1" x14ac:dyDescent="0.25">
      <c r="A8" s="713" t="s">
        <v>2329</v>
      </c>
      <c r="B8" s="717" t="s">
        <v>643</v>
      </c>
      <c r="C8" s="720" t="s">
        <v>322</v>
      </c>
      <c r="D8" s="721"/>
      <c r="E8" s="721"/>
      <c r="F8" s="721"/>
      <c r="G8" s="721"/>
      <c r="H8" s="722"/>
      <c r="I8" s="717" t="s">
        <v>70</v>
      </c>
      <c r="J8" s="717" t="s">
        <v>71</v>
      </c>
      <c r="K8" s="717" t="s">
        <v>102</v>
      </c>
      <c r="L8" s="720" t="s">
        <v>323</v>
      </c>
      <c r="M8" s="721"/>
      <c r="N8" s="721"/>
      <c r="O8" s="721"/>
      <c r="P8" s="721"/>
      <c r="Q8" s="721"/>
      <c r="R8" s="721"/>
      <c r="S8" s="722"/>
      <c r="T8" s="717" t="s">
        <v>1413</v>
      </c>
      <c r="U8" s="717" t="s">
        <v>612</v>
      </c>
      <c r="V8" s="717" t="s">
        <v>613</v>
      </c>
      <c r="W8" s="717" t="s">
        <v>951</v>
      </c>
    </row>
    <row r="9" spans="1:31" ht="16.5" customHeight="1" thickBot="1" x14ac:dyDescent="0.25">
      <c r="A9" s="714"/>
      <c r="B9" s="717"/>
      <c r="C9" s="717" t="s">
        <v>644</v>
      </c>
      <c r="D9" s="717" t="s">
        <v>2242</v>
      </c>
      <c r="E9" s="717" t="s">
        <v>2243</v>
      </c>
      <c r="F9" s="717" t="s">
        <v>68</v>
      </c>
      <c r="G9" s="717" t="s">
        <v>69</v>
      </c>
      <c r="H9" s="717" t="s">
        <v>949</v>
      </c>
      <c r="I9" s="717"/>
      <c r="J9" s="717"/>
      <c r="K9" s="717"/>
      <c r="L9" s="701" t="s">
        <v>1246</v>
      </c>
      <c r="M9" s="717" t="s">
        <v>2717</v>
      </c>
      <c r="N9" s="717" t="s">
        <v>2718</v>
      </c>
      <c r="O9" s="717" t="s">
        <v>2719</v>
      </c>
      <c r="P9" s="717" t="s">
        <v>2370</v>
      </c>
      <c r="Q9" s="717" t="s">
        <v>2371</v>
      </c>
      <c r="R9" s="717" t="s">
        <v>2372</v>
      </c>
      <c r="S9" s="717" t="s">
        <v>950</v>
      </c>
      <c r="T9" s="717"/>
      <c r="U9" s="717"/>
      <c r="V9" s="717"/>
      <c r="W9" s="717"/>
    </row>
    <row r="10" spans="1:31" ht="21.75" customHeight="1" thickBot="1" x14ac:dyDescent="0.25">
      <c r="A10" s="714"/>
      <c r="B10" s="717"/>
      <c r="C10" s="717"/>
      <c r="D10" s="717"/>
      <c r="E10" s="717"/>
      <c r="F10" s="717"/>
      <c r="G10" s="717"/>
      <c r="H10" s="717"/>
      <c r="I10" s="717"/>
      <c r="J10" s="717"/>
      <c r="K10" s="717"/>
      <c r="L10" s="723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</row>
    <row r="11" spans="1:31" ht="21" customHeight="1" thickBot="1" x14ac:dyDescent="0.25">
      <c r="A11" s="714"/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23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</row>
    <row r="12" spans="1:31" ht="30.75" customHeight="1" thickBot="1" x14ac:dyDescent="0.25">
      <c r="A12" s="715"/>
      <c r="B12" s="717"/>
      <c r="C12" s="717"/>
      <c r="D12" s="717"/>
      <c r="E12" s="717"/>
      <c r="F12" s="717"/>
      <c r="G12" s="717"/>
      <c r="H12" s="717"/>
      <c r="I12" s="717"/>
      <c r="J12" s="717"/>
      <c r="K12" s="717"/>
      <c r="L12" s="724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</row>
    <row r="13" spans="1:31" x14ac:dyDescent="0.2">
      <c r="A13" s="434" t="s">
        <v>871</v>
      </c>
      <c r="B13" s="39"/>
      <c r="C13" s="39"/>
      <c r="D13" s="40"/>
      <c r="E13" s="40"/>
      <c r="F13" s="41"/>
      <c r="G13" s="40"/>
      <c r="H13" s="41"/>
      <c r="I13" s="41"/>
      <c r="J13" s="40"/>
      <c r="K13" s="42"/>
      <c r="L13" s="40"/>
      <c r="M13" s="41"/>
      <c r="N13" s="40"/>
      <c r="O13" s="41"/>
      <c r="P13" s="40"/>
      <c r="Q13" s="40"/>
      <c r="R13" s="41"/>
      <c r="S13" s="40"/>
      <c r="T13" s="40"/>
      <c r="U13" s="41"/>
      <c r="V13" s="40"/>
      <c r="W13" s="40"/>
    </row>
    <row r="14" spans="1:31" x14ac:dyDescent="0.2">
      <c r="A14" s="381" t="s">
        <v>282</v>
      </c>
      <c r="B14" s="392">
        <v>0</v>
      </c>
      <c r="C14" s="392">
        <v>6498.7821699999995</v>
      </c>
      <c r="D14" s="392">
        <v>0</v>
      </c>
      <c r="E14" s="392">
        <v>14609.393699999999</v>
      </c>
      <c r="F14" s="392">
        <v>0</v>
      </c>
      <c r="G14" s="392">
        <v>0</v>
      </c>
      <c r="H14" s="392">
        <f>SUM(C14:G14)</f>
        <v>21108.175869999999</v>
      </c>
      <c r="I14" s="392">
        <v>52.9589</v>
      </c>
      <c r="J14" s="392">
        <v>572.30045999999993</v>
      </c>
      <c r="K14" s="392">
        <v>720.87824000000001</v>
      </c>
      <c r="L14" s="392">
        <v>29650.048999999999</v>
      </c>
      <c r="M14" s="392">
        <v>0</v>
      </c>
      <c r="N14" s="392">
        <v>0</v>
      </c>
      <c r="O14" s="392">
        <v>19839.066240000004</v>
      </c>
      <c r="P14" s="392">
        <v>0</v>
      </c>
      <c r="Q14" s="392">
        <v>0</v>
      </c>
      <c r="R14" s="392">
        <v>0</v>
      </c>
      <c r="S14" s="392">
        <f>+R14+Q14+P14+O14+N14+M14+L14</f>
        <v>49489.115239999999</v>
      </c>
      <c r="T14" s="392">
        <v>627.88734999999997</v>
      </c>
      <c r="U14" s="392">
        <v>0</v>
      </c>
      <c r="V14" s="392">
        <v>7.0000000000000007E-2</v>
      </c>
      <c r="W14" s="392">
        <f>+V14+U14+T14+S14+K14+J14+I14+H14+B14</f>
        <v>72571.38605999999</v>
      </c>
      <c r="X14" s="393"/>
      <c r="Y14" s="393"/>
      <c r="Z14" s="393"/>
      <c r="AA14" s="393"/>
      <c r="AB14" s="393"/>
      <c r="AC14" s="393"/>
      <c r="AD14" s="393"/>
      <c r="AE14" s="393"/>
    </row>
    <row r="15" spans="1:31" x14ac:dyDescent="0.2">
      <c r="A15" s="381" t="s">
        <v>283</v>
      </c>
      <c r="B15" s="392">
        <v>0</v>
      </c>
      <c r="C15" s="392">
        <v>77274.202390000006</v>
      </c>
      <c r="D15" s="392">
        <v>0</v>
      </c>
      <c r="E15" s="392">
        <v>7.3490799999999998</v>
      </c>
      <c r="F15" s="392">
        <v>0</v>
      </c>
      <c r="G15" s="392">
        <v>0</v>
      </c>
      <c r="H15" s="392">
        <f t="shared" ref="H15:H73" si="0">SUM(C15:G15)</f>
        <v>77281.551470000006</v>
      </c>
      <c r="I15" s="392">
        <v>256.49127999999996</v>
      </c>
      <c r="J15" s="392">
        <v>8826.8585300000013</v>
      </c>
      <c r="K15" s="392">
        <v>11551.755749999998</v>
      </c>
      <c r="L15" s="392">
        <v>193755.36871000004</v>
      </c>
      <c r="M15" s="392">
        <v>0</v>
      </c>
      <c r="N15" s="392">
        <v>0</v>
      </c>
      <c r="O15" s="392">
        <v>103514.99498090734</v>
      </c>
      <c r="P15" s="392">
        <v>0</v>
      </c>
      <c r="Q15" s="392">
        <v>0</v>
      </c>
      <c r="R15" s="392">
        <v>0</v>
      </c>
      <c r="S15" s="392">
        <f t="shared" ref="S15:S73" si="1">+R15+Q15+P15+O15+N15+M15+L15</f>
        <v>297270.36369090737</v>
      </c>
      <c r="T15" s="392">
        <v>0</v>
      </c>
      <c r="U15" s="392">
        <v>1375.6659299999999</v>
      </c>
      <c r="V15" s="392">
        <v>0</v>
      </c>
      <c r="W15" s="392">
        <f>+V15+U15+T15+S15+K15+J15+I15+H15+B15</f>
        <v>396562.68665090745</v>
      </c>
      <c r="X15" s="393"/>
      <c r="Y15" s="393"/>
      <c r="Z15" s="393"/>
      <c r="AA15" s="393"/>
      <c r="AB15" s="393"/>
      <c r="AC15" s="393"/>
      <c r="AD15" s="393"/>
      <c r="AE15" s="393"/>
    </row>
    <row r="16" spans="1:31" x14ac:dyDescent="0.2">
      <c r="A16" s="381" t="s">
        <v>284</v>
      </c>
      <c r="B16" s="392">
        <v>411.72699999999998</v>
      </c>
      <c r="C16" s="392">
        <v>68214.300960000008</v>
      </c>
      <c r="D16" s="392">
        <v>0</v>
      </c>
      <c r="E16" s="392">
        <v>1437.79513</v>
      </c>
      <c r="F16" s="392">
        <v>0</v>
      </c>
      <c r="G16" s="392">
        <v>19408.607909999999</v>
      </c>
      <c r="H16" s="392">
        <f t="shared" si="0"/>
        <v>89060.703999999998</v>
      </c>
      <c r="I16" s="392">
        <v>3.1139999999999999</v>
      </c>
      <c r="J16" s="392">
        <v>10380.906999999999</v>
      </c>
      <c r="K16" s="392">
        <v>8651.9869999999992</v>
      </c>
      <c r="L16" s="392">
        <v>415455.64684</v>
      </c>
      <c r="M16" s="392">
        <v>0</v>
      </c>
      <c r="N16" s="392">
        <v>0</v>
      </c>
      <c r="O16" s="392">
        <v>198665.14676999999</v>
      </c>
      <c r="P16" s="392">
        <v>0</v>
      </c>
      <c r="Q16" s="392">
        <v>0</v>
      </c>
      <c r="R16" s="392">
        <v>0</v>
      </c>
      <c r="S16" s="392">
        <f t="shared" si="1"/>
        <v>614120.79361000005</v>
      </c>
      <c r="T16" s="392">
        <v>0</v>
      </c>
      <c r="U16" s="392">
        <v>2355.752</v>
      </c>
      <c r="V16" s="392">
        <v>0</v>
      </c>
      <c r="W16" s="392">
        <f t="shared" ref="W16:W46" si="2">+V16+U16+T16+S16+K16+J16+I16+H16+B16</f>
        <v>724984.98460999993</v>
      </c>
      <c r="X16" s="393"/>
      <c r="Y16" s="393"/>
      <c r="Z16" s="393"/>
      <c r="AA16" s="393"/>
      <c r="AB16" s="393"/>
      <c r="AC16" s="393"/>
      <c r="AD16" s="393"/>
      <c r="AE16" s="393"/>
    </row>
    <row r="17" spans="1:31" x14ac:dyDescent="0.2">
      <c r="A17" s="381" t="s">
        <v>285</v>
      </c>
      <c r="B17" s="392">
        <v>0</v>
      </c>
      <c r="C17" s="392">
        <v>9089.1144299999996</v>
      </c>
      <c r="D17" s="392">
        <v>0</v>
      </c>
      <c r="E17" s="392">
        <v>0</v>
      </c>
      <c r="F17" s="392">
        <v>0</v>
      </c>
      <c r="G17" s="392">
        <v>0</v>
      </c>
      <c r="H17" s="392">
        <f t="shared" si="0"/>
        <v>9089.1144299999996</v>
      </c>
      <c r="I17" s="392">
        <v>1.5</v>
      </c>
      <c r="J17" s="392">
        <v>2056.94335</v>
      </c>
      <c r="K17" s="392">
        <v>1084.7581499999999</v>
      </c>
      <c r="L17" s="392">
        <v>49842.992839999999</v>
      </c>
      <c r="M17" s="392">
        <v>0</v>
      </c>
      <c r="N17" s="392">
        <v>0</v>
      </c>
      <c r="O17" s="392">
        <v>35827.690579999995</v>
      </c>
      <c r="P17" s="392">
        <v>0</v>
      </c>
      <c r="Q17" s="392">
        <v>0</v>
      </c>
      <c r="R17" s="392">
        <v>0</v>
      </c>
      <c r="S17" s="392">
        <f t="shared" si="1"/>
        <v>85670.683419999987</v>
      </c>
      <c r="T17" s="392">
        <v>14161.58475</v>
      </c>
      <c r="U17" s="392">
        <v>0</v>
      </c>
      <c r="V17" s="392">
        <v>0</v>
      </c>
      <c r="W17" s="392">
        <f t="shared" si="2"/>
        <v>112064.58409999998</v>
      </c>
      <c r="X17" s="393"/>
      <c r="Y17" s="393"/>
      <c r="Z17" s="393"/>
      <c r="AA17" s="393"/>
      <c r="AB17" s="393"/>
      <c r="AC17" s="393"/>
      <c r="AD17" s="393"/>
      <c r="AE17" s="393"/>
    </row>
    <row r="18" spans="1:31" x14ac:dyDescent="0.2">
      <c r="A18" s="382" t="s">
        <v>2612</v>
      </c>
      <c r="B18" s="394">
        <v>0</v>
      </c>
      <c r="C18" s="394">
        <v>459.54399999999998</v>
      </c>
      <c r="D18" s="394">
        <v>0</v>
      </c>
      <c r="E18" s="394">
        <v>0</v>
      </c>
      <c r="F18" s="394">
        <v>0</v>
      </c>
      <c r="G18" s="394">
        <v>0</v>
      </c>
      <c r="H18" s="394">
        <f t="shared" si="0"/>
        <v>459.54399999999998</v>
      </c>
      <c r="I18" s="394">
        <v>3012.973</v>
      </c>
      <c r="J18" s="394">
        <v>94.721000000000004</v>
      </c>
      <c r="K18" s="394">
        <v>0</v>
      </c>
      <c r="L18" s="394">
        <v>400.803</v>
      </c>
      <c r="M18" s="394">
        <v>0</v>
      </c>
      <c r="N18" s="394">
        <v>0</v>
      </c>
      <c r="O18" s="394">
        <v>40.668999999999997</v>
      </c>
      <c r="P18" s="394">
        <v>0</v>
      </c>
      <c r="Q18" s="394">
        <v>0</v>
      </c>
      <c r="R18" s="394">
        <v>0</v>
      </c>
      <c r="S18" s="394">
        <f t="shared" si="1"/>
        <v>441.47199999999998</v>
      </c>
      <c r="T18" s="394">
        <v>0</v>
      </c>
      <c r="U18" s="394">
        <v>56.860999999999997</v>
      </c>
      <c r="V18" s="394">
        <v>0.26600000000000001</v>
      </c>
      <c r="W18" s="394">
        <f t="shared" si="2"/>
        <v>4065.8369999999995</v>
      </c>
      <c r="X18" s="393"/>
      <c r="Y18" s="393"/>
      <c r="Z18" s="393"/>
      <c r="AA18" s="393"/>
      <c r="AB18" s="393"/>
      <c r="AC18" s="393"/>
      <c r="AD18" s="393"/>
      <c r="AE18" s="393"/>
    </row>
    <row r="19" spans="1:31" x14ac:dyDescent="0.2">
      <c r="A19" s="381" t="s">
        <v>2227</v>
      </c>
      <c r="B19" s="392">
        <v>330.98710999999997</v>
      </c>
      <c r="C19" s="392">
        <v>2420.3839400000002</v>
      </c>
      <c r="D19" s="392">
        <v>0</v>
      </c>
      <c r="E19" s="392">
        <v>2.4623300000000001</v>
      </c>
      <c r="F19" s="392">
        <v>0</v>
      </c>
      <c r="G19" s="392">
        <v>559.91687999999999</v>
      </c>
      <c r="H19" s="392">
        <f t="shared" si="0"/>
        <v>2982.7631499999998</v>
      </c>
      <c r="I19" s="392">
        <v>2694.3415500000001</v>
      </c>
      <c r="J19" s="392">
        <v>8557.1332800000018</v>
      </c>
      <c r="K19" s="392">
        <v>1054.36925</v>
      </c>
      <c r="L19" s="392">
        <v>84875.366849999991</v>
      </c>
      <c r="M19" s="392">
        <v>0</v>
      </c>
      <c r="N19" s="392">
        <v>0</v>
      </c>
      <c r="O19" s="392">
        <v>46356.724350000004</v>
      </c>
      <c r="P19" s="392">
        <v>0</v>
      </c>
      <c r="Q19" s="392">
        <v>0</v>
      </c>
      <c r="R19" s="392">
        <v>0</v>
      </c>
      <c r="S19" s="392">
        <f t="shared" si="1"/>
        <v>131232.0912</v>
      </c>
      <c r="T19" s="392">
        <v>2269.19002</v>
      </c>
      <c r="U19" s="392">
        <v>0</v>
      </c>
      <c r="V19" s="392">
        <v>0</v>
      </c>
      <c r="W19" s="392">
        <f t="shared" si="2"/>
        <v>149120.87556000001</v>
      </c>
      <c r="X19" s="393"/>
      <c r="Y19" s="393"/>
      <c r="Z19" s="393"/>
      <c r="AA19" s="393"/>
      <c r="AB19" s="393"/>
      <c r="AC19" s="393"/>
      <c r="AD19" s="393"/>
      <c r="AE19" s="393"/>
    </row>
    <row r="20" spans="1:31" x14ac:dyDescent="0.2">
      <c r="A20" s="381" t="s">
        <v>2228</v>
      </c>
      <c r="B20" s="392">
        <v>466.17725000000002</v>
      </c>
      <c r="C20" s="392">
        <v>23278.999680000001</v>
      </c>
      <c r="D20" s="392">
        <v>0</v>
      </c>
      <c r="E20" s="392">
        <v>15.19294</v>
      </c>
      <c r="F20" s="392">
        <v>0</v>
      </c>
      <c r="G20" s="392">
        <v>2253.4702699999998</v>
      </c>
      <c r="H20" s="392">
        <f t="shared" si="0"/>
        <v>25547.66289</v>
      </c>
      <c r="I20" s="392">
        <v>209.19615000000002</v>
      </c>
      <c r="J20" s="392">
        <v>33898.70925</v>
      </c>
      <c r="K20" s="392">
        <v>4186.5879300000006</v>
      </c>
      <c r="L20" s="392">
        <v>417116.14968000003</v>
      </c>
      <c r="M20" s="392">
        <v>0</v>
      </c>
      <c r="N20" s="392">
        <v>0</v>
      </c>
      <c r="O20" s="392">
        <v>270998.70634000003</v>
      </c>
      <c r="P20" s="392">
        <v>0</v>
      </c>
      <c r="Q20" s="392">
        <v>0</v>
      </c>
      <c r="R20" s="392">
        <v>0</v>
      </c>
      <c r="S20" s="392">
        <f t="shared" si="1"/>
        <v>688114.85602000006</v>
      </c>
      <c r="T20" s="392">
        <v>7999.9411300000002</v>
      </c>
      <c r="U20" s="392">
        <v>0</v>
      </c>
      <c r="V20" s="392">
        <v>1834.1244001381071</v>
      </c>
      <c r="W20" s="392">
        <f t="shared" si="2"/>
        <v>762257.25502013811</v>
      </c>
      <c r="X20" s="393"/>
      <c r="Y20" s="393"/>
      <c r="Z20" s="393"/>
      <c r="AA20" s="393"/>
      <c r="AB20" s="393"/>
      <c r="AC20" s="393"/>
      <c r="AD20" s="393"/>
      <c r="AE20" s="393"/>
    </row>
    <row r="21" spans="1:31" x14ac:dyDescent="0.2">
      <c r="A21" s="381" t="s">
        <v>1607</v>
      </c>
      <c r="B21" s="392">
        <v>131.27686000000003</v>
      </c>
      <c r="C21" s="392">
        <v>1266.0846000000001</v>
      </c>
      <c r="D21" s="392">
        <v>5059.2599400000008</v>
      </c>
      <c r="E21" s="392">
        <v>0</v>
      </c>
      <c r="F21" s="392">
        <v>0</v>
      </c>
      <c r="G21" s="392">
        <v>0</v>
      </c>
      <c r="H21" s="392">
        <f t="shared" si="0"/>
        <v>6325.344540000001</v>
      </c>
      <c r="I21" s="392">
        <v>314.78924000000001</v>
      </c>
      <c r="J21" s="392">
        <v>4351.0898999999999</v>
      </c>
      <c r="K21" s="392">
        <v>6113.3960499999994</v>
      </c>
      <c r="L21" s="392">
        <v>165774.87054999999</v>
      </c>
      <c r="M21" s="392">
        <v>0</v>
      </c>
      <c r="N21" s="392">
        <v>0</v>
      </c>
      <c r="O21" s="392">
        <v>109055.54402000002</v>
      </c>
      <c r="P21" s="392">
        <v>0</v>
      </c>
      <c r="Q21" s="392">
        <v>0</v>
      </c>
      <c r="R21" s="392">
        <v>13258.00915</v>
      </c>
      <c r="S21" s="392">
        <f t="shared" si="1"/>
        <v>288088.42372000002</v>
      </c>
      <c r="T21" s="392">
        <v>0</v>
      </c>
      <c r="U21" s="392">
        <v>111.12388</v>
      </c>
      <c r="V21" s="392">
        <v>2708.7700099999997</v>
      </c>
      <c r="W21" s="392">
        <f t="shared" si="2"/>
        <v>308144.21420000005</v>
      </c>
      <c r="X21" s="393"/>
      <c r="Y21" s="393"/>
      <c r="Z21" s="393"/>
      <c r="AA21" s="393"/>
      <c r="AB21" s="393"/>
      <c r="AC21" s="393"/>
      <c r="AD21" s="393"/>
      <c r="AE21" s="393"/>
    </row>
    <row r="22" spans="1:31" x14ac:dyDescent="0.2">
      <c r="A22" s="381" t="s">
        <v>2230</v>
      </c>
      <c r="B22" s="392">
        <v>0</v>
      </c>
      <c r="C22" s="392">
        <v>1862.6330800000001</v>
      </c>
      <c r="D22" s="392">
        <v>0</v>
      </c>
      <c r="E22" s="392">
        <v>0</v>
      </c>
      <c r="F22" s="392">
        <v>0</v>
      </c>
      <c r="G22" s="392">
        <v>0</v>
      </c>
      <c r="H22" s="392">
        <f t="shared" si="0"/>
        <v>1862.6330800000001</v>
      </c>
      <c r="I22" s="392">
        <v>67.49436</v>
      </c>
      <c r="J22" s="392">
        <v>1453.81422</v>
      </c>
      <c r="K22" s="392">
        <v>1540.2305700000002</v>
      </c>
      <c r="L22" s="392">
        <v>34327.263890000002</v>
      </c>
      <c r="M22" s="392">
        <v>0</v>
      </c>
      <c r="N22" s="392">
        <v>0</v>
      </c>
      <c r="O22" s="392">
        <v>31888.390959999997</v>
      </c>
      <c r="P22" s="392">
        <v>0</v>
      </c>
      <c r="Q22" s="392">
        <v>0</v>
      </c>
      <c r="R22" s="392">
        <v>0</v>
      </c>
      <c r="S22" s="392">
        <f t="shared" si="1"/>
        <v>66215.654849999992</v>
      </c>
      <c r="T22" s="392">
        <v>0</v>
      </c>
      <c r="U22" s="392">
        <v>10.53917</v>
      </c>
      <c r="V22" s="392">
        <v>0</v>
      </c>
      <c r="W22" s="392">
        <f t="shared" si="2"/>
        <v>71150.366249999992</v>
      </c>
      <c r="X22" s="393"/>
      <c r="Y22" s="393"/>
      <c r="Z22" s="393"/>
      <c r="AA22" s="393"/>
      <c r="AB22" s="393"/>
      <c r="AC22" s="393"/>
      <c r="AD22" s="393"/>
      <c r="AE22" s="393"/>
    </row>
    <row r="23" spans="1:31" x14ac:dyDescent="0.2">
      <c r="A23" s="382" t="s">
        <v>2613</v>
      </c>
      <c r="B23" s="394">
        <v>41.677</v>
      </c>
      <c r="C23" s="394">
        <v>297.45999999999998</v>
      </c>
      <c r="D23" s="394">
        <v>0</v>
      </c>
      <c r="E23" s="394">
        <v>0</v>
      </c>
      <c r="F23" s="394">
        <v>0</v>
      </c>
      <c r="G23" s="394">
        <v>0</v>
      </c>
      <c r="H23" s="394">
        <f t="shared" si="0"/>
        <v>297.45999999999998</v>
      </c>
      <c r="I23" s="394">
        <v>24.126000000000001</v>
      </c>
      <c r="J23" s="394">
        <v>28.292000000000002</v>
      </c>
      <c r="K23" s="394">
        <v>20.696999999999999</v>
      </c>
      <c r="L23" s="394">
        <v>1951.874</v>
      </c>
      <c r="M23" s="394">
        <v>0</v>
      </c>
      <c r="N23" s="394">
        <v>0</v>
      </c>
      <c r="O23" s="394">
        <v>2434.6480000000001</v>
      </c>
      <c r="P23" s="394">
        <v>0</v>
      </c>
      <c r="Q23" s="394">
        <v>0</v>
      </c>
      <c r="R23" s="394">
        <v>0</v>
      </c>
      <c r="S23" s="394">
        <f t="shared" si="1"/>
        <v>4386.5219999999999</v>
      </c>
      <c r="T23" s="394">
        <v>196.172</v>
      </c>
      <c r="U23" s="394">
        <v>0</v>
      </c>
      <c r="V23" s="394">
        <v>0</v>
      </c>
      <c r="W23" s="394">
        <f t="shared" si="2"/>
        <v>4994.9459999999999</v>
      </c>
      <c r="X23" s="393"/>
      <c r="Y23" s="393"/>
      <c r="Z23" s="393"/>
      <c r="AA23" s="393"/>
      <c r="AB23" s="393"/>
      <c r="AC23" s="393"/>
      <c r="AD23" s="393"/>
      <c r="AE23" s="393"/>
    </row>
    <row r="24" spans="1:31" x14ac:dyDescent="0.2">
      <c r="A24" s="381" t="s">
        <v>1608</v>
      </c>
      <c r="B24" s="392">
        <v>17.862849999999998</v>
      </c>
      <c r="C24" s="392">
        <v>22860.076669999999</v>
      </c>
      <c r="D24" s="392">
        <v>4513.1278499999999</v>
      </c>
      <c r="E24" s="392">
        <v>0.12462000000000001</v>
      </c>
      <c r="F24" s="392">
        <v>0</v>
      </c>
      <c r="G24" s="392">
        <v>1810.15707</v>
      </c>
      <c r="H24" s="392">
        <f t="shared" si="0"/>
        <v>29183.486209999999</v>
      </c>
      <c r="I24" s="392">
        <v>12.709440000000001</v>
      </c>
      <c r="J24" s="392">
        <v>5131.268</v>
      </c>
      <c r="K24" s="392">
        <v>1182.298</v>
      </c>
      <c r="L24" s="392">
        <v>181718.75314000002</v>
      </c>
      <c r="M24" s="392">
        <v>0</v>
      </c>
      <c r="N24" s="392">
        <v>0</v>
      </c>
      <c r="O24" s="392">
        <v>135724.93033000003</v>
      </c>
      <c r="P24" s="392">
        <v>0</v>
      </c>
      <c r="Q24" s="392">
        <v>0</v>
      </c>
      <c r="R24" s="392">
        <v>0</v>
      </c>
      <c r="S24" s="392">
        <f t="shared" si="1"/>
        <v>317443.68347000005</v>
      </c>
      <c r="T24" s="392">
        <v>1950</v>
      </c>
      <c r="U24" s="392">
        <v>0</v>
      </c>
      <c r="V24" s="392">
        <v>0</v>
      </c>
      <c r="W24" s="392">
        <f t="shared" si="2"/>
        <v>354921.30797000002</v>
      </c>
      <c r="X24" s="393"/>
      <c r="Y24" s="393"/>
      <c r="Z24" s="393"/>
      <c r="AA24" s="393"/>
      <c r="AB24" s="393"/>
      <c r="AC24" s="393"/>
      <c r="AD24" s="393"/>
      <c r="AE24" s="393"/>
    </row>
    <row r="25" spans="1:31" x14ac:dyDescent="0.2">
      <c r="A25" s="381" t="s">
        <v>2614</v>
      </c>
      <c r="B25" s="392">
        <v>0</v>
      </c>
      <c r="C25" s="392">
        <v>41486.024239999999</v>
      </c>
      <c r="D25" s="392">
        <v>0</v>
      </c>
      <c r="E25" s="392">
        <v>0</v>
      </c>
      <c r="F25" s="392">
        <v>0</v>
      </c>
      <c r="G25" s="392">
        <v>0</v>
      </c>
      <c r="H25" s="392">
        <f t="shared" si="0"/>
        <v>41486.024239999999</v>
      </c>
      <c r="I25" s="392">
        <v>560.08456000000001</v>
      </c>
      <c r="J25" s="392">
        <v>12932.785910000001</v>
      </c>
      <c r="K25" s="392">
        <v>2014.0194899999999</v>
      </c>
      <c r="L25" s="392">
        <v>103039.31299999999</v>
      </c>
      <c r="M25" s="392">
        <v>0</v>
      </c>
      <c r="N25" s="392">
        <v>0</v>
      </c>
      <c r="O25" s="392">
        <v>43091.343960000006</v>
      </c>
      <c r="P25" s="392">
        <v>0</v>
      </c>
      <c r="Q25" s="392">
        <v>0</v>
      </c>
      <c r="R25" s="392">
        <v>0</v>
      </c>
      <c r="S25" s="392">
        <f t="shared" si="1"/>
        <v>146130.65695999999</v>
      </c>
      <c r="T25" s="392">
        <v>0</v>
      </c>
      <c r="U25" s="392">
        <v>0</v>
      </c>
      <c r="V25" s="392">
        <v>927.44781999999998</v>
      </c>
      <c r="W25" s="392">
        <f t="shared" si="2"/>
        <v>204051.01897999999</v>
      </c>
      <c r="X25" s="393"/>
      <c r="Y25" s="393"/>
      <c r="Z25" s="393"/>
      <c r="AA25" s="393"/>
      <c r="AB25" s="393"/>
      <c r="AC25" s="393"/>
      <c r="AD25" s="393"/>
      <c r="AE25" s="393"/>
    </row>
    <row r="26" spans="1:31" x14ac:dyDescent="0.2">
      <c r="A26" s="381" t="s">
        <v>2615</v>
      </c>
      <c r="B26" s="392">
        <v>61.189630000000008</v>
      </c>
      <c r="C26" s="392">
        <v>13678.419880000001</v>
      </c>
      <c r="D26" s="392">
        <v>0</v>
      </c>
      <c r="E26" s="392">
        <v>0</v>
      </c>
      <c r="F26" s="392">
        <v>0</v>
      </c>
      <c r="G26" s="392">
        <v>0</v>
      </c>
      <c r="H26" s="392">
        <f t="shared" si="0"/>
        <v>13678.419880000001</v>
      </c>
      <c r="I26" s="392">
        <v>0.23998</v>
      </c>
      <c r="J26" s="392">
        <v>4625.4841200000001</v>
      </c>
      <c r="K26" s="392">
        <v>4361.3564699999997</v>
      </c>
      <c r="L26" s="392">
        <v>96078.474170000001</v>
      </c>
      <c r="M26" s="392">
        <v>0</v>
      </c>
      <c r="N26" s="392">
        <v>0</v>
      </c>
      <c r="O26" s="392">
        <v>36127.599170000001</v>
      </c>
      <c r="P26" s="392">
        <v>0</v>
      </c>
      <c r="Q26" s="392">
        <v>0</v>
      </c>
      <c r="R26" s="392">
        <v>0</v>
      </c>
      <c r="S26" s="392">
        <f t="shared" si="1"/>
        <v>132206.07334</v>
      </c>
      <c r="T26" s="392">
        <v>0</v>
      </c>
      <c r="U26" s="392">
        <v>53.271940000000001</v>
      </c>
      <c r="V26" s="392">
        <v>0</v>
      </c>
      <c r="W26" s="392">
        <f t="shared" si="2"/>
        <v>154986.03536000004</v>
      </c>
      <c r="X26" s="393"/>
      <c r="Y26" s="393"/>
      <c r="Z26" s="393"/>
      <c r="AA26" s="393"/>
      <c r="AB26" s="393"/>
      <c r="AC26" s="393"/>
      <c r="AD26" s="393"/>
      <c r="AE26" s="393"/>
    </row>
    <row r="27" spans="1:31" x14ac:dyDescent="0.2">
      <c r="A27" s="381" t="s">
        <v>2231</v>
      </c>
      <c r="B27" s="392">
        <v>0</v>
      </c>
      <c r="C27" s="392">
        <v>9797.9169899999997</v>
      </c>
      <c r="D27" s="392">
        <v>0</v>
      </c>
      <c r="E27" s="392">
        <v>10511.56227</v>
      </c>
      <c r="F27" s="392">
        <v>0</v>
      </c>
      <c r="G27" s="392">
        <v>0</v>
      </c>
      <c r="H27" s="392">
        <f t="shared" si="0"/>
        <v>20309.47926</v>
      </c>
      <c r="I27" s="392">
        <v>488.44094000000001</v>
      </c>
      <c r="J27" s="392">
        <v>606.85346000000004</v>
      </c>
      <c r="K27" s="392">
        <v>0</v>
      </c>
      <c r="L27" s="392">
        <v>13109.578089999997</v>
      </c>
      <c r="M27" s="392">
        <v>0</v>
      </c>
      <c r="N27" s="392">
        <v>40.536760000000001</v>
      </c>
      <c r="O27" s="392">
        <v>7657.0954799999981</v>
      </c>
      <c r="P27" s="392">
        <v>0</v>
      </c>
      <c r="Q27" s="392">
        <v>0</v>
      </c>
      <c r="R27" s="392">
        <v>0</v>
      </c>
      <c r="S27" s="392">
        <f t="shared" si="1"/>
        <v>20807.210329999994</v>
      </c>
      <c r="T27" s="392">
        <v>763.87536</v>
      </c>
      <c r="U27" s="392">
        <v>140.12542999999999</v>
      </c>
      <c r="V27" s="392">
        <v>-8.0745000000000005</v>
      </c>
      <c r="W27" s="392">
        <f t="shared" si="2"/>
        <v>43107.910279999996</v>
      </c>
      <c r="X27" s="393"/>
      <c r="Y27" s="393"/>
      <c r="Z27" s="393"/>
      <c r="AA27" s="393"/>
      <c r="AB27" s="393"/>
      <c r="AC27" s="393"/>
      <c r="AD27" s="393"/>
      <c r="AE27" s="393"/>
    </row>
    <row r="28" spans="1:31" x14ac:dyDescent="0.2">
      <c r="A28" s="382" t="s">
        <v>2232</v>
      </c>
      <c r="B28" s="394">
        <v>23.971420000000002</v>
      </c>
      <c r="C28" s="394">
        <v>0</v>
      </c>
      <c r="D28" s="394">
        <v>31322.02547</v>
      </c>
      <c r="E28" s="394">
        <v>7.4100200000000003</v>
      </c>
      <c r="F28" s="394">
        <v>0</v>
      </c>
      <c r="G28" s="394">
        <v>0</v>
      </c>
      <c r="H28" s="394">
        <f t="shared" si="0"/>
        <v>31329.43549</v>
      </c>
      <c r="I28" s="394">
        <v>10.99545</v>
      </c>
      <c r="J28" s="394">
        <v>7523.4720900000002</v>
      </c>
      <c r="K28" s="394">
        <v>955.60305000000005</v>
      </c>
      <c r="L28" s="394">
        <v>162754.66068999999</v>
      </c>
      <c r="M28" s="394">
        <v>0</v>
      </c>
      <c r="N28" s="394">
        <v>3846.20894</v>
      </c>
      <c r="O28" s="394">
        <v>85642.798249999978</v>
      </c>
      <c r="P28" s="394">
        <v>0</v>
      </c>
      <c r="Q28" s="394">
        <v>0</v>
      </c>
      <c r="R28" s="394">
        <v>0</v>
      </c>
      <c r="S28" s="394">
        <f t="shared" si="1"/>
        <v>252243.66787999996</v>
      </c>
      <c r="T28" s="394">
        <v>0</v>
      </c>
      <c r="U28" s="394">
        <v>0</v>
      </c>
      <c r="V28" s="394">
        <v>0.105</v>
      </c>
      <c r="W28" s="394">
        <f t="shared" si="2"/>
        <v>292087.25037999998</v>
      </c>
      <c r="X28" s="393"/>
      <c r="Y28" s="393"/>
      <c r="Z28" s="393"/>
      <c r="AA28" s="393"/>
      <c r="AB28" s="393"/>
      <c r="AC28" s="393"/>
      <c r="AD28" s="393"/>
      <c r="AE28" s="393"/>
    </row>
    <row r="29" spans="1:31" x14ac:dyDescent="0.2">
      <c r="A29" s="381" t="s">
        <v>2233</v>
      </c>
      <c r="B29" s="392">
        <v>0</v>
      </c>
      <c r="C29" s="392">
        <v>1844.9060500000001</v>
      </c>
      <c r="D29" s="392">
        <v>0</v>
      </c>
      <c r="E29" s="392">
        <v>2.8085800000000001</v>
      </c>
      <c r="F29" s="392">
        <v>0</v>
      </c>
      <c r="G29" s="392">
        <v>0</v>
      </c>
      <c r="H29" s="392">
        <f t="shared" si="0"/>
        <v>1847.7146299999999</v>
      </c>
      <c r="I29" s="392">
        <v>0</v>
      </c>
      <c r="J29" s="392">
        <v>3324.94436</v>
      </c>
      <c r="K29" s="392">
        <v>22314.903259999999</v>
      </c>
      <c r="L29" s="392">
        <v>67380.693579999992</v>
      </c>
      <c r="M29" s="392">
        <v>0</v>
      </c>
      <c r="N29" s="392">
        <v>0</v>
      </c>
      <c r="O29" s="392">
        <v>38554.374680000001</v>
      </c>
      <c r="P29" s="392">
        <v>0</v>
      </c>
      <c r="Q29" s="392">
        <v>0</v>
      </c>
      <c r="R29" s="392">
        <v>0</v>
      </c>
      <c r="S29" s="392">
        <f t="shared" si="1"/>
        <v>105935.06826</v>
      </c>
      <c r="T29" s="392">
        <v>0</v>
      </c>
      <c r="U29" s="392">
        <v>0</v>
      </c>
      <c r="V29" s="392">
        <v>637.98789999999997</v>
      </c>
      <c r="W29" s="392">
        <f t="shared" si="2"/>
        <v>134060.61841</v>
      </c>
      <c r="X29" s="393"/>
      <c r="Y29" s="393"/>
      <c r="Z29" s="393"/>
      <c r="AA29" s="393"/>
      <c r="AB29" s="393"/>
      <c r="AC29" s="393"/>
      <c r="AD29" s="393"/>
      <c r="AE29" s="393"/>
    </row>
    <row r="30" spans="1:31" x14ac:dyDescent="0.2">
      <c r="A30" s="381" t="s">
        <v>1609</v>
      </c>
      <c r="B30" s="392">
        <v>0</v>
      </c>
      <c r="C30" s="392">
        <v>692.16051999999991</v>
      </c>
      <c r="D30" s="392">
        <v>0</v>
      </c>
      <c r="E30" s="392">
        <v>0</v>
      </c>
      <c r="F30" s="392">
        <v>0</v>
      </c>
      <c r="G30" s="392">
        <v>0</v>
      </c>
      <c r="H30" s="392">
        <f t="shared" si="0"/>
        <v>692.16051999999991</v>
      </c>
      <c r="I30" s="392">
        <v>3137.7985199999998</v>
      </c>
      <c r="J30" s="392">
        <v>1455.4416299999998</v>
      </c>
      <c r="K30" s="392">
        <v>172.20529999999999</v>
      </c>
      <c r="L30" s="392">
        <v>47814.482189999995</v>
      </c>
      <c r="M30" s="392">
        <v>0</v>
      </c>
      <c r="N30" s="392">
        <v>0</v>
      </c>
      <c r="O30" s="392">
        <v>28243.016589999988</v>
      </c>
      <c r="P30" s="392">
        <v>0</v>
      </c>
      <c r="Q30" s="392">
        <v>0</v>
      </c>
      <c r="R30" s="392">
        <v>0</v>
      </c>
      <c r="S30" s="392">
        <f t="shared" si="1"/>
        <v>76057.49877999998</v>
      </c>
      <c r="T30" s="392">
        <v>0</v>
      </c>
      <c r="U30" s="392">
        <v>0</v>
      </c>
      <c r="V30" s="392">
        <v>0</v>
      </c>
      <c r="W30" s="392">
        <f t="shared" si="2"/>
        <v>81515.104749999984</v>
      </c>
      <c r="X30" s="393"/>
      <c r="Y30" s="393"/>
      <c r="Z30" s="393"/>
      <c r="AA30" s="393"/>
      <c r="AB30" s="393"/>
      <c r="AC30" s="393"/>
      <c r="AD30" s="393"/>
      <c r="AE30" s="393"/>
    </row>
    <row r="31" spans="1:31" x14ac:dyDescent="0.2">
      <c r="A31" s="381" t="s">
        <v>2234</v>
      </c>
      <c r="B31" s="392">
        <v>30.264800000000001</v>
      </c>
      <c r="C31" s="392">
        <v>545.42873999999995</v>
      </c>
      <c r="D31" s="392">
        <v>0</v>
      </c>
      <c r="E31" s="392">
        <v>0</v>
      </c>
      <c r="F31" s="392">
        <v>0</v>
      </c>
      <c r="G31" s="392">
        <v>123.27849000000001</v>
      </c>
      <c r="H31" s="392">
        <f t="shared" si="0"/>
        <v>668.70722999999998</v>
      </c>
      <c r="I31" s="392">
        <v>2.36782</v>
      </c>
      <c r="J31" s="392">
        <v>728.89479000000006</v>
      </c>
      <c r="K31" s="392">
        <v>285.14504000000005</v>
      </c>
      <c r="L31" s="392">
        <v>14205.608329999999</v>
      </c>
      <c r="M31" s="392">
        <v>0</v>
      </c>
      <c r="N31" s="392">
        <v>4.1790000000000001E-2</v>
      </c>
      <c r="O31" s="392">
        <v>19711.143059999999</v>
      </c>
      <c r="P31" s="392">
        <v>0</v>
      </c>
      <c r="Q31" s="392">
        <v>6.0941999999999998</v>
      </c>
      <c r="R31" s="392">
        <v>0</v>
      </c>
      <c r="S31" s="392">
        <f t="shared" si="1"/>
        <v>33922.88738</v>
      </c>
      <c r="T31" s="392">
        <v>0</v>
      </c>
      <c r="U31" s="392">
        <v>0</v>
      </c>
      <c r="V31" s="392">
        <v>0</v>
      </c>
      <c r="W31" s="392">
        <f t="shared" si="2"/>
        <v>35638.267059999998</v>
      </c>
      <c r="X31" s="393"/>
      <c r="Y31" s="393"/>
      <c r="Z31" s="393"/>
      <c r="AA31" s="393"/>
      <c r="AB31" s="393"/>
      <c r="AC31" s="393"/>
      <c r="AD31" s="393"/>
      <c r="AE31" s="393"/>
    </row>
    <row r="32" spans="1:31" x14ac:dyDescent="0.2">
      <c r="A32" s="381" t="s">
        <v>2235</v>
      </c>
      <c r="B32" s="392">
        <v>3.7499999999999999E-2</v>
      </c>
      <c r="C32" s="392">
        <v>4642.4414799999995</v>
      </c>
      <c r="D32" s="392">
        <v>0</v>
      </c>
      <c r="E32" s="392">
        <v>0</v>
      </c>
      <c r="F32" s="392">
        <v>0</v>
      </c>
      <c r="G32" s="392">
        <v>483.65181000000001</v>
      </c>
      <c r="H32" s="392">
        <f t="shared" si="0"/>
        <v>5126.0932899999998</v>
      </c>
      <c r="I32" s="392">
        <v>383.92491999999999</v>
      </c>
      <c r="J32" s="392">
        <v>1007.54152</v>
      </c>
      <c r="K32" s="392">
        <v>805.61691999999994</v>
      </c>
      <c r="L32" s="392">
        <v>34142.665879999993</v>
      </c>
      <c r="M32" s="392">
        <v>0</v>
      </c>
      <c r="N32" s="392">
        <v>0</v>
      </c>
      <c r="O32" s="392">
        <v>17600.345790000003</v>
      </c>
      <c r="P32" s="392">
        <v>0</v>
      </c>
      <c r="Q32" s="392">
        <v>0</v>
      </c>
      <c r="R32" s="392">
        <v>0</v>
      </c>
      <c r="S32" s="392">
        <f t="shared" si="1"/>
        <v>51743.011669999993</v>
      </c>
      <c r="T32" s="392">
        <v>0</v>
      </c>
      <c r="U32" s="392">
        <v>65.749100000000013</v>
      </c>
      <c r="V32" s="392">
        <v>81.525850000000005</v>
      </c>
      <c r="W32" s="392">
        <f t="shared" si="2"/>
        <v>59213.500769999984</v>
      </c>
      <c r="X32" s="393"/>
      <c r="Y32" s="393"/>
      <c r="Z32" s="393"/>
      <c r="AA32" s="393"/>
      <c r="AB32" s="393"/>
      <c r="AC32" s="393"/>
      <c r="AD32" s="393"/>
      <c r="AE32" s="393"/>
    </row>
    <row r="33" spans="1:31" x14ac:dyDescent="0.2">
      <c r="A33" s="382" t="s">
        <v>2236</v>
      </c>
      <c r="B33" s="394">
        <v>1086.5751300000002</v>
      </c>
      <c r="C33" s="394">
        <v>31595.520230000002</v>
      </c>
      <c r="D33" s="394">
        <v>2384.9282499999999</v>
      </c>
      <c r="E33" s="394">
        <v>74497.349269999992</v>
      </c>
      <c r="F33" s="394">
        <v>0</v>
      </c>
      <c r="G33" s="394">
        <v>0</v>
      </c>
      <c r="H33" s="394">
        <f t="shared" si="0"/>
        <v>108477.79775</v>
      </c>
      <c r="I33" s="394">
        <v>1366.95757</v>
      </c>
      <c r="J33" s="394">
        <v>10507.202676534238</v>
      </c>
      <c r="K33" s="394">
        <v>13833.663970000001</v>
      </c>
      <c r="L33" s="394">
        <v>232312.43613000002</v>
      </c>
      <c r="M33" s="394">
        <v>0</v>
      </c>
      <c r="N33" s="394">
        <v>0</v>
      </c>
      <c r="O33" s="394">
        <v>126068.71409000001</v>
      </c>
      <c r="P33" s="394">
        <v>0</v>
      </c>
      <c r="Q33" s="394">
        <v>0</v>
      </c>
      <c r="R33" s="394">
        <v>0</v>
      </c>
      <c r="S33" s="394">
        <f t="shared" si="1"/>
        <v>358381.15022000001</v>
      </c>
      <c r="T33" s="394">
        <v>0</v>
      </c>
      <c r="U33" s="394">
        <v>97.903750000000002</v>
      </c>
      <c r="V33" s="394">
        <v>95.040570000000002</v>
      </c>
      <c r="W33" s="394">
        <f t="shared" si="2"/>
        <v>493846.29163653427</v>
      </c>
      <c r="X33" s="393"/>
      <c r="Y33" s="393"/>
      <c r="Z33" s="393"/>
      <c r="AA33" s="393"/>
      <c r="AB33" s="393"/>
      <c r="AC33" s="393"/>
      <c r="AD33" s="393"/>
      <c r="AE33" s="393"/>
    </row>
    <row r="34" spans="1:31" x14ac:dyDescent="0.2">
      <c r="A34" s="381" t="s">
        <v>2616</v>
      </c>
      <c r="B34" s="392">
        <v>123.62917</v>
      </c>
      <c r="C34" s="392">
        <v>2181.8116300000006</v>
      </c>
      <c r="D34" s="392">
        <v>25786.399020000001</v>
      </c>
      <c r="E34" s="392">
        <v>0</v>
      </c>
      <c r="F34" s="392">
        <v>0</v>
      </c>
      <c r="G34" s="392">
        <v>0</v>
      </c>
      <c r="H34" s="392">
        <f t="shared" si="0"/>
        <v>27968.210650000001</v>
      </c>
      <c r="I34" s="392">
        <v>42.117489999999997</v>
      </c>
      <c r="J34" s="392">
        <v>2294.10248</v>
      </c>
      <c r="K34" s="392">
        <v>1876.9843599999999</v>
      </c>
      <c r="L34" s="392">
        <v>25080.274800000003</v>
      </c>
      <c r="M34" s="392">
        <v>0</v>
      </c>
      <c r="N34" s="392">
        <v>465.82477</v>
      </c>
      <c r="O34" s="392">
        <v>42158.057997996191</v>
      </c>
      <c r="P34" s="392">
        <v>0</v>
      </c>
      <c r="Q34" s="392">
        <v>495.00294000000002</v>
      </c>
      <c r="R34" s="392">
        <v>0</v>
      </c>
      <c r="S34" s="392">
        <f t="shared" si="1"/>
        <v>68199.160507996188</v>
      </c>
      <c r="T34" s="392">
        <v>0</v>
      </c>
      <c r="U34" s="392">
        <v>847.26403000000005</v>
      </c>
      <c r="V34" s="392">
        <v>0</v>
      </c>
      <c r="W34" s="392">
        <f t="shared" si="2"/>
        <v>101351.46868799621</v>
      </c>
      <c r="X34" s="393"/>
      <c r="Y34" s="393"/>
      <c r="Z34" s="393"/>
      <c r="AA34" s="393"/>
      <c r="AB34" s="393"/>
      <c r="AC34" s="393"/>
      <c r="AD34" s="393"/>
      <c r="AE34" s="393"/>
    </row>
    <row r="35" spans="1:31" x14ac:dyDescent="0.2">
      <c r="A35" s="381" t="s">
        <v>2238</v>
      </c>
      <c r="B35" s="392">
        <v>195.55206000000001</v>
      </c>
      <c r="C35" s="392">
        <v>27549.13393</v>
      </c>
      <c r="D35" s="392">
        <v>0</v>
      </c>
      <c r="E35" s="392">
        <v>0</v>
      </c>
      <c r="F35" s="392">
        <v>0</v>
      </c>
      <c r="G35" s="392">
        <v>0</v>
      </c>
      <c r="H35" s="392">
        <f t="shared" si="0"/>
        <v>27549.13393</v>
      </c>
      <c r="I35" s="392">
        <v>797.56401000000005</v>
      </c>
      <c r="J35" s="392">
        <v>2620.5622899999998</v>
      </c>
      <c r="K35" s="392">
        <v>257.38086000000004</v>
      </c>
      <c r="L35" s="392">
        <v>65132.0311</v>
      </c>
      <c r="M35" s="392">
        <v>0</v>
      </c>
      <c r="N35" s="392">
        <v>0</v>
      </c>
      <c r="O35" s="392">
        <v>53991.335700000003</v>
      </c>
      <c r="P35" s="392">
        <v>0</v>
      </c>
      <c r="Q35" s="392">
        <v>0</v>
      </c>
      <c r="R35" s="392">
        <v>0</v>
      </c>
      <c r="S35" s="392">
        <f t="shared" si="1"/>
        <v>119123.3668</v>
      </c>
      <c r="T35" s="392">
        <v>3003.6566000000003</v>
      </c>
      <c r="U35" s="392">
        <v>0</v>
      </c>
      <c r="V35" s="392">
        <v>0</v>
      </c>
      <c r="W35" s="392">
        <f t="shared" si="2"/>
        <v>153547.21655000001</v>
      </c>
      <c r="X35" s="393"/>
      <c r="Y35" s="393"/>
      <c r="Z35" s="393"/>
      <c r="AA35" s="393"/>
      <c r="AB35" s="393"/>
      <c r="AC35" s="393"/>
      <c r="AD35" s="393"/>
      <c r="AE35" s="393"/>
    </row>
    <row r="36" spans="1:31" x14ac:dyDescent="0.2">
      <c r="A36" s="381" t="s">
        <v>1878</v>
      </c>
      <c r="B36" s="392">
        <v>0</v>
      </c>
      <c r="C36" s="392">
        <v>34162.708689999999</v>
      </c>
      <c r="D36" s="392">
        <v>0</v>
      </c>
      <c r="E36" s="392">
        <v>0</v>
      </c>
      <c r="F36" s="392">
        <v>0</v>
      </c>
      <c r="G36" s="392">
        <v>0</v>
      </c>
      <c r="H36" s="392">
        <f t="shared" si="0"/>
        <v>34162.708689999999</v>
      </c>
      <c r="I36" s="392">
        <v>450</v>
      </c>
      <c r="J36" s="392">
        <v>1576.5920799999999</v>
      </c>
      <c r="K36" s="392">
        <v>688.82971999999995</v>
      </c>
      <c r="L36" s="392">
        <v>56652.005669999999</v>
      </c>
      <c r="M36" s="392">
        <v>0</v>
      </c>
      <c r="N36" s="392">
        <v>0</v>
      </c>
      <c r="O36" s="392">
        <v>19247.104800000001</v>
      </c>
      <c r="P36" s="392">
        <v>0</v>
      </c>
      <c r="Q36" s="392">
        <v>0</v>
      </c>
      <c r="R36" s="392">
        <v>0</v>
      </c>
      <c r="S36" s="392">
        <f t="shared" si="1"/>
        <v>75899.11047</v>
      </c>
      <c r="T36" s="392">
        <v>0</v>
      </c>
      <c r="U36" s="392">
        <v>0</v>
      </c>
      <c r="V36" s="392">
        <v>130</v>
      </c>
      <c r="W36" s="392">
        <f t="shared" si="2"/>
        <v>112907.24096</v>
      </c>
      <c r="X36" s="393"/>
      <c r="Y36" s="393"/>
      <c r="Z36" s="393"/>
      <c r="AA36" s="393"/>
      <c r="AB36" s="393"/>
      <c r="AC36" s="393"/>
      <c r="AD36" s="393"/>
      <c r="AE36" s="393"/>
    </row>
    <row r="37" spans="1:31" x14ac:dyDescent="0.2">
      <c r="A37" s="381" t="s">
        <v>1879</v>
      </c>
      <c r="B37" s="392">
        <v>145.65357</v>
      </c>
      <c r="C37" s="392">
        <v>0</v>
      </c>
      <c r="D37" s="392">
        <v>1064.0961599999998</v>
      </c>
      <c r="E37" s="392">
        <v>0</v>
      </c>
      <c r="F37" s="392">
        <v>0</v>
      </c>
      <c r="G37" s="392">
        <v>0</v>
      </c>
      <c r="H37" s="392">
        <f t="shared" si="0"/>
        <v>1064.0961599999998</v>
      </c>
      <c r="I37" s="392">
        <v>1.6786300000000001</v>
      </c>
      <c r="J37" s="392">
        <v>159.43020000000001</v>
      </c>
      <c r="K37" s="392">
        <v>149.11418</v>
      </c>
      <c r="L37" s="392">
        <v>1491.65644</v>
      </c>
      <c r="M37" s="392">
        <v>0</v>
      </c>
      <c r="N37" s="392">
        <v>0</v>
      </c>
      <c r="O37" s="392">
        <v>673.14294999999993</v>
      </c>
      <c r="P37" s="392">
        <v>0</v>
      </c>
      <c r="Q37" s="392">
        <v>0</v>
      </c>
      <c r="R37" s="392">
        <v>39.228999999999999</v>
      </c>
      <c r="S37" s="392">
        <f t="shared" si="1"/>
        <v>2204.0283899999999</v>
      </c>
      <c r="T37" s="392">
        <v>2.35283</v>
      </c>
      <c r="U37" s="392">
        <v>0</v>
      </c>
      <c r="V37" s="392">
        <v>15.64418</v>
      </c>
      <c r="W37" s="392">
        <f t="shared" si="2"/>
        <v>3741.9981399999992</v>
      </c>
      <c r="X37" s="393"/>
      <c r="Y37" s="393"/>
      <c r="Z37" s="393"/>
      <c r="AA37" s="393"/>
      <c r="AB37" s="393"/>
      <c r="AC37" s="393"/>
      <c r="AD37" s="393"/>
      <c r="AE37" s="393"/>
    </row>
    <row r="38" spans="1:31" x14ac:dyDescent="0.2">
      <c r="A38" s="382" t="s">
        <v>1880</v>
      </c>
      <c r="B38" s="394">
        <v>0</v>
      </c>
      <c r="C38" s="394">
        <v>873.37186999999983</v>
      </c>
      <c r="D38" s="394">
        <v>0</v>
      </c>
      <c r="E38" s="394">
        <v>0</v>
      </c>
      <c r="F38" s="394">
        <v>0</v>
      </c>
      <c r="G38" s="394">
        <v>0</v>
      </c>
      <c r="H38" s="394">
        <f t="shared" si="0"/>
        <v>873.37186999999983</v>
      </c>
      <c r="I38" s="394">
        <v>4.5840100000000001</v>
      </c>
      <c r="J38" s="394">
        <v>117.79035</v>
      </c>
      <c r="K38" s="394">
        <v>0</v>
      </c>
      <c r="L38" s="394">
        <v>1449.4174</v>
      </c>
      <c r="M38" s="394">
        <v>0</v>
      </c>
      <c r="N38" s="394">
        <v>0</v>
      </c>
      <c r="O38" s="394">
        <v>3869.3898499999996</v>
      </c>
      <c r="P38" s="394">
        <v>0</v>
      </c>
      <c r="Q38" s="394">
        <v>0</v>
      </c>
      <c r="R38" s="394">
        <v>0</v>
      </c>
      <c r="S38" s="394">
        <f t="shared" si="1"/>
        <v>5318.8072499999998</v>
      </c>
      <c r="T38" s="394">
        <v>236.42771999999999</v>
      </c>
      <c r="U38" s="394">
        <v>0</v>
      </c>
      <c r="V38" s="394">
        <v>0</v>
      </c>
      <c r="W38" s="394">
        <f t="shared" si="2"/>
        <v>6550.9811999999993</v>
      </c>
      <c r="X38" s="393"/>
      <c r="Y38" s="393"/>
      <c r="Z38" s="393"/>
      <c r="AA38" s="393"/>
      <c r="AB38" s="393"/>
      <c r="AC38" s="393"/>
      <c r="AD38" s="393"/>
      <c r="AE38" s="393"/>
    </row>
    <row r="39" spans="1:31" x14ac:dyDescent="0.2">
      <c r="A39" s="381" t="s">
        <v>2617</v>
      </c>
      <c r="B39" s="392">
        <v>0</v>
      </c>
      <c r="C39" s="392">
        <v>2106.2253599999999</v>
      </c>
      <c r="D39" s="392">
        <v>16236.68159</v>
      </c>
      <c r="E39" s="392">
        <v>3351.6307299999999</v>
      </c>
      <c r="F39" s="392">
        <v>0</v>
      </c>
      <c r="G39" s="392">
        <v>0</v>
      </c>
      <c r="H39" s="392">
        <f t="shared" si="0"/>
        <v>21694.537680000001</v>
      </c>
      <c r="I39" s="392">
        <v>5811.5759500000004</v>
      </c>
      <c r="J39" s="392">
        <v>24911.435869999998</v>
      </c>
      <c r="K39" s="392">
        <v>69.046820000000011</v>
      </c>
      <c r="L39" s="392">
        <v>93468.427810000008</v>
      </c>
      <c r="M39" s="392">
        <v>0</v>
      </c>
      <c r="N39" s="392">
        <v>0</v>
      </c>
      <c r="O39" s="392">
        <v>94346.702789999996</v>
      </c>
      <c r="P39" s="392">
        <v>0</v>
      </c>
      <c r="Q39" s="392">
        <v>0</v>
      </c>
      <c r="R39" s="392">
        <v>0</v>
      </c>
      <c r="S39" s="392">
        <f t="shared" si="1"/>
        <v>187815.1306</v>
      </c>
      <c r="T39" s="392">
        <v>0</v>
      </c>
      <c r="U39" s="392">
        <v>153.34040000000002</v>
      </c>
      <c r="V39" s="392">
        <v>0</v>
      </c>
      <c r="W39" s="392">
        <f t="shared" si="2"/>
        <v>240455.06731999997</v>
      </c>
      <c r="X39" s="393"/>
      <c r="Y39" s="393"/>
      <c r="Z39" s="393"/>
      <c r="AA39" s="393"/>
      <c r="AB39" s="393"/>
      <c r="AC39" s="393"/>
      <c r="AD39" s="393"/>
      <c r="AE39" s="393"/>
    </row>
    <row r="40" spans="1:31" x14ac:dyDescent="0.2">
      <c r="A40" s="381" t="s">
        <v>599</v>
      </c>
      <c r="B40" s="392">
        <v>322.13279000000006</v>
      </c>
      <c r="C40" s="392">
        <v>38477.373369999994</v>
      </c>
      <c r="D40" s="392">
        <v>19463.908199999998</v>
      </c>
      <c r="E40" s="392">
        <v>947.38284999999996</v>
      </c>
      <c r="F40" s="392">
        <v>0</v>
      </c>
      <c r="G40" s="392">
        <v>25852.453839999998</v>
      </c>
      <c r="H40" s="392">
        <f t="shared" si="0"/>
        <v>84741.118259999988</v>
      </c>
      <c r="I40" s="392">
        <v>1799.0138300000001</v>
      </c>
      <c r="J40" s="392">
        <v>10290.629269999998</v>
      </c>
      <c r="K40" s="392">
        <v>5491.2786599999999</v>
      </c>
      <c r="L40" s="392">
        <v>217966.01141000004</v>
      </c>
      <c r="M40" s="392">
        <v>0</v>
      </c>
      <c r="N40" s="392">
        <v>0</v>
      </c>
      <c r="O40" s="392">
        <v>61836.541570000009</v>
      </c>
      <c r="P40" s="392">
        <v>0</v>
      </c>
      <c r="Q40" s="392">
        <v>0</v>
      </c>
      <c r="R40" s="392">
        <v>0</v>
      </c>
      <c r="S40" s="392">
        <f t="shared" si="1"/>
        <v>279802.55298000004</v>
      </c>
      <c r="T40" s="392">
        <v>0</v>
      </c>
      <c r="U40" s="392">
        <v>3155.9921399999998</v>
      </c>
      <c r="V40" s="392">
        <v>0</v>
      </c>
      <c r="W40" s="392">
        <f t="shared" si="2"/>
        <v>385602.71792999998</v>
      </c>
      <c r="X40" s="393"/>
      <c r="Y40" s="393"/>
      <c r="Z40" s="393"/>
      <c r="AA40" s="393"/>
      <c r="AB40" s="393"/>
      <c r="AC40" s="393"/>
      <c r="AD40" s="393"/>
      <c r="AE40" s="393"/>
    </row>
    <row r="41" spans="1:31" x14ac:dyDescent="0.2">
      <c r="A41" s="381" t="s">
        <v>3010</v>
      </c>
      <c r="B41" s="392">
        <v>0</v>
      </c>
      <c r="C41" s="392">
        <v>2644.2552099999998</v>
      </c>
      <c r="D41" s="392">
        <v>0</v>
      </c>
      <c r="E41" s="392">
        <v>74.18741</v>
      </c>
      <c r="F41" s="392">
        <v>0</v>
      </c>
      <c r="G41" s="392">
        <v>67.118000000000009</v>
      </c>
      <c r="H41" s="392">
        <f t="shared" si="0"/>
        <v>2785.5606199999997</v>
      </c>
      <c r="I41" s="392">
        <v>308.91678000000002</v>
      </c>
      <c r="J41" s="392">
        <v>247.40846000000005</v>
      </c>
      <c r="K41" s="392">
        <v>812.12441000000001</v>
      </c>
      <c r="L41" s="392">
        <v>7.9709999999999989E-2</v>
      </c>
      <c r="M41" s="392">
        <v>0</v>
      </c>
      <c r="N41" s="392">
        <v>0</v>
      </c>
      <c r="O41" s="392">
        <v>9166.6217300000008</v>
      </c>
      <c r="P41" s="392">
        <v>0</v>
      </c>
      <c r="Q41" s="392">
        <v>0</v>
      </c>
      <c r="R41" s="392">
        <v>181.14338000000001</v>
      </c>
      <c r="S41" s="392">
        <f t="shared" si="1"/>
        <v>9347.8448200000003</v>
      </c>
      <c r="T41" s="392">
        <v>477.11123999999995</v>
      </c>
      <c r="U41" s="392">
        <v>1102.77053</v>
      </c>
      <c r="V41" s="392">
        <v>0</v>
      </c>
      <c r="W41" s="392">
        <f t="shared" si="2"/>
        <v>15081.736860000001</v>
      </c>
      <c r="X41" s="393"/>
      <c r="Y41" s="393"/>
      <c r="Z41" s="393"/>
      <c r="AA41" s="393"/>
      <c r="AB41" s="393"/>
      <c r="AC41" s="393"/>
      <c r="AD41" s="393"/>
      <c r="AE41" s="393"/>
    </row>
    <row r="42" spans="1:31" x14ac:dyDescent="0.2">
      <c r="A42" s="383" t="s">
        <v>2479</v>
      </c>
      <c r="B42" s="395">
        <f>SUM(B14:B41)</f>
        <v>3388.71414</v>
      </c>
      <c r="C42" s="395">
        <f t="shared" ref="C42:V42" si="3">SUM(C14:C41)</f>
        <v>425799.28010999993</v>
      </c>
      <c r="D42" s="395">
        <f t="shared" si="3"/>
        <v>105830.42647999999</v>
      </c>
      <c r="E42" s="395">
        <f t="shared" si="3"/>
        <v>105464.64892999998</v>
      </c>
      <c r="F42" s="395">
        <f t="shared" si="3"/>
        <v>0</v>
      </c>
      <c r="G42" s="395">
        <f t="shared" si="3"/>
        <v>50558.654269999999</v>
      </c>
      <c r="H42" s="395">
        <f t="shared" si="0"/>
        <v>687653.00979000004</v>
      </c>
      <c r="I42" s="395">
        <f t="shared" si="3"/>
        <v>21815.954379999999</v>
      </c>
      <c r="J42" s="395">
        <f t="shared" si="3"/>
        <v>160282.60854653423</v>
      </c>
      <c r="K42" s="395">
        <f t="shared" si="3"/>
        <v>90194.230450000003</v>
      </c>
      <c r="L42" s="395">
        <f t="shared" si="3"/>
        <v>2806946.9548999993</v>
      </c>
      <c r="M42" s="395">
        <f t="shared" si="3"/>
        <v>0</v>
      </c>
      <c r="N42" s="395">
        <f t="shared" si="3"/>
        <v>4352.6122599999999</v>
      </c>
      <c r="O42" s="395">
        <f t="shared" si="3"/>
        <v>1642331.8400289032</v>
      </c>
      <c r="P42" s="395">
        <f t="shared" si="3"/>
        <v>0</v>
      </c>
      <c r="Q42" s="395">
        <f t="shared" si="3"/>
        <v>501.09714000000002</v>
      </c>
      <c r="R42" s="395">
        <f t="shared" si="3"/>
        <v>13478.381529999999</v>
      </c>
      <c r="S42" s="395">
        <f t="shared" si="1"/>
        <v>4467610.8858589027</v>
      </c>
      <c r="T42" s="395">
        <f t="shared" si="3"/>
        <v>31688.198999999997</v>
      </c>
      <c r="U42" s="395">
        <f t="shared" si="3"/>
        <v>9526.3593000000001</v>
      </c>
      <c r="V42" s="395">
        <f t="shared" si="3"/>
        <v>6422.9072301381075</v>
      </c>
      <c r="W42" s="395">
        <f t="shared" si="2"/>
        <v>5478582.8686955757</v>
      </c>
      <c r="X42" s="393"/>
      <c r="Y42" s="393"/>
      <c r="Z42" s="393"/>
      <c r="AA42" s="393"/>
      <c r="AB42" s="393"/>
      <c r="AC42" s="393"/>
      <c r="AD42" s="393"/>
      <c r="AE42" s="393"/>
    </row>
    <row r="43" spans="1:31" x14ac:dyDescent="0.2">
      <c r="A43" s="384" t="s">
        <v>2241</v>
      </c>
      <c r="B43" s="396"/>
      <c r="C43" s="396"/>
      <c r="D43" s="396"/>
      <c r="E43" s="396"/>
      <c r="F43" s="396"/>
      <c r="G43" s="396"/>
      <c r="H43" s="396">
        <f t="shared" si="0"/>
        <v>0</v>
      </c>
      <c r="I43" s="396"/>
      <c r="J43" s="396"/>
      <c r="K43" s="396"/>
      <c r="L43" s="396"/>
      <c r="M43" s="396"/>
      <c r="N43" s="396"/>
      <c r="O43" s="396"/>
      <c r="P43" s="396"/>
      <c r="Q43" s="396"/>
      <c r="R43" s="396"/>
      <c r="S43" s="396">
        <f t="shared" si="1"/>
        <v>0</v>
      </c>
      <c r="T43" s="396"/>
      <c r="U43" s="396"/>
      <c r="V43" s="396"/>
      <c r="W43" s="396">
        <f t="shared" si="2"/>
        <v>0</v>
      </c>
      <c r="X43" s="393"/>
      <c r="Y43" s="393"/>
      <c r="Z43" s="393"/>
      <c r="AA43" s="393"/>
      <c r="AB43" s="393"/>
      <c r="AC43" s="393"/>
      <c r="AD43" s="393"/>
      <c r="AE43" s="393"/>
    </row>
    <row r="44" spans="1:31" x14ac:dyDescent="0.2">
      <c r="A44" s="381" t="s">
        <v>1882</v>
      </c>
      <c r="B44" s="392">
        <v>27.15485</v>
      </c>
      <c r="C44" s="392">
        <v>752.56451000000004</v>
      </c>
      <c r="D44" s="392">
        <v>60.438589999999998</v>
      </c>
      <c r="E44" s="392">
        <v>112.97729</v>
      </c>
      <c r="F44" s="392">
        <v>0</v>
      </c>
      <c r="G44" s="392">
        <v>0</v>
      </c>
      <c r="H44" s="392">
        <f t="shared" si="0"/>
        <v>925.98039000000006</v>
      </c>
      <c r="I44" s="392">
        <v>438.81223999999997</v>
      </c>
      <c r="J44" s="392">
        <v>430.43703000000005</v>
      </c>
      <c r="K44" s="392">
        <v>732.06655000000001</v>
      </c>
      <c r="L44" s="392">
        <v>24876.29607</v>
      </c>
      <c r="M44" s="392">
        <v>0</v>
      </c>
      <c r="N44" s="392">
        <v>0</v>
      </c>
      <c r="O44" s="392">
        <v>10996.331039999999</v>
      </c>
      <c r="P44" s="392">
        <v>0</v>
      </c>
      <c r="Q44" s="392">
        <v>0</v>
      </c>
      <c r="R44" s="392">
        <v>0</v>
      </c>
      <c r="S44" s="392">
        <f t="shared" si="1"/>
        <v>35872.627110000001</v>
      </c>
      <c r="T44" s="392">
        <v>0</v>
      </c>
      <c r="U44" s="392">
        <v>0</v>
      </c>
      <c r="V44" s="392">
        <v>0</v>
      </c>
      <c r="W44" s="392">
        <f t="shared" si="2"/>
        <v>38427.078170000001</v>
      </c>
      <c r="X44" s="393"/>
      <c r="Y44" s="393"/>
      <c r="Z44" s="393"/>
      <c r="AA44" s="393"/>
      <c r="AB44" s="393"/>
      <c r="AC44" s="393"/>
      <c r="AD44" s="393"/>
      <c r="AE44" s="393"/>
    </row>
    <row r="45" spans="1:31" x14ac:dyDescent="0.2">
      <c r="A45" s="381" t="s">
        <v>153</v>
      </c>
      <c r="B45" s="392">
        <v>0</v>
      </c>
      <c r="C45" s="392">
        <v>7106.3710000000001</v>
      </c>
      <c r="D45" s="392">
        <v>0</v>
      </c>
      <c r="E45" s="392">
        <v>0</v>
      </c>
      <c r="F45" s="392">
        <v>0</v>
      </c>
      <c r="G45" s="392">
        <v>0</v>
      </c>
      <c r="H45" s="392">
        <f t="shared" si="0"/>
        <v>7106.3710000000001</v>
      </c>
      <c r="I45" s="392">
        <v>0</v>
      </c>
      <c r="J45" s="392">
        <v>4423.7579999999998</v>
      </c>
      <c r="K45" s="392">
        <v>241.959</v>
      </c>
      <c r="L45" s="392">
        <v>6767.5379999999996</v>
      </c>
      <c r="M45" s="392">
        <v>0</v>
      </c>
      <c r="N45" s="392">
        <v>159088.834</v>
      </c>
      <c r="O45" s="392">
        <v>6508.4560000000001</v>
      </c>
      <c r="P45" s="392">
        <v>0</v>
      </c>
      <c r="Q45" s="392">
        <v>0</v>
      </c>
      <c r="R45" s="392">
        <v>0</v>
      </c>
      <c r="S45" s="392">
        <f t="shared" si="1"/>
        <v>172364.82800000001</v>
      </c>
      <c r="T45" s="392">
        <v>1315.346</v>
      </c>
      <c r="U45" s="392">
        <v>887.83100000000002</v>
      </c>
      <c r="V45" s="392">
        <v>0</v>
      </c>
      <c r="W45" s="392">
        <f t="shared" si="2"/>
        <v>186340.09300000002</v>
      </c>
      <c r="X45" s="393"/>
      <c r="Y45" s="393"/>
      <c r="Z45" s="393"/>
      <c r="AA45" s="393"/>
      <c r="AB45" s="393"/>
      <c r="AC45" s="393"/>
      <c r="AD45" s="393"/>
      <c r="AE45" s="393"/>
    </row>
    <row r="46" spans="1:31" x14ac:dyDescent="0.2">
      <c r="A46" s="381" t="s">
        <v>1886</v>
      </c>
      <c r="B46" s="392">
        <v>0</v>
      </c>
      <c r="C46" s="392">
        <v>798.34351000000004</v>
      </c>
      <c r="D46" s="392">
        <v>0</v>
      </c>
      <c r="E46" s="392">
        <v>0</v>
      </c>
      <c r="F46" s="392">
        <v>0</v>
      </c>
      <c r="G46" s="392">
        <v>7337.1337000000003</v>
      </c>
      <c r="H46" s="392">
        <f t="shared" si="0"/>
        <v>8135.47721</v>
      </c>
      <c r="I46" s="392">
        <v>0.53422000000000003</v>
      </c>
      <c r="J46" s="392">
        <v>5493.7170300000007</v>
      </c>
      <c r="K46" s="392">
        <v>6258.5551699999996</v>
      </c>
      <c r="L46" s="392">
        <v>18005.021530000002</v>
      </c>
      <c r="M46" s="392">
        <v>0</v>
      </c>
      <c r="N46" s="392">
        <v>0</v>
      </c>
      <c r="O46" s="392">
        <v>8345.8184000000001</v>
      </c>
      <c r="P46" s="392">
        <v>0</v>
      </c>
      <c r="Q46" s="392">
        <v>0</v>
      </c>
      <c r="R46" s="392">
        <v>4468.7733699999999</v>
      </c>
      <c r="S46" s="392">
        <f t="shared" si="1"/>
        <v>30819.613300000001</v>
      </c>
      <c r="T46" s="392">
        <v>1891.0809299999999</v>
      </c>
      <c r="U46" s="392">
        <v>1034.6173999999999</v>
      </c>
      <c r="V46" s="392">
        <v>815.74287000000004</v>
      </c>
      <c r="W46" s="392">
        <f t="shared" si="2"/>
        <v>54449.338129999996</v>
      </c>
      <c r="X46" s="393"/>
      <c r="Y46" s="393"/>
      <c r="Z46" s="393"/>
      <c r="AA46" s="393"/>
      <c r="AB46" s="393"/>
      <c r="AC46" s="393"/>
      <c r="AD46" s="393"/>
      <c r="AE46" s="393"/>
    </row>
    <row r="47" spans="1:31" x14ac:dyDescent="0.2">
      <c r="A47" s="381" t="s">
        <v>1887</v>
      </c>
      <c r="B47" s="392">
        <v>0</v>
      </c>
      <c r="C47" s="392">
        <v>0</v>
      </c>
      <c r="D47" s="392">
        <v>10.648620000000001</v>
      </c>
      <c r="E47" s="392">
        <v>0</v>
      </c>
      <c r="F47" s="392">
        <v>0</v>
      </c>
      <c r="G47" s="392">
        <v>0</v>
      </c>
      <c r="H47" s="392">
        <f t="shared" si="0"/>
        <v>10.648620000000001</v>
      </c>
      <c r="I47" s="392">
        <v>0</v>
      </c>
      <c r="J47" s="392">
        <v>1403.9326400000002</v>
      </c>
      <c r="K47" s="392">
        <v>205.99418</v>
      </c>
      <c r="L47" s="392">
        <v>6815.5693899999997</v>
      </c>
      <c r="M47" s="392">
        <v>0</v>
      </c>
      <c r="N47" s="392">
        <v>0</v>
      </c>
      <c r="O47" s="392">
        <v>4342.20748</v>
      </c>
      <c r="P47" s="392">
        <v>0</v>
      </c>
      <c r="Q47" s="392">
        <v>0</v>
      </c>
      <c r="R47" s="392">
        <v>0</v>
      </c>
      <c r="S47" s="392">
        <f t="shared" si="1"/>
        <v>11157.77687</v>
      </c>
      <c r="T47" s="392">
        <v>0</v>
      </c>
      <c r="U47" s="392">
        <v>0.17849000000000001</v>
      </c>
      <c r="V47" s="392">
        <v>0</v>
      </c>
      <c r="W47" s="392">
        <f>+V47+U47+T47+S47+K47+J47+I47+H47+B47</f>
        <v>12778.5308</v>
      </c>
      <c r="X47" s="393"/>
      <c r="Y47" s="393"/>
      <c r="Z47" s="393"/>
      <c r="AA47" s="393"/>
      <c r="AB47" s="393"/>
      <c r="AC47" s="393"/>
      <c r="AD47" s="393"/>
      <c r="AE47" s="393"/>
    </row>
    <row r="48" spans="1:31" x14ac:dyDescent="0.2">
      <c r="A48" s="387" t="s">
        <v>1888</v>
      </c>
      <c r="B48" s="398">
        <v>162.20277000000002</v>
      </c>
      <c r="C48" s="398">
        <v>375.33276000000001</v>
      </c>
      <c r="D48" s="398">
        <v>0</v>
      </c>
      <c r="E48" s="398">
        <v>0</v>
      </c>
      <c r="F48" s="398">
        <v>0</v>
      </c>
      <c r="G48" s="398">
        <v>2346.3600499999998</v>
      </c>
      <c r="H48" s="398">
        <f t="shared" si="0"/>
        <v>2721.6928099999996</v>
      </c>
      <c r="I48" s="398">
        <v>11.871690000000001</v>
      </c>
      <c r="J48" s="398">
        <v>133.65498000000002</v>
      </c>
      <c r="K48" s="398">
        <v>116.61439999999999</v>
      </c>
      <c r="L48" s="398">
        <v>8101.2132299999994</v>
      </c>
      <c r="M48" s="398">
        <v>0</v>
      </c>
      <c r="N48" s="398">
        <v>0</v>
      </c>
      <c r="O48" s="398">
        <v>1332.5896500000003</v>
      </c>
      <c r="P48" s="398">
        <v>0</v>
      </c>
      <c r="Q48" s="398">
        <v>0</v>
      </c>
      <c r="R48" s="398">
        <v>136.68933999999999</v>
      </c>
      <c r="S48" s="398">
        <f t="shared" si="1"/>
        <v>9570.4922200000001</v>
      </c>
      <c r="T48" s="398">
        <v>0</v>
      </c>
      <c r="U48" s="398">
        <v>28.13026</v>
      </c>
      <c r="V48" s="398">
        <v>0</v>
      </c>
      <c r="W48" s="398">
        <f>+V48+U48+T48+S48+K48+J48+I48+H48+B48</f>
        <v>12744.65913</v>
      </c>
      <c r="X48" s="393"/>
      <c r="Y48" s="393"/>
      <c r="Z48" s="393"/>
      <c r="AA48" s="393"/>
      <c r="AB48" s="393"/>
      <c r="AC48" s="393"/>
      <c r="AD48" s="393"/>
      <c r="AE48" s="393"/>
    </row>
    <row r="49" spans="1:31" x14ac:dyDescent="0.2">
      <c r="A49" s="381" t="s">
        <v>2620</v>
      </c>
      <c r="B49" s="392">
        <v>0</v>
      </c>
      <c r="C49" s="392">
        <v>772.01342999999997</v>
      </c>
      <c r="D49" s="392">
        <v>0</v>
      </c>
      <c r="E49" s="392">
        <v>0</v>
      </c>
      <c r="F49" s="392">
        <v>0</v>
      </c>
      <c r="G49" s="392">
        <v>0</v>
      </c>
      <c r="H49" s="392">
        <f t="shared" si="0"/>
        <v>772.01342999999997</v>
      </c>
      <c r="I49" s="392">
        <v>0.37575999999999998</v>
      </c>
      <c r="J49" s="392">
        <v>113.13366000000001</v>
      </c>
      <c r="K49" s="392">
        <v>53.523129999999995</v>
      </c>
      <c r="L49" s="392">
        <v>2783.2271299999998</v>
      </c>
      <c r="M49" s="392">
        <v>0</v>
      </c>
      <c r="N49" s="392">
        <v>1455.45758</v>
      </c>
      <c r="O49" s="392">
        <v>354.04576000000003</v>
      </c>
      <c r="P49" s="392">
        <v>0</v>
      </c>
      <c r="Q49" s="392">
        <v>0</v>
      </c>
      <c r="R49" s="392">
        <v>0</v>
      </c>
      <c r="S49" s="392">
        <f t="shared" si="1"/>
        <v>4592.7304699999995</v>
      </c>
      <c r="T49" s="392">
        <v>285.16937000000001</v>
      </c>
      <c r="U49" s="392">
        <v>3.0168000000000004</v>
      </c>
      <c r="V49" s="392">
        <v>0</v>
      </c>
      <c r="W49" s="392">
        <f t="shared" ref="W49:W73" si="4">+V49+U49+T49+S49+K49+J49+I49+H49+B49</f>
        <v>5819.9626199999993</v>
      </c>
      <c r="X49" s="393"/>
      <c r="Y49" s="393"/>
      <c r="Z49" s="393"/>
      <c r="AA49" s="393"/>
      <c r="AB49" s="393"/>
      <c r="AC49" s="393"/>
      <c r="AD49" s="393"/>
      <c r="AE49" s="393"/>
    </row>
    <row r="50" spans="1:31" x14ac:dyDescent="0.2">
      <c r="A50" s="381" t="s">
        <v>1611</v>
      </c>
      <c r="B50" s="392">
        <v>76.332689999999999</v>
      </c>
      <c r="C50" s="392">
        <v>926.1265699999999</v>
      </c>
      <c r="D50" s="392">
        <v>0</v>
      </c>
      <c r="E50" s="392">
        <v>30.00994</v>
      </c>
      <c r="F50" s="392">
        <v>0</v>
      </c>
      <c r="G50" s="392">
        <v>2500.4086600000001</v>
      </c>
      <c r="H50" s="392">
        <f t="shared" si="0"/>
        <v>3456.5451699999999</v>
      </c>
      <c r="I50" s="392">
        <v>0.104</v>
      </c>
      <c r="J50" s="392">
        <v>325.80935999999997</v>
      </c>
      <c r="K50" s="392">
        <v>112.00232</v>
      </c>
      <c r="L50" s="392">
        <v>13065.520490000001</v>
      </c>
      <c r="M50" s="392">
        <v>0</v>
      </c>
      <c r="N50" s="392">
        <v>0</v>
      </c>
      <c r="O50" s="392">
        <v>3657.2242999999999</v>
      </c>
      <c r="P50" s="392">
        <v>0</v>
      </c>
      <c r="Q50" s="392">
        <v>0</v>
      </c>
      <c r="R50" s="392">
        <v>3.6011899999999999</v>
      </c>
      <c r="S50" s="392">
        <f t="shared" si="1"/>
        <v>16726.345980000002</v>
      </c>
      <c r="T50" s="392">
        <v>228.94560999999999</v>
      </c>
      <c r="U50" s="392">
        <v>0</v>
      </c>
      <c r="V50" s="392">
        <v>14.344850000000001</v>
      </c>
      <c r="W50" s="392">
        <f t="shared" si="4"/>
        <v>20940.429980000001</v>
      </c>
      <c r="X50" s="393"/>
      <c r="Y50" s="393"/>
      <c r="Z50" s="393"/>
      <c r="AA50" s="393"/>
      <c r="AB50" s="393"/>
      <c r="AC50" s="393"/>
      <c r="AD50" s="393"/>
      <c r="AE50" s="393"/>
    </row>
    <row r="51" spans="1:31" x14ac:dyDescent="0.2">
      <c r="A51" s="382" t="s">
        <v>2621</v>
      </c>
      <c r="B51" s="394">
        <v>185.13452000000001</v>
      </c>
      <c r="C51" s="394">
        <v>158.07442</v>
      </c>
      <c r="D51" s="394">
        <v>0</v>
      </c>
      <c r="E51" s="394">
        <v>0</v>
      </c>
      <c r="F51" s="394">
        <v>0</v>
      </c>
      <c r="G51" s="394">
        <v>0</v>
      </c>
      <c r="H51" s="394">
        <f t="shared" si="0"/>
        <v>158.07442</v>
      </c>
      <c r="I51" s="394">
        <v>21.121329999999997</v>
      </c>
      <c r="J51" s="394">
        <v>154.47313</v>
      </c>
      <c r="K51" s="394">
        <v>950.47506999999996</v>
      </c>
      <c r="L51" s="394">
        <v>611.15800999999988</v>
      </c>
      <c r="M51" s="394">
        <v>0</v>
      </c>
      <c r="N51" s="394">
        <v>0</v>
      </c>
      <c r="O51" s="394">
        <v>12.824870000000001</v>
      </c>
      <c r="P51" s="394">
        <v>0</v>
      </c>
      <c r="Q51" s="394">
        <v>0</v>
      </c>
      <c r="R51" s="394">
        <v>0</v>
      </c>
      <c r="S51" s="394">
        <f t="shared" si="1"/>
        <v>623.98287999999991</v>
      </c>
      <c r="T51" s="394">
        <v>1.4060999999999999</v>
      </c>
      <c r="U51" s="394">
        <v>0</v>
      </c>
      <c r="V51" s="394">
        <v>0</v>
      </c>
      <c r="W51" s="394">
        <f t="shared" si="4"/>
        <v>2094.6674499999999</v>
      </c>
      <c r="X51" s="393"/>
      <c r="Y51" s="393"/>
      <c r="Z51" s="393"/>
      <c r="AA51" s="393"/>
      <c r="AB51" s="393"/>
      <c r="AC51" s="393"/>
      <c r="AD51" s="393"/>
      <c r="AE51" s="393"/>
    </row>
    <row r="52" spans="1:31" x14ac:dyDescent="0.2">
      <c r="A52" s="381" t="s">
        <v>1890</v>
      </c>
      <c r="B52" s="392">
        <v>0</v>
      </c>
      <c r="C52" s="392">
        <v>12931.92117</v>
      </c>
      <c r="D52" s="392">
        <v>2119.0244699999998</v>
      </c>
      <c r="E52" s="392">
        <v>0</v>
      </c>
      <c r="F52" s="392">
        <v>0</v>
      </c>
      <c r="G52" s="392">
        <v>0</v>
      </c>
      <c r="H52" s="392">
        <f t="shared" si="0"/>
        <v>15050.94564</v>
      </c>
      <c r="I52" s="392">
        <v>16.949909999999999</v>
      </c>
      <c r="J52" s="392">
        <v>918.76159999999993</v>
      </c>
      <c r="K52" s="392">
        <v>132.04611</v>
      </c>
      <c r="L52" s="392">
        <v>29489.131540000002</v>
      </c>
      <c r="M52" s="392">
        <v>0</v>
      </c>
      <c r="N52" s="392">
        <v>0</v>
      </c>
      <c r="O52" s="392">
        <v>2752.2958199999998</v>
      </c>
      <c r="P52" s="392">
        <v>0</v>
      </c>
      <c r="Q52" s="392">
        <v>0</v>
      </c>
      <c r="R52" s="392">
        <v>88.833579999999998</v>
      </c>
      <c r="S52" s="392">
        <f t="shared" si="1"/>
        <v>32330.26094</v>
      </c>
      <c r="T52" s="392">
        <v>12.5</v>
      </c>
      <c r="U52" s="392">
        <v>0</v>
      </c>
      <c r="V52" s="392">
        <v>0</v>
      </c>
      <c r="W52" s="392">
        <f t="shared" si="4"/>
        <v>48461.464200000002</v>
      </c>
      <c r="X52" s="393"/>
      <c r="Y52" s="393"/>
      <c r="Z52" s="393"/>
      <c r="AA52" s="393"/>
      <c r="AB52" s="393"/>
      <c r="AC52" s="393"/>
      <c r="AD52" s="393"/>
      <c r="AE52" s="393"/>
    </row>
    <row r="53" spans="1:31" x14ac:dyDescent="0.2">
      <c r="A53" s="381" t="s">
        <v>1891</v>
      </c>
      <c r="B53" s="392">
        <v>0</v>
      </c>
      <c r="C53" s="392">
        <v>191.00192999999999</v>
      </c>
      <c r="D53" s="392">
        <v>0</v>
      </c>
      <c r="E53" s="392">
        <v>0</v>
      </c>
      <c r="F53" s="392">
        <v>0</v>
      </c>
      <c r="G53" s="392">
        <v>47.7194</v>
      </c>
      <c r="H53" s="392">
        <f t="shared" si="0"/>
        <v>238.72132999999999</v>
      </c>
      <c r="I53" s="392">
        <v>60.016840000000023</v>
      </c>
      <c r="J53" s="392">
        <v>892.5354000000001</v>
      </c>
      <c r="K53" s="392">
        <v>116.65747</v>
      </c>
      <c r="L53" s="392">
        <v>6364.1623399999989</v>
      </c>
      <c r="M53" s="392">
        <v>0</v>
      </c>
      <c r="N53" s="392">
        <v>2359.853959999999</v>
      </c>
      <c r="O53" s="392">
        <v>2074.2228700000005</v>
      </c>
      <c r="P53" s="392">
        <v>0</v>
      </c>
      <c r="Q53" s="392">
        <v>2948.2457699999995</v>
      </c>
      <c r="R53" s="392">
        <v>0</v>
      </c>
      <c r="S53" s="392">
        <f t="shared" si="1"/>
        <v>13746.484939999998</v>
      </c>
      <c r="T53" s="392">
        <v>0</v>
      </c>
      <c r="U53" s="392">
        <v>0</v>
      </c>
      <c r="V53" s="392">
        <v>0</v>
      </c>
      <c r="W53" s="392">
        <f t="shared" si="4"/>
        <v>15054.41598</v>
      </c>
      <c r="X53" s="393"/>
      <c r="Y53" s="393"/>
      <c r="Z53" s="393"/>
      <c r="AA53" s="393"/>
      <c r="AB53" s="393"/>
      <c r="AC53" s="393"/>
      <c r="AD53" s="393"/>
      <c r="AE53" s="393"/>
    </row>
    <row r="54" spans="1:31" x14ac:dyDescent="0.2">
      <c r="A54" s="381" t="s">
        <v>2624</v>
      </c>
      <c r="B54" s="392">
        <v>56.262</v>
      </c>
      <c r="C54" s="392">
        <v>167.31299999999999</v>
      </c>
      <c r="D54" s="392">
        <v>0</v>
      </c>
      <c r="E54" s="392">
        <v>0</v>
      </c>
      <c r="F54" s="392">
        <v>0</v>
      </c>
      <c r="G54" s="392">
        <v>0</v>
      </c>
      <c r="H54" s="392">
        <f t="shared" si="0"/>
        <v>167.31299999999999</v>
      </c>
      <c r="I54" s="392">
        <v>21.146999999999998</v>
      </c>
      <c r="J54" s="392">
        <v>143.12200000000001</v>
      </c>
      <c r="K54" s="392">
        <v>323.14198999999996</v>
      </c>
      <c r="L54" s="392">
        <v>554.38599999999997</v>
      </c>
      <c r="M54" s="392">
        <v>0</v>
      </c>
      <c r="N54" s="392">
        <v>0</v>
      </c>
      <c r="O54" s="392">
        <v>87.123010000000008</v>
      </c>
      <c r="P54" s="392">
        <v>0</v>
      </c>
      <c r="Q54" s="392">
        <v>0</v>
      </c>
      <c r="R54" s="392">
        <v>0</v>
      </c>
      <c r="S54" s="392">
        <f t="shared" si="1"/>
        <v>641.50900999999999</v>
      </c>
      <c r="T54" s="392">
        <v>0</v>
      </c>
      <c r="U54" s="392">
        <v>0</v>
      </c>
      <c r="V54" s="392">
        <v>27.385000000000002</v>
      </c>
      <c r="W54" s="392">
        <f t="shared" si="4"/>
        <v>1379.8799999999999</v>
      </c>
      <c r="X54" s="393"/>
      <c r="Y54" s="393"/>
      <c r="Z54" s="393"/>
      <c r="AA54" s="393"/>
      <c r="AB54" s="393"/>
      <c r="AC54" s="393"/>
      <c r="AD54" s="393"/>
      <c r="AE54" s="393"/>
    </row>
    <row r="55" spans="1:31" x14ac:dyDescent="0.2">
      <c r="A55" s="381" t="s">
        <v>3011</v>
      </c>
      <c r="B55" s="392">
        <v>22.54129</v>
      </c>
      <c r="C55" s="392">
        <v>287.87627000000003</v>
      </c>
      <c r="D55" s="392">
        <v>0</v>
      </c>
      <c r="E55" s="392">
        <v>1.7760000000000001E-2</v>
      </c>
      <c r="F55" s="392">
        <v>0</v>
      </c>
      <c r="G55" s="392">
        <v>0</v>
      </c>
      <c r="H55" s="392">
        <f t="shared" si="0"/>
        <v>287.89403000000004</v>
      </c>
      <c r="I55" s="392">
        <v>13331.35225</v>
      </c>
      <c r="J55" s="392">
        <v>382.94460999999995</v>
      </c>
      <c r="K55" s="392">
        <v>1111.25117</v>
      </c>
      <c r="L55" s="392">
        <v>2.6465500000000004</v>
      </c>
      <c r="M55" s="392">
        <v>0</v>
      </c>
      <c r="N55" s="392">
        <v>2695.0235400000001</v>
      </c>
      <c r="O55" s="392">
        <v>3030.9958500000002</v>
      </c>
      <c r="P55" s="392">
        <v>0</v>
      </c>
      <c r="Q55" s="392">
        <v>0</v>
      </c>
      <c r="R55" s="392">
        <v>0</v>
      </c>
      <c r="S55" s="392">
        <f t="shared" si="1"/>
        <v>5728.6659400000008</v>
      </c>
      <c r="T55" s="392">
        <v>123.07008</v>
      </c>
      <c r="U55" s="392">
        <v>5.7226800000000004</v>
      </c>
      <c r="V55" s="392">
        <v>0</v>
      </c>
      <c r="W55" s="392">
        <f t="shared" si="4"/>
        <v>20993.442050000001</v>
      </c>
      <c r="X55" s="393"/>
      <c r="Y55" s="393"/>
      <c r="Z55" s="393"/>
      <c r="AA55" s="393"/>
      <c r="AB55" s="393"/>
      <c r="AC55" s="393"/>
      <c r="AD55" s="393"/>
      <c r="AE55" s="393"/>
    </row>
    <row r="56" spans="1:31" x14ac:dyDescent="0.2">
      <c r="A56" s="383" t="s">
        <v>2480</v>
      </c>
      <c r="B56" s="395">
        <f>SUM(B44:B55)</f>
        <v>529.62811999999997</v>
      </c>
      <c r="C56" s="395">
        <f t="shared" ref="C56:V56" si="5">SUM(C44:C55)</f>
        <v>24466.938569999995</v>
      </c>
      <c r="D56" s="395">
        <f t="shared" si="5"/>
        <v>2190.11168</v>
      </c>
      <c r="E56" s="395">
        <f t="shared" si="5"/>
        <v>143.00499000000002</v>
      </c>
      <c r="F56" s="395">
        <f t="shared" si="5"/>
        <v>0</v>
      </c>
      <c r="G56" s="395">
        <f t="shared" si="5"/>
        <v>12231.621809999999</v>
      </c>
      <c r="H56" s="395">
        <f t="shared" si="0"/>
        <v>39031.677049999991</v>
      </c>
      <c r="I56" s="395">
        <f t="shared" si="5"/>
        <v>13902.285239999999</v>
      </c>
      <c r="J56" s="395">
        <f t="shared" si="5"/>
        <v>14816.27944</v>
      </c>
      <c r="K56" s="395">
        <f t="shared" si="5"/>
        <v>10354.286559999999</v>
      </c>
      <c r="L56" s="395">
        <f t="shared" si="5"/>
        <v>117435.87028</v>
      </c>
      <c r="M56" s="395">
        <f t="shared" si="5"/>
        <v>0</v>
      </c>
      <c r="N56" s="395">
        <f t="shared" si="5"/>
        <v>165599.16907999999</v>
      </c>
      <c r="O56" s="395">
        <f t="shared" si="5"/>
        <v>43494.135049999997</v>
      </c>
      <c r="P56" s="395">
        <f t="shared" si="5"/>
        <v>0</v>
      </c>
      <c r="Q56" s="395">
        <f t="shared" si="5"/>
        <v>2948.2457699999995</v>
      </c>
      <c r="R56" s="395">
        <f t="shared" si="5"/>
        <v>4697.8974800000005</v>
      </c>
      <c r="S56" s="395">
        <f t="shared" si="1"/>
        <v>334175.31766</v>
      </c>
      <c r="T56" s="395">
        <f t="shared" si="5"/>
        <v>3857.51809</v>
      </c>
      <c r="U56" s="395">
        <f t="shared" si="5"/>
        <v>1959.4966299999999</v>
      </c>
      <c r="V56" s="395">
        <f t="shared" si="5"/>
        <v>857.47271999999998</v>
      </c>
      <c r="W56" s="395">
        <f t="shared" si="4"/>
        <v>419483.96150999999</v>
      </c>
      <c r="X56" s="393"/>
      <c r="Y56" s="393"/>
      <c r="Z56" s="393"/>
      <c r="AA56" s="393"/>
      <c r="AB56" s="393"/>
      <c r="AC56" s="393"/>
      <c r="AD56" s="393"/>
      <c r="AE56" s="393"/>
    </row>
    <row r="57" spans="1:31" x14ac:dyDescent="0.2">
      <c r="A57" s="384" t="s">
        <v>2044</v>
      </c>
      <c r="B57" s="396"/>
      <c r="C57" s="396"/>
      <c r="D57" s="396"/>
      <c r="E57" s="396"/>
      <c r="F57" s="396"/>
      <c r="G57" s="396"/>
      <c r="H57" s="396">
        <f t="shared" si="0"/>
        <v>0</v>
      </c>
      <c r="I57" s="396"/>
      <c r="J57" s="396"/>
      <c r="K57" s="396"/>
      <c r="L57" s="396"/>
      <c r="M57" s="396"/>
      <c r="N57" s="396"/>
      <c r="O57" s="396"/>
      <c r="P57" s="396"/>
      <c r="Q57" s="396"/>
      <c r="R57" s="396"/>
      <c r="S57" s="396">
        <f t="shared" si="1"/>
        <v>0</v>
      </c>
      <c r="T57" s="396"/>
      <c r="U57" s="396"/>
      <c r="V57" s="396"/>
      <c r="W57" s="396">
        <f t="shared" si="4"/>
        <v>0</v>
      </c>
      <c r="X57" s="393"/>
      <c r="Y57" s="393"/>
      <c r="Z57" s="393"/>
      <c r="AA57" s="393"/>
      <c r="AB57" s="393"/>
      <c r="AC57" s="393"/>
      <c r="AD57" s="393"/>
      <c r="AE57" s="393"/>
    </row>
    <row r="58" spans="1:31" x14ac:dyDescent="0.2">
      <c r="A58" s="381" t="s">
        <v>1884</v>
      </c>
      <c r="B58" s="392">
        <v>92.632550000000009</v>
      </c>
      <c r="C58" s="392">
        <v>1085.6144500000003</v>
      </c>
      <c r="D58" s="392">
        <v>0</v>
      </c>
      <c r="E58" s="392">
        <v>152.91457</v>
      </c>
      <c r="F58" s="392">
        <v>935907.79208000004</v>
      </c>
      <c r="G58" s="392">
        <v>0</v>
      </c>
      <c r="H58" s="392">
        <f t="shared" si="0"/>
        <v>937146.32110000006</v>
      </c>
      <c r="I58" s="392">
        <v>3.4539299999999997</v>
      </c>
      <c r="J58" s="392">
        <v>10090.89364</v>
      </c>
      <c r="K58" s="392">
        <v>19758.43505</v>
      </c>
      <c r="L58" s="392">
        <v>4876.1849699999993</v>
      </c>
      <c r="M58" s="392">
        <v>0</v>
      </c>
      <c r="N58" s="392">
        <v>1453067.4309200002</v>
      </c>
      <c r="O58" s="392">
        <v>48362.91289</v>
      </c>
      <c r="P58" s="392">
        <v>0</v>
      </c>
      <c r="Q58" s="392">
        <v>0</v>
      </c>
      <c r="R58" s="392">
        <v>0</v>
      </c>
      <c r="S58" s="392">
        <f t="shared" si="1"/>
        <v>1506306.5287800003</v>
      </c>
      <c r="T58" s="392">
        <v>0</v>
      </c>
      <c r="U58" s="392">
        <v>1285.05288</v>
      </c>
      <c r="V58" s="392">
        <v>3.5990000000000001E-2</v>
      </c>
      <c r="W58" s="392">
        <f t="shared" si="4"/>
        <v>2474683.3539200006</v>
      </c>
      <c r="X58" s="393"/>
      <c r="Y58" s="393"/>
      <c r="Z58" s="393"/>
      <c r="AA58" s="393"/>
      <c r="AB58" s="393"/>
      <c r="AC58" s="393"/>
      <c r="AD58" s="393"/>
      <c r="AE58" s="393"/>
    </row>
    <row r="59" spans="1:31" x14ac:dyDescent="0.2">
      <c r="A59" s="381" t="s">
        <v>1885</v>
      </c>
      <c r="B59" s="392">
        <v>0</v>
      </c>
      <c r="C59" s="392">
        <v>420.64754999999997</v>
      </c>
      <c r="D59" s="392">
        <v>0</v>
      </c>
      <c r="E59" s="392">
        <v>0</v>
      </c>
      <c r="F59" s="392">
        <v>66129.772639999996</v>
      </c>
      <c r="G59" s="392">
        <v>219.01242000000002</v>
      </c>
      <c r="H59" s="392">
        <f t="shared" si="0"/>
        <v>66769.432609999989</v>
      </c>
      <c r="I59" s="392">
        <v>1090.54008</v>
      </c>
      <c r="J59" s="392">
        <v>505.64535999999998</v>
      </c>
      <c r="K59" s="392">
        <v>683.49883000000011</v>
      </c>
      <c r="L59" s="392">
        <v>81.971620000000001</v>
      </c>
      <c r="M59" s="392">
        <v>0</v>
      </c>
      <c r="N59" s="392">
        <v>13996.129510000001</v>
      </c>
      <c r="O59" s="392">
        <v>4383.5657799999999</v>
      </c>
      <c r="P59" s="392">
        <v>0</v>
      </c>
      <c r="Q59" s="392">
        <v>12397.701550000002</v>
      </c>
      <c r="R59" s="392">
        <v>0</v>
      </c>
      <c r="S59" s="392">
        <f t="shared" si="1"/>
        <v>30859.368460000002</v>
      </c>
      <c r="T59" s="392">
        <v>960.43068999999991</v>
      </c>
      <c r="U59" s="392">
        <v>0</v>
      </c>
      <c r="V59" s="392">
        <v>0</v>
      </c>
      <c r="W59" s="392">
        <f t="shared" si="4"/>
        <v>100868.91602999999</v>
      </c>
      <c r="X59" s="393"/>
      <c r="Y59" s="393"/>
      <c r="Z59" s="393"/>
      <c r="AA59" s="393"/>
      <c r="AB59" s="393"/>
      <c r="AC59" s="393"/>
      <c r="AD59" s="393"/>
      <c r="AE59" s="393"/>
    </row>
    <row r="60" spans="1:31" x14ac:dyDescent="0.2">
      <c r="A60" s="381" t="s">
        <v>2619</v>
      </c>
      <c r="B60" s="392">
        <v>1919.2180499999999</v>
      </c>
      <c r="C60" s="392">
        <v>2052.6800699999999</v>
      </c>
      <c r="D60" s="392">
        <v>0</v>
      </c>
      <c r="E60" s="392">
        <v>0</v>
      </c>
      <c r="F60" s="392">
        <v>32179.122930000001</v>
      </c>
      <c r="G60" s="392">
        <v>0</v>
      </c>
      <c r="H60" s="392">
        <f t="shared" si="0"/>
        <v>34231.803</v>
      </c>
      <c r="I60" s="392">
        <v>1073.28772</v>
      </c>
      <c r="J60" s="392">
        <v>6603.4833299999991</v>
      </c>
      <c r="K60" s="392">
        <v>4410.4343799999997</v>
      </c>
      <c r="L60" s="392">
        <v>16598.738379999999</v>
      </c>
      <c r="M60" s="392">
        <v>0</v>
      </c>
      <c r="N60" s="392">
        <v>0</v>
      </c>
      <c r="O60" s="392">
        <v>4626.3607400000001</v>
      </c>
      <c r="P60" s="392">
        <v>0</v>
      </c>
      <c r="Q60" s="392">
        <v>0</v>
      </c>
      <c r="R60" s="392">
        <v>0</v>
      </c>
      <c r="S60" s="392">
        <f t="shared" si="1"/>
        <v>21225.099119999999</v>
      </c>
      <c r="T60" s="392">
        <v>11144.068080000001</v>
      </c>
      <c r="U60" s="392">
        <v>949.69941000000006</v>
      </c>
      <c r="V60" s="392">
        <v>0</v>
      </c>
      <c r="W60" s="392">
        <f t="shared" si="4"/>
        <v>81557.09308999998</v>
      </c>
      <c r="X60" s="393"/>
      <c r="Y60" s="393"/>
      <c r="Z60" s="393"/>
      <c r="AA60" s="393"/>
      <c r="AB60" s="393"/>
      <c r="AC60" s="393"/>
      <c r="AD60" s="393"/>
      <c r="AE60" s="393"/>
    </row>
    <row r="61" spans="1:31" x14ac:dyDescent="0.2">
      <c r="A61" s="381" t="s">
        <v>1610</v>
      </c>
      <c r="B61" s="392">
        <v>0</v>
      </c>
      <c r="C61" s="392">
        <v>3901.5979699999998</v>
      </c>
      <c r="D61" s="392">
        <v>0</v>
      </c>
      <c r="E61" s="392">
        <v>51.312809999999999</v>
      </c>
      <c r="F61" s="392">
        <v>3560.08356</v>
      </c>
      <c r="G61" s="392">
        <v>159.90302</v>
      </c>
      <c r="H61" s="392">
        <f t="shared" si="0"/>
        <v>7672.897359999999</v>
      </c>
      <c r="I61" s="392">
        <v>123.37347</v>
      </c>
      <c r="J61" s="392">
        <v>13620.843799999999</v>
      </c>
      <c r="K61" s="392">
        <v>1101.2979399999999</v>
      </c>
      <c r="L61" s="392">
        <v>13009.157999999999</v>
      </c>
      <c r="M61" s="392">
        <v>0</v>
      </c>
      <c r="N61" s="392">
        <v>95873.357000000004</v>
      </c>
      <c r="O61" s="392">
        <v>15459.20284</v>
      </c>
      <c r="P61" s="392">
        <v>0</v>
      </c>
      <c r="Q61" s="392">
        <v>0</v>
      </c>
      <c r="R61" s="392">
        <v>0</v>
      </c>
      <c r="S61" s="392">
        <f t="shared" si="1"/>
        <v>124341.71784</v>
      </c>
      <c r="T61" s="392">
        <v>2925.4943399999997</v>
      </c>
      <c r="U61" s="392">
        <v>0</v>
      </c>
      <c r="V61" s="392">
        <v>0</v>
      </c>
      <c r="W61" s="392">
        <f t="shared" si="4"/>
        <v>149785.62474999999</v>
      </c>
      <c r="X61" s="393"/>
      <c r="Y61" s="393"/>
      <c r="Z61" s="393"/>
      <c r="AA61" s="393"/>
      <c r="AB61" s="393"/>
      <c r="AC61" s="393"/>
      <c r="AD61" s="393"/>
      <c r="AE61" s="393"/>
    </row>
    <row r="62" spans="1:31" x14ac:dyDescent="0.2">
      <c r="A62" s="381" t="s">
        <v>2622</v>
      </c>
      <c r="B62" s="392">
        <v>-2.9103830456733704E-14</v>
      </c>
      <c r="C62" s="392">
        <v>352.63108999999923</v>
      </c>
      <c r="D62" s="392">
        <v>0</v>
      </c>
      <c r="E62" s="392">
        <v>0</v>
      </c>
      <c r="F62" s="392">
        <v>10504.216131144769</v>
      </c>
      <c r="G62" s="392">
        <v>0</v>
      </c>
      <c r="H62" s="392">
        <f t="shared" si="0"/>
        <v>10856.847221144768</v>
      </c>
      <c r="I62" s="392">
        <v>37.146719999996314</v>
      </c>
      <c r="J62" s="392">
        <v>818.01034999999479</v>
      </c>
      <c r="K62" s="392">
        <v>550.76547999999934</v>
      </c>
      <c r="L62" s="392">
        <v>1958.8670399999999</v>
      </c>
      <c r="M62" s="392">
        <v>0</v>
      </c>
      <c r="N62" s="392">
        <v>0</v>
      </c>
      <c r="O62" s="392">
        <v>703.54540000000179</v>
      </c>
      <c r="P62" s="392">
        <v>0</v>
      </c>
      <c r="Q62" s="392">
        <v>0</v>
      </c>
      <c r="R62" s="392">
        <v>4.6566128730773927E-12</v>
      </c>
      <c r="S62" s="392">
        <f t="shared" si="1"/>
        <v>2662.4124400000064</v>
      </c>
      <c r="T62" s="392">
        <v>3124.9110499999997</v>
      </c>
      <c r="U62" s="392">
        <v>27.598520000000001</v>
      </c>
      <c r="V62" s="392">
        <v>266.87128999985424</v>
      </c>
      <c r="W62" s="392">
        <f t="shared" si="4"/>
        <v>18344.563071144617</v>
      </c>
      <c r="X62" s="393"/>
      <c r="Y62" s="393"/>
      <c r="Z62" s="393"/>
      <c r="AA62" s="393"/>
      <c r="AB62" s="393"/>
      <c r="AC62" s="393"/>
      <c r="AD62" s="393"/>
      <c r="AE62" s="393"/>
    </row>
    <row r="63" spans="1:31" x14ac:dyDescent="0.2">
      <c r="A63" s="387" t="s">
        <v>2623</v>
      </c>
      <c r="B63" s="398">
        <v>468.58062000000001</v>
      </c>
      <c r="C63" s="398">
        <v>790.03944999999999</v>
      </c>
      <c r="D63" s="398">
        <v>0</v>
      </c>
      <c r="E63" s="398">
        <v>0</v>
      </c>
      <c r="F63" s="398">
        <v>573018.6753</v>
      </c>
      <c r="G63" s="398">
        <v>67.947100000000006</v>
      </c>
      <c r="H63" s="398">
        <f t="shared" si="0"/>
        <v>573876.66185000003</v>
      </c>
      <c r="I63" s="398">
        <v>1692.3779</v>
      </c>
      <c r="J63" s="398">
        <v>3788.2381600000003</v>
      </c>
      <c r="K63" s="398">
        <v>1492.6418800000004</v>
      </c>
      <c r="L63" s="398">
        <v>25188.088630000002</v>
      </c>
      <c r="M63" s="398">
        <v>0</v>
      </c>
      <c r="N63" s="398">
        <v>1523.5589499999999</v>
      </c>
      <c r="O63" s="398">
        <v>4882.02405</v>
      </c>
      <c r="P63" s="398">
        <v>0</v>
      </c>
      <c r="Q63" s="398">
        <v>0</v>
      </c>
      <c r="R63" s="398">
        <v>0</v>
      </c>
      <c r="S63" s="398">
        <f t="shared" si="1"/>
        <v>31593.671630000001</v>
      </c>
      <c r="T63" s="398">
        <v>2135.9164799999999</v>
      </c>
      <c r="U63" s="398">
        <v>242.995</v>
      </c>
      <c r="V63" s="398">
        <v>0</v>
      </c>
      <c r="W63" s="398">
        <f t="shared" si="4"/>
        <v>615291.0835200001</v>
      </c>
      <c r="X63" s="393"/>
      <c r="Y63" s="393"/>
      <c r="Z63" s="393"/>
      <c r="AA63" s="393"/>
      <c r="AB63" s="393"/>
      <c r="AC63" s="393"/>
      <c r="AD63" s="393"/>
      <c r="AE63" s="393"/>
    </row>
    <row r="64" spans="1:31" x14ac:dyDescent="0.2">
      <c r="A64" s="381" t="s">
        <v>1892</v>
      </c>
      <c r="B64" s="392">
        <v>293.73239999999998</v>
      </c>
      <c r="C64" s="392">
        <v>544.20929999999964</v>
      </c>
      <c r="D64" s="392">
        <v>0</v>
      </c>
      <c r="E64" s="392">
        <v>796.23685</v>
      </c>
      <c r="F64" s="392">
        <v>5268.2068999999992</v>
      </c>
      <c r="G64" s="392">
        <v>0</v>
      </c>
      <c r="H64" s="392">
        <f t="shared" si="0"/>
        <v>6608.653049999999</v>
      </c>
      <c r="I64" s="392">
        <v>1127.5395600000002</v>
      </c>
      <c r="J64" s="392">
        <v>2732.0276458735148</v>
      </c>
      <c r="K64" s="392">
        <v>1714.6321699999999</v>
      </c>
      <c r="L64" s="392">
        <v>1624.97658</v>
      </c>
      <c r="M64" s="392">
        <v>0</v>
      </c>
      <c r="N64" s="392">
        <v>59704.097040000008</v>
      </c>
      <c r="O64" s="392">
        <v>6867.9299199999996</v>
      </c>
      <c r="P64" s="392">
        <v>0</v>
      </c>
      <c r="Q64" s="392">
        <v>0</v>
      </c>
      <c r="R64" s="392">
        <v>0</v>
      </c>
      <c r="S64" s="392">
        <f t="shared" si="1"/>
        <v>68197.003540000005</v>
      </c>
      <c r="T64" s="392">
        <v>0</v>
      </c>
      <c r="U64" s="392">
        <v>0</v>
      </c>
      <c r="V64" s="392">
        <v>3.3240400000000001</v>
      </c>
      <c r="W64" s="392">
        <f t="shared" si="4"/>
        <v>80676.912405873518</v>
      </c>
      <c r="X64" s="393"/>
      <c r="Y64" s="393"/>
      <c r="Z64" s="393"/>
      <c r="AA64" s="393"/>
      <c r="AB64" s="393"/>
      <c r="AC64" s="393"/>
      <c r="AD64" s="393"/>
      <c r="AE64" s="393"/>
    </row>
    <row r="65" spans="1:31" x14ac:dyDescent="0.2">
      <c r="A65" s="381" t="s">
        <v>1893</v>
      </c>
      <c r="B65" s="392">
        <v>144.90236999999999</v>
      </c>
      <c r="C65" s="392">
        <v>0</v>
      </c>
      <c r="D65" s="392">
        <v>0</v>
      </c>
      <c r="E65" s="392">
        <v>0</v>
      </c>
      <c r="F65" s="392">
        <v>8526.215110000001</v>
      </c>
      <c r="G65" s="392">
        <v>0</v>
      </c>
      <c r="H65" s="392">
        <f t="shared" si="0"/>
        <v>8526.215110000001</v>
      </c>
      <c r="I65" s="392">
        <v>10.702299999999999</v>
      </c>
      <c r="J65" s="392">
        <v>703.53055999999992</v>
      </c>
      <c r="K65" s="392">
        <v>417.32473999999996</v>
      </c>
      <c r="L65" s="392">
        <v>0</v>
      </c>
      <c r="M65" s="392">
        <v>0</v>
      </c>
      <c r="N65" s="392">
        <v>0</v>
      </c>
      <c r="O65" s="392">
        <v>0</v>
      </c>
      <c r="P65" s="392">
        <v>0</v>
      </c>
      <c r="Q65" s="392">
        <v>0</v>
      </c>
      <c r="R65" s="392">
        <v>0</v>
      </c>
      <c r="S65" s="392">
        <f t="shared" si="1"/>
        <v>0</v>
      </c>
      <c r="T65" s="392">
        <v>114.42392</v>
      </c>
      <c r="U65" s="392">
        <v>0</v>
      </c>
      <c r="V65" s="392">
        <v>0</v>
      </c>
      <c r="W65" s="392">
        <f t="shared" si="4"/>
        <v>9917.0990000000002</v>
      </c>
      <c r="X65" s="393"/>
      <c r="Y65" s="393"/>
      <c r="Z65" s="393"/>
      <c r="AA65" s="393"/>
      <c r="AB65" s="393"/>
      <c r="AC65" s="393"/>
      <c r="AD65" s="393"/>
      <c r="AE65" s="393"/>
    </row>
    <row r="66" spans="1:31" x14ac:dyDescent="0.2">
      <c r="A66" s="381" t="s">
        <v>1895</v>
      </c>
      <c r="B66" s="392">
        <v>180.72646</v>
      </c>
      <c r="C66" s="392">
        <v>214.42453</v>
      </c>
      <c r="D66" s="392">
        <v>672.63032999999996</v>
      </c>
      <c r="E66" s="392">
        <v>0</v>
      </c>
      <c r="F66" s="392">
        <v>3470.7057999999997</v>
      </c>
      <c r="G66" s="392">
        <v>0</v>
      </c>
      <c r="H66" s="392">
        <f t="shared" si="0"/>
        <v>4357.7606599999999</v>
      </c>
      <c r="I66" s="392">
        <v>50.575840000000007</v>
      </c>
      <c r="J66" s="392">
        <v>6656.5557800000006</v>
      </c>
      <c r="K66" s="392">
        <v>279.65987999999999</v>
      </c>
      <c r="L66" s="392">
        <v>11624.53874</v>
      </c>
      <c r="M66" s="392">
        <v>0</v>
      </c>
      <c r="N66" s="392">
        <v>6239.4370399999998</v>
      </c>
      <c r="O66" s="392">
        <v>14128.780530000002</v>
      </c>
      <c r="P66" s="392">
        <v>981.37188000000003</v>
      </c>
      <c r="Q66" s="392">
        <v>11842.296199999999</v>
      </c>
      <c r="R66" s="392">
        <v>2099.7365600000003</v>
      </c>
      <c r="S66" s="392">
        <f t="shared" si="1"/>
        <v>46916.160950000005</v>
      </c>
      <c r="T66" s="392">
        <v>416.52115000000003</v>
      </c>
      <c r="U66" s="392">
        <v>111.08837</v>
      </c>
      <c r="V66" s="392">
        <v>13317.768119999999</v>
      </c>
      <c r="W66" s="392">
        <f t="shared" si="4"/>
        <v>72286.817210000008</v>
      </c>
      <c r="X66" s="393"/>
      <c r="Y66" s="393"/>
      <c r="Z66" s="393"/>
      <c r="AA66" s="393"/>
      <c r="AB66" s="393"/>
      <c r="AC66" s="393"/>
      <c r="AD66" s="393"/>
      <c r="AE66" s="393"/>
    </row>
    <row r="67" spans="1:31" x14ac:dyDescent="0.2">
      <c r="A67" s="381" t="s">
        <v>600</v>
      </c>
      <c r="B67" s="392">
        <v>0</v>
      </c>
      <c r="C67" s="392">
        <v>895.83057999999994</v>
      </c>
      <c r="D67" s="392">
        <v>0</v>
      </c>
      <c r="E67" s="392">
        <v>0</v>
      </c>
      <c r="F67" s="392">
        <v>724093.40101999999</v>
      </c>
      <c r="G67" s="392">
        <v>0</v>
      </c>
      <c r="H67" s="392">
        <f t="shared" si="0"/>
        <v>724989.23159999994</v>
      </c>
      <c r="I67" s="392">
        <v>5.3179999999999996</v>
      </c>
      <c r="J67" s="392">
        <v>5423.5730000000003</v>
      </c>
      <c r="K67" s="392">
        <v>10473.38682</v>
      </c>
      <c r="L67" s="392">
        <v>3457.08</v>
      </c>
      <c r="M67" s="392">
        <v>0</v>
      </c>
      <c r="N67" s="392">
        <v>0</v>
      </c>
      <c r="O67" s="392">
        <v>2638.58</v>
      </c>
      <c r="P67" s="392">
        <v>0</v>
      </c>
      <c r="Q67" s="392">
        <v>0</v>
      </c>
      <c r="R67" s="392">
        <v>0</v>
      </c>
      <c r="S67" s="392">
        <f t="shared" si="1"/>
        <v>6095.66</v>
      </c>
      <c r="T67" s="392">
        <v>0</v>
      </c>
      <c r="U67" s="392">
        <v>4651.3389999999999</v>
      </c>
      <c r="V67" s="392">
        <v>52.377000000000002</v>
      </c>
      <c r="W67" s="392">
        <f t="shared" si="4"/>
        <v>751690.88541999995</v>
      </c>
      <c r="X67" s="393"/>
      <c r="Y67" s="393"/>
      <c r="Z67" s="393"/>
      <c r="AA67" s="393"/>
      <c r="AB67" s="393"/>
      <c r="AC67" s="393"/>
      <c r="AD67" s="393"/>
      <c r="AE67" s="393"/>
    </row>
    <row r="68" spans="1:31" x14ac:dyDescent="0.2">
      <c r="A68" s="383" t="s">
        <v>2045</v>
      </c>
      <c r="B68" s="395">
        <f>SUM(B58:B67)</f>
        <v>3099.7924499999995</v>
      </c>
      <c r="C68" s="395">
        <f t="shared" ref="C68:V68" si="6">SUM(C58:C67)</f>
        <v>10257.67499</v>
      </c>
      <c r="D68" s="395">
        <f t="shared" si="6"/>
        <v>672.63032999999996</v>
      </c>
      <c r="E68" s="395">
        <f t="shared" si="6"/>
        <v>1000.46423</v>
      </c>
      <c r="F68" s="395">
        <f t="shared" si="6"/>
        <v>2362658.191471145</v>
      </c>
      <c r="G68" s="395">
        <f t="shared" si="6"/>
        <v>446.86253999999997</v>
      </c>
      <c r="H68" s="395">
        <f t="shared" si="0"/>
        <v>2375035.823561145</v>
      </c>
      <c r="I68" s="395">
        <f t="shared" si="6"/>
        <v>5214.3155199999965</v>
      </c>
      <c r="J68" s="395">
        <f t="shared" si="6"/>
        <v>50942.801625873515</v>
      </c>
      <c r="K68" s="395">
        <f t="shared" si="6"/>
        <v>40882.077169999997</v>
      </c>
      <c r="L68" s="395">
        <f t="shared" si="6"/>
        <v>78419.603960000008</v>
      </c>
      <c r="M68" s="395">
        <f t="shared" si="6"/>
        <v>0</v>
      </c>
      <c r="N68" s="395">
        <f t="shared" si="6"/>
        <v>1630404.0104600003</v>
      </c>
      <c r="O68" s="395">
        <f t="shared" si="6"/>
        <v>102052.90215000001</v>
      </c>
      <c r="P68" s="395">
        <f t="shared" si="6"/>
        <v>981.37188000000003</v>
      </c>
      <c r="Q68" s="395">
        <f t="shared" si="6"/>
        <v>24239.997750000002</v>
      </c>
      <c r="R68" s="395">
        <f t="shared" si="6"/>
        <v>2099.7365600000048</v>
      </c>
      <c r="S68" s="395">
        <f t="shared" si="1"/>
        <v>1838197.6227600002</v>
      </c>
      <c r="T68" s="395">
        <f t="shared" si="6"/>
        <v>20821.76571</v>
      </c>
      <c r="U68" s="395">
        <f t="shared" si="6"/>
        <v>7267.7731800000001</v>
      </c>
      <c r="V68" s="395">
        <f t="shared" si="6"/>
        <v>13640.376439999853</v>
      </c>
      <c r="W68" s="395">
        <f t="shared" si="4"/>
        <v>4355102.3484170176</v>
      </c>
      <c r="X68" s="393"/>
      <c r="Y68" s="393"/>
      <c r="Z68" s="393"/>
      <c r="AA68" s="393"/>
      <c r="AB68" s="393"/>
      <c r="AC68" s="393"/>
      <c r="AD68" s="393"/>
      <c r="AE68" s="393"/>
    </row>
    <row r="69" spans="1:31" x14ac:dyDescent="0.2">
      <c r="A69" s="384" t="s">
        <v>2046</v>
      </c>
      <c r="B69" s="392"/>
      <c r="C69" s="392"/>
      <c r="D69" s="392"/>
      <c r="E69" s="392"/>
      <c r="F69" s="392"/>
      <c r="G69" s="392"/>
      <c r="H69" s="392">
        <f t="shared" si="0"/>
        <v>0</v>
      </c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>
        <f t="shared" si="1"/>
        <v>0</v>
      </c>
      <c r="T69" s="392"/>
      <c r="U69" s="392"/>
      <c r="V69" s="392"/>
      <c r="W69" s="392">
        <f t="shared" si="4"/>
        <v>0</v>
      </c>
      <c r="X69" s="393"/>
      <c r="Y69" s="393"/>
      <c r="Z69" s="393"/>
      <c r="AA69" s="393"/>
      <c r="AB69" s="393"/>
      <c r="AC69" s="393"/>
      <c r="AD69" s="393"/>
      <c r="AE69" s="393"/>
    </row>
    <row r="70" spans="1:31" x14ac:dyDescent="0.2">
      <c r="A70" s="381" t="s">
        <v>2625</v>
      </c>
      <c r="B70" s="392">
        <v>108.21927000000001</v>
      </c>
      <c r="C70" s="392">
        <v>56.292499999999997</v>
      </c>
      <c r="D70" s="392">
        <v>0</v>
      </c>
      <c r="E70" s="392">
        <v>0</v>
      </c>
      <c r="F70" s="392">
        <v>0</v>
      </c>
      <c r="G70" s="392">
        <v>0</v>
      </c>
      <c r="H70" s="392">
        <f t="shared" si="0"/>
        <v>56.292499999999997</v>
      </c>
      <c r="I70" s="392">
        <v>7.8447100000000001</v>
      </c>
      <c r="J70" s="392">
        <v>66.134820000000005</v>
      </c>
      <c r="K70" s="392">
        <v>58.638870000000004</v>
      </c>
      <c r="L70" s="392">
        <v>0</v>
      </c>
      <c r="M70" s="392">
        <v>0</v>
      </c>
      <c r="N70" s="392">
        <v>0</v>
      </c>
      <c r="O70" s="392">
        <v>73.254800000000003</v>
      </c>
      <c r="P70" s="392">
        <v>0</v>
      </c>
      <c r="Q70" s="392">
        <v>0</v>
      </c>
      <c r="R70" s="392">
        <v>0</v>
      </c>
      <c r="S70" s="392">
        <f t="shared" si="1"/>
        <v>73.254800000000003</v>
      </c>
      <c r="T70" s="392">
        <v>0</v>
      </c>
      <c r="U70" s="392">
        <v>1.51854</v>
      </c>
      <c r="V70" s="392">
        <v>0</v>
      </c>
      <c r="W70" s="392">
        <f t="shared" si="4"/>
        <v>371.90350999999998</v>
      </c>
      <c r="X70" s="393"/>
      <c r="Y70" s="393"/>
      <c r="Z70" s="393"/>
      <c r="AA70" s="393"/>
      <c r="AB70" s="393"/>
      <c r="AC70" s="393"/>
      <c r="AD70" s="393"/>
      <c r="AE70" s="393"/>
    </row>
    <row r="71" spans="1:31" x14ac:dyDescent="0.2">
      <c r="A71" s="381" t="s">
        <v>2626</v>
      </c>
      <c r="B71" s="392">
        <v>0</v>
      </c>
      <c r="C71" s="392">
        <v>0</v>
      </c>
      <c r="D71" s="392">
        <v>27524.78167</v>
      </c>
      <c r="E71" s="392">
        <v>1416.2325000000001</v>
      </c>
      <c r="F71" s="392">
        <v>0</v>
      </c>
      <c r="G71" s="392">
        <v>0</v>
      </c>
      <c r="H71" s="392">
        <f t="shared" si="0"/>
        <v>28941.014170000002</v>
      </c>
      <c r="I71" s="392">
        <v>263.66212999999999</v>
      </c>
      <c r="J71" s="392">
        <v>9226.9539700000005</v>
      </c>
      <c r="K71" s="392">
        <v>77.50972999999999</v>
      </c>
      <c r="L71" s="392">
        <v>247511.43236000001</v>
      </c>
      <c r="M71" s="392">
        <v>0</v>
      </c>
      <c r="N71" s="392">
        <v>1138.1417799999999</v>
      </c>
      <c r="O71" s="392">
        <v>224359.62230000002</v>
      </c>
      <c r="P71" s="392">
        <v>0</v>
      </c>
      <c r="Q71" s="392">
        <v>0</v>
      </c>
      <c r="R71" s="392">
        <v>0</v>
      </c>
      <c r="S71" s="392">
        <f t="shared" si="1"/>
        <v>473009.19644000003</v>
      </c>
      <c r="T71" s="392">
        <v>0</v>
      </c>
      <c r="U71" s="392">
        <v>0</v>
      </c>
      <c r="V71" s="392">
        <v>0</v>
      </c>
      <c r="W71" s="392">
        <f t="shared" si="4"/>
        <v>511518.33643999998</v>
      </c>
      <c r="X71" s="393"/>
      <c r="Y71" s="393"/>
      <c r="Z71" s="393"/>
      <c r="AA71" s="393"/>
      <c r="AB71" s="393"/>
      <c r="AC71" s="393"/>
      <c r="AD71" s="393"/>
      <c r="AE71" s="393"/>
    </row>
    <row r="72" spans="1:31" ht="15.75" customHeight="1" x14ac:dyDescent="0.2">
      <c r="A72" s="383" t="s">
        <v>2047</v>
      </c>
      <c r="B72" s="395">
        <f>SUM(B70:B71)</f>
        <v>108.21927000000001</v>
      </c>
      <c r="C72" s="395">
        <f t="shared" ref="C72:V72" si="7">SUM(C70:C71)</f>
        <v>56.292499999999997</v>
      </c>
      <c r="D72" s="395">
        <f t="shared" si="7"/>
        <v>27524.78167</v>
      </c>
      <c r="E72" s="395">
        <f t="shared" si="7"/>
        <v>1416.2325000000001</v>
      </c>
      <c r="F72" s="395">
        <f t="shared" si="7"/>
        <v>0</v>
      </c>
      <c r="G72" s="395">
        <f t="shared" si="7"/>
        <v>0</v>
      </c>
      <c r="H72" s="395">
        <f t="shared" si="0"/>
        <v>28997.306669999998</v>
      </c>
      <c r="I72" s="395">
        <f t="shared" si="7"/>
        <v>271.50684000000001</v>
      </c>
      <c r="J72" s="395">
        <f t="shared" si="7"/>
        <v>9293.0887899999998</v>
      </c>
      <c r="K72" s="395">
        <f t="shared" si="7"/>
        <v>136.14859999999999</v>
      </c>
      <c r="L72" s="395">
        <f t="shared" si="7"/>
        <v>247511.43236000001</v>
      </c>
      <c r="M72" s="395">
        <f t="shared" si="7"/>
        <v>0</v>
      </c>
      <c r="N72" s="395">
        <f t="shared" si="7"/>
        <v>1138.1417799999999</v>
      </c>
      <c r="O72" s="395">
        <f t="shared" si="7"/>
        <v>224432.87710000001</v>
      </c>
      <c r="P72" s="395">
        <f t="shared" si="7"/>
        <v>0</v>
      </c>
      <c r="Q72" s="395">
        <f t="shared" si="7"/>
        <v>0</v>
      </c>
      <c r="R72" s="395">
        <f t="shared" si="7"/>
        <v>0</v>
      </c>
      <c r="S72" s="395">
        <f t="shared" si="1"/>
        <v>473082.45124000002</v>
      </c>
      <c r="T72" s="395">
        <f t="shared" si="7"/>
        <v>0</v>
      </c>
      <c r="U72" s="395">
        <f t="shared" si="7"/>
        <v>1.51854</v>
      </c>
      <c r="V72" s="395">
        <f t="shared" si="7"/>
        <v>0</v>
      </c>
      <c r="W72" s="395">
        <f t="shared" si="4"/>
        <v>511890.23995000008</v>
      </c>
      <c r="X72" s="393"/>
      <c r="Y72" s="393"/>
      <c r="Z72" s="393"/>
      <c r="AA72" s="393"/>
      <c r="AB72" s="393"/>
      <c r="AC72" s="393"/>
      <c r="AD72" s="393"/>
      <c r="AE72" s="393"/>
    </row>
    <row r="73" spans="1:31" ht="13.5" thickBot="1" x14ac:dyDescent="0.25">
      <c r="A73" s="386" t="s">
        <v>2629</v>
      </c>
      <c r="B73" s="397">
        <f t="shared" ref="B73:V73" si="8">+B42+B56+B68+B72</f>
        <v>7126.353979999999</v>
      </c>
      <c r="C73" s="397">
        <f t="shared" si="8"/>
        <v>460580.18616999988</v>
      </c>
      <c r="D73" s="397">
        <f t="shared" si="8"/>
        <v>136217.95016000001</v>
      </c>
      <c r="E73" s="397">
        <f t="shared" si="8"/>
        <v>108024.35064999998</v>
      </c>
      <c r="F73" s="397">
        <f t="shared" si="8"/>
        <v>2362658.191471145</v>
      </c>
      <c r="G73" s="397">
        <f t="shared" si="8"/>
        <v>63237.138619999998</v>
      </c>
      <c r="H73" s="397">
        <f t="shared" si="0"/>
        <v>3130717.8170711449</v>
      </c>
      <c r="I73" s="397">
        <f t="shared" si="8"/>
        <v>41204.061979999999</v>
      </c>
      <c r="J73" s="397">
        <f t="shared" si="8"/>
        <v>235334.77840240777</v>
      </c>
      <c r="K73" s="397">
        <f t="shared" si="8"/>
        <v>141566.74277999997</v>
      </c>
      <c r="L73" s="397">
        <f t="shared" si="8"/>
        <v>3250313.8614999992</v>
      </c>
      <c r="M73" s="397">
        <f t="shared" si="8"/>
        <v>0</v>
      </c>
      <c r="N73" s="397">
        <f t="shared" si="8"/>
        <v>1801493.9335800002</v>
      </c>
      <c r="O73" s="397">
        <f t="shared" si="8"/>
        <v>2012311.754328903</v>
      </c>
      <c r="P73" s="397">
        <f t="shared" si="8"/>
        <v>981.37188000000003</v>
      </c>
      <c r="Q73" s="397">
        <f t="shared" si="8"/>
        <v>27689.340660000002</v>
      </c>
      <c r="R73" s="397">
        <f t="shared" si="8"/>
        <v>20276.015570000003</v>
      </c>
      <c r="S73" s="397">
        <f t="shared" si="1"/>
        <v>7113066.277518902</v>
      </c>
      <c r="T73" s="397">
        <f t="shared" si="8"/>
        <v>56367.482799999998</v>
      </c>
      <c r="U73" s="397">
        <f t="shared" si="8"/>
        <v>18755.147650000003</v>
      </c>
      <c r="V73" s="397">
        <f t="shared" si="8"/>
        <v>20920.756390137962</v>
      </c>
      <c r="W73" s="397">
        <f t="shared" si="4"/>
        <v>10765059.418572592</v>
      </c>
      <c r="X73" s="393"/>
      <c r="Y73" s="393"/>
      <c r="Z73" s="393"/>
      <c r="AA73" s="393"/>
      <c r="AB73" s="393"/>
      <c r="AC73" s="393"/>
      <c r="AD73" s="393"/>
      <c r="AE73" s="393"/>
    </row>
    <row r="74" spans="1:31" x14ac:dyDescent="0.2">
      <c r="A74" s="424"/>
      <c r="B74" s="425"/>
      <c r="C74" s="425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  <c r="V74" s="425"/>
      <c r="W74" s="393"/>
      <c r="X74" s="393"/>
      <c r="Y74" s="393"/>
      <c r="Z74" s="393"/>
      <c r="AA74" s="393"/>
      <c r="AB74" s="393"/>
      <c r="AC74" s="393"/>
      <c r="AD74" s="393"/>
      <c r="AE74" s="393"/>
    </row>
    <row r="75" spans="1:31" x14ac:dyDescent="0.2">
      <c r="A75" s="2" t="s">
        <v>1806</v>
      </c>
    </row>
    <row r="76" spans="1:31" x14ac:dyDescent="0.2">
      <c r="A76" s="2" t="s">
        <v>1807</v>
      </c>
    </row>
  </sheetData>
  <mergeCells count="27">
    <mergeCell ref="L9:L12"/>
    <mergeCell ref="J8:J12"/>
    <mergeCell ref="K8:K12"/>
    <mergeCell ref="C9:C12"/>
    <mergeCell ref="D9:D12"/>
    <mergeCell ref="H9:H12"/>
    <mergeCell ref="C8:H8"/>
    <mergeCell ref="Q9:Q12"/>
    <mergeCell ref="R9:R12"/>
    <mergeCell ref="A5:K6"/>
    <mergeCell ref="L5:V6"/>
    <mergeCell ref="A8:A12"/>
    <mergeCell ref="B8:B12"/>
    <mergeCell ref="I8:I12"/>
    <mergeCell ref="E9:E12"/>
    <mergeCell ref="F9:F12"/>
    <mergeCell ref="G9:G12"/>
    <mergeCell ref="S9:S12"/>
    <mergeCell ref="L8:S8"/>
    <mergeCell ref="W8:W12"/>
    <mergeCell ref="U8:U12"/>
    <mergeCell ref="V8:V12"/>
    <mergeCell ref="T8:T12"/>
    <mergeCell ref="M9:M12"/>
    <mergeCell ref="N9:N12"/>
    <mergeCell ref="O9:O12"/>
    <mergeCell ref="P9:P12"/>
  </mergeCells>
  <phoneticPr fontId="2" type="noConversion"/>
  <conditionalFormatting sqref="A14:A74">
    <cfRule type="expression" dxfId="153" priority="1" stopIfTrue="1">
      <formula>$AY14=1</formula>
    </cfRule>
  </conditionalFormatting>
  <conditionalFormatting sqref="B14:V74 W14:W73">
    <cfRule type="expression" dxfId="152" priority="2" stopIfTrue="1">
      <formula>$AX14=1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55118110236220474" right="0.47244094488188981" top="0.47244094488188981" bottom="0.98425196850393704" header="0.19685039370078741" footer="0.51181102362204722"/>
  <pageSetup paperSize="8" scale="7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176"/>
  <sheetViews>
    <sheetView showGridLines="0" workbookViewId="0">
      <pane xSplit="1" ySplit="12" topLeftCell="F36" activePane="bottomRight" state="frozen"/>
      <selection activeCell="A5" sqref="A5:G6"/>
      <selection pane="topRight" activeCell="A5" sqref="A5:G6"/>
      <selection pane="bottomLeft" activeCell="A5" sqref="A5:G6"/>
      <selection pane="bottomRight" activeCell="A5" sqref="A5:G6"/>
    </sheetView>
  </sheetViews>
  <sheetFormatPr defaultRowHeight="12.75" x14ac:dyDescent="0.2"/>
  <cols>
    <col min="1" max="1" width="28.140625" style="2" customWidth="1"/>
    <col min="2" max="2" width="9.140625" style="2"/>
    <col min="3" max="3" width="10" style="2" customWidth="1"/>
    <col min="4" max="4" width="9.140625" style="2"/>
    <col min="5" max="5" width="8.5703125" style="2" customWidth="1"/>
    <col min="6" max="7" width="11.28515625" style="2" customWidth="1"/>
    <col min="8" max="8" width="10.42578125" style="2" customWidth="1"/>
    <col min="9" max="9" width="11" style="2" customWidth="1"/>
    <col min="10" max="10" width="9.7109375" style="2" customWidth="1"/>
    <col min="11" max="11" width="11.140625" style="2" customWidth="1"/>
    <col min="12" max="13" width="10.5703125" style="2" customWidth="1"/>
    <col min="14" max="14" width="10.140625" style="2" customWidth="1"/>
    <col min="15" max="15" width="10" style="2" customWidth="1"/>
    <col min="16" max="16" width="9.42578125" style="2" customWidth="1"/>
    <col min="17" max="17" width="9.7109375" style="2" customWidth="1"/>
    <col min="18" max="18" width="10" style="2" customWidth="1"/>
    <col min="19" max="19" width="9.140625" style="2"/>
    <col min="20" max="20" width="11.85546875" style="2" customWidth="1"/>
    <col min="21" max="21" width="11.28515625" style="2" customWidth="1"/>
    <col min="22" max="22" width="10.42578125" style="2" customWidth="1"/>
    <col min="23" max="23" width="9" style="2" customWidth="1"/>
    <col min="24" max="24" width="10.42578125" style="2" customWidth="1"/>
    <col min="25" max="25" width="11.5703125" style="2" customWidth="1"/>
    <col min="26" max="26" width="11.28515625" style="2" customWidth="1"/>
    <col min="27" max="27" width="11.42578125" style="2" customWidth="1"/>
    <col min="28" max="16384" width="9.140625" style="2"/>
  </cols>
  <sheetData>
    <row r="1" spans="1:30" x14ac:dyDescent="0.2">
      <c r="A1" s="334" t="s">
        <v>1595</v>
      </c>
    </row>
    <row r="2" spans="1:30" x14ac:dyDescent="0.2">
      <c r="A2" s="334" t="s">
        <v>300</v>
      </c>
    </row>
    <row r="3" spans="1:30" x14ac:dyDescent="0.2">
      <c r="A3" s="19" t="s">
        <v>87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AA3" s="140" t="s">
        <v>88</v>
      </c>
    </row>
    <row r="4" spans="1:30" x14ac:dyDescent="0.2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0"/>
    </row>
    <row r="5" spans="1:30" ht="14.25" customHeight="1" x14ac:dyDescent="0.2">
      <c r="A5" s="718" t="s">
        <v>281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9" t="s">
        <v>2923</v>
      </c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</row>
    <row r="6" spans="1:30" ht="14.25" customHeight="1" x14ac:dyDescent="0.2">
      <c r="A6" s="718"/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1:30" ht="15.75" customHeight="1" thickBot="1" x14ac:dyDescent="0.3">
      <c r="A7" s="19" t="s">
        <v>1668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9" t="s">
        <v>1669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4"/>
      <c r="AA7" s="14" t="s">
        <v>1896</v>
      </c>
    </row>
    <row r="8" spans="1:30" ht="24" customHeight="1" thickBot="1" x14ac:dyDescent="0.25">
      <c r="A8" s="713" t="s">
        <v>2329</v>
      </c>
      <c r="B8" s="717" t="s">
        <v>643</v>
      </c>
      <c r="C8" s="701" t="s">
        <v>2274</v>
      </c>
      <c r="D8" s="717" t="s">
        <v>70</v>
      </c>
      <c r="E8" s="717" t="s">
        <v>102</v>
      </c>
      <c r="F8" s="720" t="s">
        <v>1855</v>
      </c>
      <c r="G8" s="721"/>
      <c r="H8" s="722"/>
      <c r="I8" s="717" t="s">
        <v>3415</v>
      </c>
      <c r="J8" s="717" t="s">
        <v>3416</v>
      </c>
      <c r="K8" s="717" t="s">
        <v>3417</v>
      </c>
      <c r="L8" s="717" t="s">
        <v>3418</v>
      </c>
      <c r="M8" s="717" t="s">
        <v>615</v>
      </c>
      <c r="N8" s="720" t="s">
        <v>1856</v>
      </c>
      <c r="O8" s="721"/>
      <c r="P8" s="721"/>
      <c r="Q8" s="722"/>
      <c r="R8" s="717" t="s">
        <v>617</v>
      </c>
      <c r="S8" s="720" t="s">
        <v>2922</v>
      </c>
      <c r="T8" s="721"/>
      <c r="U8" s="721"/>
      <c r="V8" s="721"/>
      <c r="W8" s="722"/>
      <c r="X8" s="717" t="s">
        <v>14</v>
      </c>
      <c r="Y8" s="717" t="s">
        <v>3425</v>
      </c>
      <c r="Z8" s="717" t="s">
        <v>3426</v>
      </c>
      <c r="AA8" s="717" t="s">
        <v>2272</v>
      </c>
    </row>
    <row r="9" spans="1:30" ht="18" customHeight="1" thickBot="1" x14ac:dyDescent="0.25">
      <c r="A9" s="714"/>
      <c r="B9" s="717"/>
      <c r="C9" s="704"/>
      <c r="D9" s="717"/>
      <c r="E9" s="717"/>
      <c r="F9" s="717" t="s">
        <v>3414</v>
      </c>
      <c r="G9" s="717" t="s">
        <v>2372</v>
      </c>
      <c r="H9" s="717" t="s">
        <v>952</v>
      </c>
      <c r="I9" s="717"/>
      <c r="J9" s="717"/>
      <c r="K9" s="717"/>
      <c r="L9" s="717"/>
      <c r="M9" s="717"/>
      <c r="N9" s="717" t="s">
        <v>3419</v>
      </c>
      <c r="O9" s="717" t="s">
        <v>3420</v>
      </c>
      <c r="P9" s="717" t="s">
        <v>2273</v>
      </c>
      <c r="Q9" s="717" t="s">
        <v>616</v>
      </c>
      <c r="R9" s="717"/>
      <c r="S9" s="717" t="s">
        <v>3421</v>
      </c>
      <c r="T9" s="717" t="s">
        <v>3422</v>
      </c>
      <c r="U9" s="717" t="s">
        <v>3423</v>
      </c>
      <c r="V9" s="717" t="s">
        <v>3424</v>
      </c>
      <c r="W9" s="717" t="s">
        <v>618</v>
      </c>
      <c r="X9" s="717"/>
      <c r="Y9" s="717"/>
      <c r="Z9" s="717"/>
      <c r="AA9" s="717"/>
    </row>
    <row r="10" spans="1:30" ht="18.75" customHeight="1" thickBot="1" x14ac:dyDescent="0.25">
      <c r="A10" s="714"/>
      <c r="B10" s="717"/>
      <c r="C10" s="704"/>
      <c r="D10" s="717"/>
      <c r="E10" s="717"/>
      <c r="F10" s="717"/>
      <c r="G10" s="717"/>
      <c r="H10" s="717"/>
      <c r="I10" s="717"/>
      <c r="J10" s="717"/>
      <c r="K10" s="725"/>
      <c r="L10" s="717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</row>
    <row r="11" spans="1:30" ht="18" customHeight="1" thickBot="1" x14ac:dyDescent="0.25">
      <c r="A11" s="714"/>
      <c r="B11" s="717"/>
      <c r="C11" s="704"/>
      <c r="D11" s="717"/>
      <c r="E11" s="717"/>
      <c r="F11" s="717"/>
      <c r="G11" s="717"/>
      <c r="H11" s="717"/>
      <c r="I11" s="717"/>
      <c r="J11" s="717"/>
      <c r="K11" s="725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</row>
    <row r="12" spans="1:30" ht="20.25" customHeight="1" thickBot="1" x14ac:dyDescent="0.25">
      <c r="A12" s="715"/>
      <c r="B12" s="717"/>
      <c r="C12" s="705"/>
      <c r="D12" s="717"/>
      <c r="E12" s="717"/>
      <c r="F12" s="717"/>
      <c r="G12" s="717"/>
      <c r="H12" s="717"/>
      <c r="I12" s="717"/>
      <c r="J12" s="717"/>
      <c r="K12" s="725"/>
      <c r="L12" s="717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7"/>
      <c r="AA12" s="717"/>
    </row>
    <row r="13" spans="1:30" x14ac:dyDescent="0.2">
      <c r="A13" s="434" t="s">
        <v>871</v>
      </c>
      <c r="B13" s="39"/>
      <c r="C13" s="40"/>
      <c r="D13" s="40"/>
      <c r="E13" s="41"/>
      <c r="F13" s="40"/>
      <c r="G13" s="41"/>
      <c r="H13" s="40"/>
      <c r="I13" s="40"/>
      <c r="J13" s="41"/>
      <c r="K13" s="40"/>
      <c r="L13" s="42"/>
      <c r="M13" s="42"/>
      <c r="N13" s="40"/>
      <c r="O13" s="41"/>
      <c r="P13" s="40"/>
      <c r="Q13" s="41"/>
      <c r="R13" s="40"/>
      <c r="S13" s="41"/>
      <c r="T13" s="40"/>
      <c r="U13" s="41"/>
      <c r="V13" s="40"/>
      <c r="W13" s="41"/>
      <c r="X13" s="40"/>
      <c r="Y13" s="41"/>
      <c r="Z13" s="40"/>
      <c r="AA13" s="40"/>
      <c r="AB13" s="9"/>
    </row>
    <row r="14" spans="1:30" x14ac:dyDescent="0.2">
      <c r="A14" s="381" t="s">
        <v>282</v>
      </c>
      <c r="B14" s="392">
        <v>211.22757000000001</v>
      </c>
      <c r="C14" s="392">
        <v>0</v>
      </c>
      <c r="D14" s="392">
        <v>0</v>
      </c>
      <c r="E14" s="392">
        <v>0</v>
      </c>
      <c r="F14" s="392">
        <v>0</v>
      </c>
      <c r="G14" s="392">
        <v>0</v>
      </c>
      <c r="H14" s="392">
        <f>+G14+F14</f>
        <v>0</v>
      </c>
      <c r="I14" s="392">
        <v>1241.21669</v>
      </c>
      <c r="J14" s="392">
        <v>0</v>
      </c>
      <c r="K14" s="392">
        <v>0</v>
      </c>
      <c r="L14" s="392">
        <v>610.84980000000007</v>
      </c>
      <c r="M14" s="392">
        <f>B14+C14+D14+E14+H14+I14+J14+K14+L14</f>
        <v>2063.2940600000002</v>
      </c>
      <c r="N14" s="392">
        <v>18000</v>
      </c>
      <c r="O14" s="392">
        <v>0</v>
      </c>
      <c r="P14" s="392">
        <v>832.16390000000001</v>
      </c>
      <c r="Q14" s="392">
        <f>N14+O14+P14</f>
        <v>18832.1639</v>
      </c>
      <c r="R14" s="392">
        <v>0</v>
      </c>
      <c r="S14" s="392">
        <v>3208.0293999999999</v>
      </c>
      <c r="T14" s="392">
        <v>0.24032000000000001</v>
      </c>
      <c r="U14" s="392">
        <v>0</v>
      </c>
      <c r="V14" s="392">
        <v>2201.8265699999997</v>
      </c>
      <c r="W14" s="392">
        <f>S14+T14+U14+V14</f>
        <v>5410.0962899999995</v>
      </c>
      <c r="X14" s="392">
        <v>0</v>
      </c>
      <c r="Y14" s="392">
        <v>0</v>
      </c>
      <c r="Z14" s="392">
        <v>-981.34918000000005</v>
      </c>
      <c r="AA14" s="392">
        <f>Q14+R14+W14+X14+Y14+Z14</f>
        <v>23260.91101</v>
      </c>
      <c r="AB14" s="582"/>
      <c r="AC14" s="393"/>
      <c r="AD14" s="393"/>
    </row>
    <row r="15" spans="1:30" x14ac:dyDescent="0.2">
      <c r="A15" s="381" t="s">
        <v>283</v>
      </c>
      <c r="B15" s="392">
        <v>0</v>
      </c>
      <c r="C15" s="392">
        <v>0</v>
      </c>
      <c r="D15" s="392">
        <v>0</v>
      </c>
      <c r="E15" s="392">
        <v>0</v>
      </c>
      <c r="F15" s="392">
        <v>8786.9028899999994</v>
      </c>
      <c r="G15" s="392">
        <v>0</v>
      </c>
      <c r="H15" s="392">
        <f t="shared" ref="H15:H73" si="0">+G15+F15</f>
        <v>8786.9028899999994</v>
      </c>
      <c r="I15" s="392">
        <v>6176.6138300000002</v>
      </c>
      <c r="J15" s="392">
        <v>0</v>
      </c>
      <c r="K15" s="392">
        <v>0</v>
      </c>
      <c r="L15" s="392">
        <v>0.23499999999999999</v>
      </c>
      <c r="M15" s="392">
        <f t="shared" ref="M15:M73" si="1">B15+C15+D15+E15+H15+I15+J15+K15+L15</f>
        <v>14963.75172</v>
      </c>
      <c r="N15" s="392">
        <v>306000</v>
      </c>
      <c r="O15" s="392">
        <v>0</v>
      </c>
      <c r="P15" s="392">
        <v>128338.90634</v>
      </c>
      <c r="Q15" s="392">
        <f t="shared" ref="Q15:Q73" si="2">N15+O15+P15</f>
        <v>434338.90633999999</v>
      </c>
      <c r="R15" s="392">
        <v>83408.49023000001</v>
      </c>
      <c r="S15" s="392">
        <v>83649.103790000008</v>
      </c>
      <c r="T15" s="392">
        <v>233853.56098000001</v>
      </c>
      <c r="U15" s="392">
        <v>1630795.83106</v>
      </c>
      <c r="V15" s="392">
        <v>0</v>
      </c>
      <c r="W15" s="392">
        <f t="shared" ref="W15:W73" si="3">S15+T15+U15+V15</f>
        <v>1948298.4958299999</v>
      </c>
      <c r="X15" s="392">
        <v>52898.499539999997</v>
      </c>
      <c r="Y15" s="392">
        <v>5092.9619199999997</v>
      </c>
      <c r="Z15" s="392">
        <v>114496.34501999989</v>
      </c>
      <c r="AA15" s="392">
        <f t="shared" ref="AA15:AA73" si="4">Q15+R15+W15+X15+Y15+Z15</f>
        <v>2638533.69888</v>
      </c>
      <c r="AB15" s="582"/>
      <c r="AC15" s="393"/>
      <c r="AD15" s="393"/>
    </row>
    <row r="16" spans="1:30" x14ac:dyDescent="0.2">
      <c r="A16" s="381" t="s">
        <v>284</v>
      </c>
      <c r="B16" s="392">
        <v>0</v>
      </c>
      <c r="C16" s="392">
        <v>0</v>
      </c>
      <c r="D16" s="392">
        <v>0</v>
      </c>
      <c r="E16" s="392">
        <v>0</v>
      </c>
      <c r="F16" s="392">
        <v>0</v>
      </c>
      <c r="G16" s="392">
        <v>23654.811679999999</v>
      </c>
      <c r="H16" s="392">
        <f t="shared" si="0"/>
        <v>23654.811679999999</v>
      </c>
      <c r="I16" s="392">
        <v>8810.0580000000009</v>
      </c>
      <c r="J16" s="392">
        <v>0</v>
      </c>
      <c r="K16" s="392">
        <v>0</v>
      </c>
      <c r="L16" s="392">
        <v>0</v>
      </c>
      <c r="M16" s="392">
        <f t="shared" si="1"/>
        <v>32464.86968</v>
      </c>
      <c r="N16" s="392">
        <v>275000</v>
      </c>
      <c r="O16" s="392">
        <v>0</v>
      </c>
      <c r="P16" s="392">
        <v>0</v>
      </c>
      <c r="Q16" s="392">
        <f t="shared" si="2"/>
        <v>275000</v>
      </c>
      <c r="R16" s="392">
        <v>539.33199999999999</v>
      </c>
      <c r="S16" s="392">
        <v>13207.066000000001</v>
      </c>
      <c r="T16" s="392">
        <v>62515.171999999999</v>
      </c>
      <c r="U16" s="392">
        <v>142581.85399999999</v>
      </c>
      <c r="V16" s="392">
        <v>96036.157000000007</v>
      </c>
      <c r="W16" s="392">
        <f t="shared" si="3"/>
        <v>314340.24900000001</v>
      </c>
      <c r="X16" s="392">
        <v>0</v>
      </c>
      <c r="Y16" s="392">
        <v>0</v>
      </c>
      <c r="Z16" s="392">
        <v>54208.548049999998</v>
      </c>
      <c r="AA16" s="392">
        <f t="shared" si="4"/>
        <v>644088.12904999999</v>
      </c>
      <c r="AB16" s="582"/>
      <c r="AC16" s="393"/>
      <c r="AD16" s="393"/>
    </row>
    <row r="17" spans="1:30" x14ac:dyDescent="0.2">
      <c r="A17" s="381" t="s">
        <v>285</v>
      </c>
      <c r="B17" s="392">
        <v>0</v>
      </c>
      <c r="C17" s="392">
        <v>0</v>
      </c>
      <c r="D17" s="392">
        <v>0</v>
      </c>
      <c r="E17" s="392">
        <v>0</v>
      </c>
      <c r="F17" s="392">
        <v>0</v>
      </c>
      <c r="G17" s="392">
        <v>0</v>
      </c>
      <c r="H17" s="392">
        <f t="shared" si="0"/>
        <v>0</v>
      </c>
      <c r="I17" s="392">
        <v>0</v>
      </c>
      <c r="J17" s="392">
        <v>0</v>
      </c>
      <c r="K17" s="392">
        <v>0</v>
      </c>
      <c r="L17" s="392">
        <v>0</v>
      </c>
      <c r="M17" s="392">
        <f t="shared" si="1"/>
        <v>0</v>
      </c>
      <c r="N17" s="392">
        <v>150000</v>
      </c>
      <c r="O17" s="392">
        <v>-30000</v>
      </c>
      <c r="P17" s="392">
        <v>0</v>
      </c>
      <c r="Q17" s="392">
        <f t="shared" si="2"/>
        <v>120000</v>
      </c>
      <c r="R17" s="392">
        <v>0</v>
      </c>
      <c r="S17" s="392">
        <v>0</v>
      </c>
      <c r="T17" s="392">
        <v>0</v>
      </c>
      <c r="U17" s="392">
        <v>0</v>
      </c>
      <c r="V17" s="392">
        <v>0</v>
      </c>
      <c r="W17" s="392">
        <f t="shared" si="3"/>
        <v>0</v>
      </c>
      <c r="X17" s="392">
        <v>5730.5637200000001</v>
      </c>
      <c r="Y17" s="392">
        <v>-74256.613069999992</v>
      </c>
      <c r="Z17" s="392">
        <v>1498.9260400000001</v>
      </c>
      <c r="AA17" s="392">
        <f t="shared" si="4"/>
        <v>52972.876690000012</v>
      </c>
      <c r="AB17" s="582"/>
      <c r="AC17" s="393"/>
      <c r="AD17" s="393"/>
    </row>
    <row r="18" spans="1:30" x14ac:dyDescent="0.2">
      <c r="A18" s="381" t="s">
        <v>2612</v>
      </c>
      <c r="B18" s="392">
        <v>0</v>
      </c>
      <c r="C18" s="392">
        <v>0</v>
      </c>
      <c r="D18" s="392">
        <v>0</v>
      </c>
      <c r="E18" s="392">
        <v>0</v>
      </c>
      <c r="F18" s="392">
        <v>0</v>
      </c>
      <c r="G18" s="392">
        <v>0</v>
      </c>
      <c r="H18" s="392">
        <f t="shared" si="0"/>
        <v>0</v>
      </c>
      <c r="I18" s="392">
        <v>0</v>
      </c>
      <c r="J18" s="392">
        <v>0</v>
      </c>
      <c r="K18" s="392">
        <v>0</v>
      </c>
      <c r="L18" s="392">
        <v>0</v>
      </c>
      <c r="M18" s="392">
        <f t="shared" si="1"/>
        <v>0</v>
      </c>
      <c r="N18" s="392">
        <v>10300</v>
      </c>
      <c r="O18" s="392">
        <v>0</v>
      </c>
      <c r="P18" s="392">
        <v>0</v>
      </c>
      <c r="Q18" s="392">
        <f t="shared" si="2"/>
        <v>10300</v>
      </c>
      <c r="R18" s="392">
        <v>0</v>
      </c>
      <c r="S18" s="392">
        <v>0</v>
      </c>
      <c r="T18" s="392">
        <v>0</v>
      </c>
      <c r="U18" s="392">
        <v>60.622999999999998</v>
      </c>
      <c r="V18" s="392">
        <v>0</v>
      </c>
      <c r="W18" s="392">
        <f t="shared" si="3"/>
        <v>60.622999999999998</v>
      </c>
      <c r="X18" s="392">
        <v>0</v>
      </c>
      <c r="Y18" s="392">
        <v>0</v>
      </c>
      <c r="Z18" s="392">
        <v>-2440.2170000000001</v>
      </c>
      <c r="AA18" s="392">
        <f t="shared" si="4"/>
        <v>7920.405999999999</v>
      </c>
      <c r="AB18" s="582"/>
      <c r="AC18" s="393"/>
      <c r="AD18" s="393"/>
    </row>
    <row r="19" spans="1:30" x14ac:dyDescent="0.2">
      <c r="A19" s="387" t="s">
        <v>2227</v>
      </c>
      <c r="B19" s="398">
        <v>0</v>
      </c>
      <c r="C19" s="398">
        <v>0</v>
      </c>
      <c r="D19" s="398">
        <v>0</v>
      </c>
      <c r="E19" s="398">
        <v>0</v>
      </c>
      <c r="F19" s="398">
        <v>0</v>
      </c>
      <c r="G19" s="398">
        <v>0</v>
      </c>
      <c r="H19" s="398">
        <f t="shared" si="0"/>
        <v>0</v>
      </c>
      <c r="I19" s="398">
        <v>2226.7869999999998</v>
      </c>
      <c r="J19" s="398">
        <v>0</v>
      </c>
      <c r="K19" s="398">
        <v>0</v>
      </c>
      <c r="L19" s="398">
        <v>0</v>
      </c>
      <c r="M19" s="398">
        <f t="shared" si="1"/>
        <v>2226.7869999999998</v>
      </c>
      <c r="N19" s="398">
        <v>25000</v>
      </c>
      <c r="O19" s="398">
        <v>0</v>
      </c>
      <c r="P19" s="398">
        <v>0</v>
      </c>
      <c r="Q19" s="398">
        <f t="shared" si="2"/>
        <v>25000</v>
      </c>
      <c r="R19" s="398">
        <v>82.976470000000006</v>
      </c>
      <c r="S19" s="398">
        <v>1916.7731899999999</v>
      </c>
      <c r="T19" s="398">
        <v>13283.682560000001</v>
      </c>
      <c r="U19" s="398">
        <v>328.72246999999999</v>
      </c>
      <c r="V19" s="398">
        <v>0</v>
      </c>
      <c r="W19" s="398">
        <f t="shared" si="3"/>
        <v>15529.178220000002</v>
      </c>
      <c r="X19" s="398">
        <v>20100.55516</v>
      </c>
      <c r="Y19" s="398">
        <v>23.380849999999999</v>
      </c>
      <c r="Z19" s="398">
        <v>8748.4841099999994</v>
      </c>
      <c r="AA19" s="398">
        <f t="shared" si="4"/>
        <v>69484.574810000006</v>
      </c>
      <c r="AB19" s="582"/>
      <c r="AC19" s="393"/>
      <c r="AD19" s="393"/>
    </row>
    <row r="20" spans="1:30" x14ac:dyDescent="0.2">
      <c r="A20" s="381" t="s">
        <v>2228</v>
      </c>
      <c r="B20" s="392">
        <v>0</v>
      </c>
      <c r="C20" s="392">
        <v>0</v>
      </c>
      <c r="D20" s="392">
        <v>0</v>
      </c>
      <c r="E20" s="392">
        <v>0</v>
      </c>
      <c r="F20" s="392">
        <v>0</v>
      </c>
      <c r="G20" s="392">
        <v>0</v>
      </c>
      <c r="H20" s="392">
        <f t="shared" si="0"/>
        <v>0</v>
      </c>
      <c r="I20" s="392">
        <v>6200.6458899999998</v>
      </c>
      <c r="J20" s="392">
        <v>0</v>
      </c>
      <c r="K20" s="392">
        <v>0</v>
      </c>
      <c r="L20" s="392">
        <v>0</v>
      </c>
      <c r="M20" s="392">
        <f t="shared" si="1"/>
        <v>6200.6458899999998</v>
      </c>
      <c r="N20" s="392">
        <v>222560</v>
      </c>
      <c r="O20" s="392">
        <v>0</v>
      </c>
      <c r="P20" s="392">
        <v>0</v>
      </c>
      <c r="Q20" s="392">
        <f t="shared" si="2"/>
        <v>222560</v>
      </c>
      <c r="R20" s="392">
        <v>0.70113999999999999</v>
      </c>
      <c r="S20" s="392">
        <v>19046.921589999998</v>
      </c>
      <c r="T20" s="392">
        <v>1.6079999999999997E-2</v>
      </c>
      <c r="U20" s="392">
        <v>7060.4946900000004</v>
      </c>
      <c r="V20" s="392">
        <v>0</v>
      </c>
      <c r="W20" s="392">
        <f t="shared" si="3"/>
        <v>26107.432359999999</v>
      </c>
      <c r="X20" s="392">
        <v>53971.05169</v>
      </c>
      <c r="Y20" s="392">
        <v>-0.16527</v>
      </c>
      <c r="Z20" s="392">
        <v>50271.406919862093</v>
      </c>
      <c r="AA20" s="392">
        <f t="shared" si="4"/>
        <v>352910.42683986208</v>
      </c>
      <c r="AB20" s="582"/>
      <c r="AC20" s="393"/>
      <c r="AD20" s="393"/>
    </row>
    <row r="21" spans="1:30" x14ac:dyDescent="0.2">
      <c r="A21" s="381" t="s">
        <v>1607</v>
      </c>
      <c r="B21" s="392">
        <v>0</v>
      </c>
      <c r="C21" s="392">
        <v>0</v>
      </c>
      <c r="D21" s="392">
        <v>0</v>
      </c>
      <c r="E21" s="392">
        <v>0</v>
      </c>
      <c r="F21" s="392">
        <v>0</v>
      </c>
      <c r="G21" s="392">
        <v>0</v>
      </c>
      <c r="H21" s="392">
        <f t="shared" si="0"/>
        <v>0</v>
      </c>
      <c r="I21" s="392">
        <v>5031.5026100000005</v>
      </c>
      <c r="J21" s="392">
        <v>0</v>
      </c>
      <c r="K21" s="392">
        <v>0</v>
      </c>
      <c r="L21" s="392">
        <v>0</v>
      </c>
      <c r="M21" s="392">
        <f t="shared" si="1"/>
        <v>5031.5026100000005</v>
      </c>
      <c r="N21" s="392">
        <v>110000</v>
      </c>
      <c r="O21" s="392">
        <v>0</v>
      </c>
      <c r="P21" s="392">
        <v>0</v>
      </c>
      <c r="Q21" s="392">
        <f t="shared" si="2"/>
        <v>110000</v>
      </c>
      <c r="R21" s="392">
        <v>2997.8110470891829</v>
      </c>
      <c r="S21" s="392">
        <v>5383.0247900000004</v>
      </c>
      <c r="T21" s="392">
        <v>18.934099999999997</v>
      </c>
      <c r="U21" s="392">
        <v>2979.07062</v>
      </c>
      <c r="V21" s="392">
        <v>0</v>
      </c>
      <c r="W21" s="392">
        <f t="shared" si="3"/>
        <v>8381.0295100000003</v>
      </c>
      <c r="X21" s="392">
        <v>23583.095359999999</v>
      </c>
      <c r="Y21" s="392">
        <v>-81059.426309999995</v>
      </c>
      <c r="Z21" s="392">
        <v>26157.573329999999</v>
      </c>
      <c r="AA21" s="392">
        <f t="shared" si="4"/>
        <v>90060.082937089202</v>
      </c>
      <c r="AB21" s="582"/>
      <c r="AC21" s="393"/>
      <c r="AD21" s="393"/>
    </row>
    <row r="22" spans="1:30" x14ac:dyDescent="0.2">
      <c r="A22" s="381" t="s">
        <v>2230</v>
      </c>
      <c r="B22" s="392">
        <v>0</v>
      </c>
      <c r="C22" s="392">
        <v>0</v>
      </c>
      <c r="D22" s="392">
        <v>0</v>
      </c>
      <c r="E22" s="392">
        <v>0</v>
      </c>
      <c r="F22" s="392">
        <v>0</v>
      </c>
      <c r="G22" s="392">
        <v>0</v>
      </c>
      <c r="H22" s="392">
        <f t="shared" si="0"/>
        <v>0</v>
      </c>
      <c r="I22" s="392">
        <v>741.02362000000005</v>
      </c>
      <c r="J22" s="392">
        <v>0</v>
      </c>
      <c r="K22" s="392">
        <v>0</v>
      </c>
      <c r="L22" s="392">
        <v>0</v>
      </c>
      <c r="M22" s="392">
        <f t="shared" si="1"/>
        <v>741.02362000000005</v>
      </c>
      <c r="N22" s="392">
        <v>24509.476999999999</v>
      </c>
      <c r="O22" s="392">
        <v>0</v>
      </c>
      <c r="P22" s="392">
        <v>3</v>
      </c>
      <c r="Q22" s="392">
        <f t="shared" si="2"/>
        <v>24512.476999999999</v>
      </c>
      <c r="R22" s="392">
        <v>0</v>
      </c>
      <c r="S22" s="392">
        <v>789.02582999999993</v>
      </c>
      <c r="T22" s="392">
        <v>605.04566</v>
      </c>
      <c r="U22" s="392">
        <v>398.69986999999998</v>
      </c>
      <c r="V22" s="392">
        <v>313.49149999999997</v>
      </c>
      <c r="W22" s="392">
        <f t="shared" si="3"/>
        <v>2106.2628599999998</v>
      </c>
      <c r="X22" s="392">
        <v>7025.5380100000002</v>
      </c>
      <c r="Y22" s="392">
        <v>-7336.1955599999992</v>
      </c>
      <c r="Z22" s="392">
        <v>3036.6728189999976</v>
      </c>
      <c r="AA22" s="392">
        <f t="shared" si="4"/>
        <v>29344.755128999997</v>
      </c>
      <c r="AB22" s="582"/>
      <c r="AC22" s="393"/>
      <c r="AD22" s="393"/>
    </row>
    <row r="23" spans="1:30" x14ac:dyDescent="0.2">
      <c r="A23" s="381" t="s">
        <v>2613</v>
      </c>
      <c r="B23" s="392">
        <v>0</v>
      </c>
      <c r="C23" s="392">
        <v>0</v>
      </c>
      <c r="D23" s="392">
        <v>0</v>
      </c>
      <c r="E23" s="392">
        <v>0</v>
      </c>
      <c r="F23" s="392">
        <v>0</v>
      </c>
      <c r="G23" s="392">
        <v>0</v>
      </c>
      <c r="H23" s="392">
        <f t="shared" si="0"/>
        <v>0</v>
      </c>
      <c r="I23" s="392">
        <v>56.911999999999999</v>
      </c>
      <c r="J23" s="392">
        <v>0</v>
      </c>
      <c r="K23" s="392">
        <v>0</v>
      </c>
      <c r="L23" s="392">
        <v>0</v>
      </c>
      <c r="M23" s="392">
        <f t="shared" si="1"/>
        <v>56.911999999999999</v>
      </c>
      <c r="N23" s="392">
        <v>10300</v>
      </c>
      <c r="O23" s="392">
        <v>0</v>
      </c>
      <c r="P23" s="392">
        <v>0</v>
      </c>
      <c r="Q23" s="392">
        <f t="shared" si="2"/>
        <v>10300</v>
      </c>
      <c r="R23" s="392">
        <v>0</v>
      </c>
      <c r="S23" s="392">
        <v>12.099</v>
      </c>
      <c r="T23" s="392">
        <v>229.87799999999999</v>
      </c>
      <c r="U23" s="392">
        <v>0</v>
      </c>
      <c r="V23" s="392">
        <v>0</v>
      </c>
      <c r="W23" s="392">
        <f t="shared" si="3"/>
        <v>241.97699999999998</v>
      </c>
      <c r="X23" s="392">
        <v>0</v>
      </c>
      <c r="Y23" s="392">
        <v>26.635999999999999</v>
      </c>
      <c r="Z23" s="392">
        <v>-180.738</v>
      </c>
      <c r="AA23" s="392">
        <f t="shared" si="4"/>
        <v>10387.875000000002</v>
      </c>
      <c r="AB23" s="582"/>
      <c r="AC23" s="393"/>
      <c r="AD23" s="393"/>
    </row>
    <row r="24" spans="1:30" x14ac:dyDescent="0.2">
      <c r="A24" s="387" t="s">
        <v>1608</v>
      </c>
      <c r="B24" s="398">
        <v>0</v>
      </c>
      <c r="C24" s="398">
        <v>0</v>
      </c>
      <c r="D24" s="398">
        <v>0</v>
      </c>
      <c r="E24" s="398">
        <v>0</v>
      </c>
      <c r="F24" s="398">
        <v>0</v>
      </c>
      <c r="G24" s="398">
        <v>0</v>
      </c>
      <c r="H24" s="398">
        <f t="shared" si="0"/>
        <v>0</v>
      </c>
      <c r="I24" s="398">
        <v>4907.4168600000003</v>
      </c>
      <c r="J24" s="398">
        <v>0</v>
      </c>
      <c r="K24" s="398">
        <v>0</v>
      </c>
      <c r="L24" s="398">
        <v>0</v>
      </c>
      <c r="M24" s="398">
        <f t="shared" si="1"/>
        <v>4907.4168600000003</v>
      </c>
      <c r="N24" s="398">
        <v>65000</v>
      </c>
      <c r="O24" s="398">
        <v>0</v>
      </c>
      <c r="P24" s="398">
        <v>0</v>
      </c>
      <c r="Q24" s="398">
        <f t="shared" si="2"/>
        <v>65000</v>
      </c>
      <c r="R24" s="398">
        <v>0</v>
      </c>
      <c r="S24" s="398">
        <v>4842.9619400000001</v>
      </c>
      <c r="T24" s="398">
        <v>43369.768109999997</v>
      </c>
      <c r="U24" s="398">
        <v>2104.5126</v>
      </c>
      <c r="V24" s="398">
        <v>0</v>
      </c>
      <c r="W24" s="398">
        <f t="shared" si="3"/>
        <v>50317.24265</v>
      </c>
      <c r="X24" s="398">
        <v>14666.27246</v>
      </c>
      <c r="Y24" s="398">
        <v>0</v>
      </c>
      <c r="Z24" s="398">
        <v>24624.258100000003</v>
      </c>
      <c r="AA24" s="398">
        <f t="shared" si="4"/>
        <v>154607.77321000001</v>
      </c>
      <c r="AB24" s="582"/>
      <c r="AC24" s="393"/>
      <c r="AD24" s="393"/>
    </row>
    <row r="25" spans="1:30" x14ac:dyDescent="0.2">
      <c r="A25" s="381" t="s">
        <v>2614</v>
      </c>
      <c r="B25" s="392">
        <v>0</v>
      </c>
      <c r="C25" s="392">
        <v>0</v>
      </c>
      <c r="D25" s="392">
        <v>0</v>
      </c>
      <c r="E25" s="392">
        <v>13.03411</v>
      </c>
      <c r="F25" s="392">
        <v>0</v>
      </c>
      <c r="G25" s="392">
        <v>0</v>
      </c>
      <c r="H25" s="392">
        <f t="shared" si="0"/>
        <v>0</v>
      </c>
      <c r="I25" s="392">
        <v>2291.7284900000004</v>
      </c>
      <c r="J25" s="392">
        <v>0</v>
      </c>
      <c r="K25" s="392">
        <v>0</v>
      </c>
      <c r="L25" s="392">
        <v>0</v>
      </c>
      <c r="M25" s="392">
        <f t="shared" si="1"/>
        <v>2304.7626000000005</v>
      </c>
      <c r="N25" s="392">
        <v>60000</v>
      </c>
      <c r="O25" s="392">
        <v>0</v>
      </c>
      <c r="P25" s="392">
        <v>0</v>
      </c>
      <c r="Q25" s="392">
        <f t="shared" si="2"/>
        <v>60000</v>
      </c>
      <c r="R25" s="392">
        <v>0</v>
      </c>
      <c r="S25" s="392">
        <v>5150.2911799999993</v>
      </c>
      <c r="T25" s="392">
        <v>19983.562620000001</v>
      </c>
      <c r="U25" s="392">
        <v>-2.1297700000000002</v>
      </c>
      <c r="V25" s="392">
        <v>0</v>
      </c>
      <c r="W25" s="392">
        <f t="shared" si="3"/>
        <v>25131.724030000001</v>
      </c>
      <c r="X25" s="392">
        <v>28857.72927</v>
      </c>
      <c r="Y25" s="392">
        <v>-3349.1355099999996</v>
      </c>
      <c r="Z25" s="392">
        <v>31041.995899999998</v>
      </c>
      <c r="AA25" s="392">
        <f t="shared" si="4"/>
        <v>141682.31369000001</v>
      </c>
      <c r="AB25" s="582"/>
      <c r="AC25" s="393"/>
      <c r="AD25" s="393"/>
    </row>
    <row r="26" spans="1:30" x14ac:dyDescent="0.2">
      <c r="A26" s="381" t="s">
        <v>2615</v>
      </c>
      <c r="B26" s="392">
        <v>0</v>
      </c>
      <c r="C26" s="392">
        <v>0</v>
      </c>
      <c r="D26" s="392">
        <v>0</v>
      </c>
      <c r="E26" s="392">
        <v>630.02260999999999</v>
      </c>
      <c r="F26" s="392">
        <v>0</v>
      </c>
      <c r="G26" s="392">
        <v>0</v>
      </c>
      <c r="H26" s="392">
        <f t="shared" si="0"/>
        <v>0</v>
      </c>
      <c r="I26" s="392">
        <v>1218.9999700000001</v>
      </c>
      <c r="J26" s="392">
        <v>0</v>
      </c>
      <c r="K26" s="392">
        <v>0</v>
      </c>
      <c r="L26" s="392">
        <v>0</v>
      </c>
      <c r="M26" s="392">
        <f t="shared" si="1"/>
        <v>1849.0225800000001</v>
      </c>
      <c r="N26" s="392">
        <v>40000</v>
      </c>
      <c r="O26" s="392">
        <v>0</v>
      </c>
      <c r="P26" s="392">
        <v>0</v>
      </c>
      <c r="Q26" s="392">
        <f t="shared" si="2"/>
        <v>40000</v>
      </c>
      <c r="R26" s="392">
        <v>0</v>
      </c>
      <c r="S26" s="392">
        <v>741.52723000000003</v>
      </c>
      <c r="T26" s="392">
        <v>153.31879999999998</v>
      </c>
      <c r="U26" s="392">
        <v>-186.2619</v>
      </c>
      <c r="V26" s="392">
        <v>8808.0571600000003</v>
      </c>
      <c r="W26" s="392">
        <f t="shared" si="3"/>
        <v>9516.6412899999996</v>
      </c>
      <c r="X26" s="392">
        <v>0</v>
      </c>
      <c r="Y26" s="392">
        <v>13935.698480000001</v>
      </c>
      <c r="Z26" s="392">
        <v>31543.363410000002</v>
      </c>
      <c r="AA26" s="392">
        <f t="shared" si="4"/>
        <v>94995.703179999997</v>
      </c>
      <c r="AB26" s="582"/>
      <c r="AC26" s="393"/>
      <c r="AD26" s="393"/>
    </row>
    <row r="27" spans="1:30" x14ac:dyDescent="0.2">
      <c r="A27" s="381" t="s">
        <v>2231</v>
      </c>
      <c r="B27" s="392">
        <v>0</v>
      </c>
      <c r="C27" s="392">
        <v>0</v>
      </c>
      <c r="D27" s="392">
        <v>0</v>
      </c>
      <c r="E27" s="392">
        <v>0</v>
      </c>
      <c r="F27" s="392">
        <v>0</v>
      </c>
      <c r="G27" s="392">
        <v>0</v>
      </c>
      <c r="H27" s="392">
        <f t="shared" si="0"/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f t="shared" si="1"/>
        <v>0</v>
      </c>
      <c r="N27" s="392">
        <v>4300</v>
      </c>
      <c r="O27" s="392">
        <v>0</v>
      </c>
      <c r="P27" s="392">
        <v>5915.7694500000016</v>
      </c>
      <c r="Q27" s="392">
        <f t="shared" si="2"/>
        <v>10215.769450000002</v>
      </c>
      <c r="R27" s="392">
        <v>0</v>
      </c>
      <c r="S27" s="392">
        <v>318.63698999999997</v>
      </c>
      <c r="T27" s="392">
        <v>0</v>
      </c>
      <c r="U27" s="392">
        <v>0</v>
      </c>
      <c r="V27" s="392">
        <v>1776.66677</v>
      </c>
      <c r="W27" s="392">
        <f t="shared" si="3"/>
        <v>2095.3037599999998</v>
      </c>
      <c r="X27" s="392">
        <v>3618.5005499999997</v>
      </c>
      <c r="Y27" s="392">
        <v>-2661.3220699999997</v>
      </c>
      <c r="Z27" s="392">
        <v>-3856.6712799999996</v>
      </c>
      <c r="AA27" s="392">
        <f t="shared" si="4"/>
        <v>9411.5804100000023</v>
      </c>
      <c r="AB27" s="582"/>
      <c r="AC27" s="393"/>
      <c r="AD27" s="393"/>
    </row>
    <row r="28" spans="1:30" x14ac:dyDescent="0.2">
      <c r="A28" s="382" t="s">
        <v>2232</v>
      </c>
      <c r="B28" s="394">
        <v>-4.9590000000000002E-2</v>
      </c>
      <c r="C28" s="394">
        <v>0</v>
      </c>
      <c r="D28" s="394">
        <v>0</v>
      </c>
      <c r="E28" s="394">
        <v>144.94365999999999</v>
      </c>
      <c r="F28" s="394">
        <v>0</v>
      </c>
      <c r="G28" s="394">
        <v>0</v>
      </c>
      <c r="H28" s="394">
        <f t="shared" si="0"/>
        <v>0</v>
      </c>
      <c r="I28" s="394">
        <v>6981.6810099999993</v>
      </c>
      <c r="J28" s="394">
        <v>985.59865000000002</v>
      </c>
      <c r="K28" s="394">
        <v>0</v>
      </c>
      <c r="L28" s="394">
        <v>0</v>
      </c>
      <c r="M28" s="394">
        <f t="shared" si="1"/>
        <v>8112.1737299999995</v>
      </c>
      <c r="N28" s="394">
        <v>150000</v>
      </c>
      <c r="O28" s="394">
        <v>0</v>
      </c>
      <c r="P28" s="394">
        <v>0</v>
      </c>
      <c r="Q28" s="394">
        <f t="shared" si="2"/>
        <v>150000</v>
      </c>
      <c r="R28" s="394">
        <v>59.436720000000001</v>
      </c>
      <c r="S28" s="394">
        <v>4586.9799899999998</v>
      </c>
      <c r="T28" s="394">
        <v>0</v>
      </c>
      <c r="U28" s="394">
        <v>19917.251780000002</v>
      </c>
      <c r="V28" s="394">
        <v>15171.11786</v>
      </c>
      <c r="W28" s="394">
        <f t="shared" si="3"/>
        <v>39675.349630000004</v>
      </c>
      <c r="X28" s="394">
        <v>0</v>
      </c>
      <c r="Y28" s="394">
        <v>0</v>
      </c>
      <c r="Z28" s="394">
        <v>7249.2246599999999</v>
      </c>
      <c r="AA28" s="394">
        <f t="shared" si="4"/>
        <v>196984.01101000002</v>
      </c>
      <c r="AB28" s="582"/>
      <c r="AC28" s="393"/>
      <c r="AD28" s="393"/>
    </row>
    <row r="29" spans="1:30" x14ac:dyDescent="0.2">
      <c r="A29" s="381" t="s">
        <v>2233</v>
      </c>
      <c r="B29" s="392">
        <v>0</v>
      </c>
      <c r="C29" s="392">
        <v>0</v>
      </c>
      <c r="D29" s="392">
        <v>0</v>
      </c>
      <c r="E29" s="392">
        <v>0</v>
      </c>
      <c r="F29" s="392">
        <v>0</v>
      </c>
      <c r="G29" s="392">
        <v>0</v>
      </c>
      <c r="H29" s="392">
        <f t="shared" si="0"/>
        <v>0</v>
      </c>
      <c r="I29" s="392">
        <v>2953.2353599999997</v>
      </c>
      <c r="J29" s="392">
        <v>0</v>
      </c>
      <c r="K29" s="392">
        <v>0</v>
      </c>
      <c r="L29" s="392">
        <v>0</v>
      </c>
      <c r="M29" s="392">
        <f t="shared" si="1"/>
        <v>2953.2353599999997</v>
      </c>
      <c r="N29" s="392">
        <v>35200</v>
      </c>
      <c r="O29" s="392">
        <v>0</v>
      </c>
      <c r="P29" s="392">
        <v>0</v>
      </c>
      <c r="Q29" s="392">
        <f t="shared" si="2"/>
        <v>35200</v>
      </c>
      <c r="R29" s="392">
        <v>18504.05243</v>
      </c>
      <c r="S29" s="392">
        <v>4770.0841100000007</v>
      </c>
      <c r="T29" s="392">
        <v>544.32704000000001</v>
      </c>
      <c r="U29" s="392">
        <v>61.514600000000002</v>
      </c>
      <c r="V29" s="392">
        <v>0</v>
      </c>
      <c r="W29" s="392">
        <f t="shared" si="3"/>
        <v>5375.9257500000012</v>
      </c>
      <c r="X29" s="392">
        <v>12390.720439999999</v>
      </c>
      <c r="Y29" s="392">
        <v>-10066.59527</v>
      </c>
      <c r="Z29" s="392">
        <v>7240.6608200000001</v>
      </c>
      <c r="AA29" s="392">
        <f t="shared" si="4"/>
        <v>68644.764169999995</v>
      </c>
      <c r="AB29" s="582"/>
      <c r="AC29" s="393"/>
      <c r="AD29" s="393"/>
    </row>
    <row r="30" spans="1:30" x14ac:dyDescent="0.2">
      <c r="A30" s="381" t="s">
        <v>1609</v>
      </c>
      <c r="B30" s="392">
        <v>0</v>
      </c>
      <c r="C30" s="392">
        <v>0</v>
      </c>
      <c r="D30" s="392">
        <v>0</v>
      </c>
      <c r="E30" s="392">
        <v>0</v>
      </c>
      <c r="F30" s="392">
        <v>0</v>
      </c>
      <c r="G30" s="392">
        <v>0</v>
      </c>
      <c r="H30" s="392">
        <f t="shared" si="0"/>
        <v>0</v>
      </c>
      <c r="I30" s="392">
        <v>1723.59638</v>
      </c>
      <c r="J30" s="392">
        <v>0</v>
      </c>
      <c r="K30" s="392">
        <v>0</v>
      </c>
      <c r="L30" s="392">
        <v>0</v>
      </c>
      <c r="M30" s="392">
        <f t="shared" si="1"/>
        <v>1723.59638</v>
      </c>
      <c r="N30" s="392">
        <v>39400.305</v>
      </c>
      <c r="O30" s="392">
        <v>0</v>
      </c>
      <c r="P30" s="392">
        <v>0</v>
      </c>
      <c r="Q30" s="392">
        <f t="shared" si="2"/>
        <v>39400.305</v>
      </c>
      <c r="R30" s="392">
        <v>0</v>
      </c>
      <c r="S30" s="392">
        <v>375.70835</v>
      </c>
      <c r="T30" s="392">
        <v>0</v>
      </c>
      <c r="U30" s="392">
        <v>39.059370000000001</v>
      </c>
      <c r="V30" s="392">
        <v>0</v>
      </c>
      <c r="W30" s="392">
        <f t="shared" si="3"/>
        <v>414.76772</v>
      </c>
      <c r="X30" s="392">
        <v>893.45498999999995</v>
      </c>
      <c r="Y30" s="392">
        <v>-10321.333769999999</v>
      </c>
      <c r="Z30" s="392">
        <v>-10142.022919999999</v>
      </c>
      <c r="AA30" s="392">
        <f t="shared" si="4"/>
        <v>20245.171020000005</v>
      </c>
      <c r="AB30" s="582"/>
      <c r="AC30" s="393"/>
      <c r="AD30" s="393"/>
    </row>
    <row r="31" spans="1:30" x14ac:dyDescent="0.2">
      <c r="A31" s="381" t="s">
        <v>2234</v>
      </c>
      <c r="B31" s="392">
        <v>0</v>
      </c>
      <c r="C31" s="392">
        <v>0</v>
      </c>
      <c r="D31" s="392">
        <v>0</v>
      </c>
      <c r="E31" s="392">
        <v>0</v>
      </c>
      <c r="F31" s="392">
        <v>0</v>
      </c>
      <c r="G31" s="392">
        <v>0</v>
      </c>
      <c r="H31" s="392">
        <f t="shared" si="0"/>
        <v>0</v>
      </c>
      <c r="I31" s="392">
        <v>714.98649</v>
      </c>
      <c r="J31" s="392">
        <v>0</v>
      </c>
      <c r="K31" s="392">
        <v>0</v>
      </c>
      <c r="L31" s="392">
        <v>0</v>
      </c>
      <c r="M31" s="392">
        <f t="shared" si="1"/>
        <v>714.98649</v>
      </c>
      <c r="N31" s="392">
        <v>7500</v>
      </c>
      <c r="O31" s="392">
        <v>-117.30515</v>
      </c>
      <c r="P31" s="392">
        <v>13235.987660000001</v>
      </c>
      <c r="Q31" s="392">
        <f t="shared" si="2"/>
        <v>20618.682509999999</v>
      </c>
      <c r="R31" s="392">
        <v>0</v>
      </c>
      <c r="S31" s="392">
        <v>1656.00649</v>
      </c>
      <c r="T31" s="392">
        <v>371.25614000000002</v>
      </c>
      <c r="U31" s="392">
        <v>7.3639999999999999</v>
      </c>
      <c r="V31" s="392">
        <v>0</v>
      </c>
      <c r="W31" s="392">
        <f t="shared" si="3"/>
        <v>2034.62663</v>
      </c>
      <c r="X31" s="392">
        <v>1151.00604</v>
      </c>
      <c r="Y31" s="392">
        <v>-15032.187980000001</v>
      </c>
      <c r="Z31" s="392">
        <v>1415.9703100000002</v>
      </c>
      <c r="AA31" s="392">
        <f t="shared" si="4"/>
        <v>10188.097509999998</v>
      </c>
      <c r="AB31" s="582"/>
      <c r="AC31" s="393"/>
      <c r="AD31" s="393"/>
    </row>
    <row r="32" spans="1:30" x14ac:dyDescent="0.2">
      <c r="A32" s="381" t="s">
        <v>2235</v>
      </c>
      <c r="B32" s="392">
        <v>35.221770000000006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f t="shared" si="0"/>
        <v>0</v>
      </c>
      <c r="I32" s="392">
        <v>1050.6464799999999</v>
      </c>
      <c r="J32" s="392">
        <v>8.0911799999999996</v>
      </c>
      <c r="K32" s="392">
        <v>0</v>
      </c>
      <c r="L32" s="392">
        <v>0</v>
      </c>
      <c r="M32" s="392">
        <f t="shared" si="1"/>
        <v>1093.9594299999999</v>
      </c>
      <c r="N32" s="392">
        <v>40000</v>
      </c>
      <c r="O32" s="392">
        <v>0</v>
      </c>
      <c r="P32" s="392">
        <v>0</v>
      </c>
      <c r="Q32" s="392">
        <f t="shared" si="2"/>
        <v>40000</v>
      </c>
      <c r="R32" s="392">
        <v>0</v>
      </c>
      <c r="S32" s="392">
        <v>73.49508999999999</v>
      </c>
      <c r="T32" s="392">
        <v>0</v>
      </c>
      <c r="U32" s="392">
        <v>0</v>
      </c>
      <c r="V32" s="392">
        <v>256.66370000000001</v>
      </c>
      <c r="W32" s="392">
        <f t="shared" si="3"/>
        <v>330.15879000000001</v>
      </c>
      <c r="X32" s="392">
        <v>2372.3275800000001</v>
      </c>
      <c r="Y32" s="392">
        <v>-405.88072</v>
      </c>
      <c r="Z32" s="392">
        <v>8882.2994399999989</v>
      </c>
      <c r="AA32" s="392">
        <f t="shared" si="4"/>
        <v>51178.90509</v>
      </c>
      <c r="AB32" s="582"/>
      <c r="AC32" s="393"/>
      <c r="AD32" s="393"/>
    </row>
    <row r="33" spans="1:30" x14ac:dyDescent="0.2">
      <c r="A33" s="381" t="s">
        <v>2236</v>
      </c>
      <c r="B33" s="392">
        <v>0</v>
      </c>
      <c r="C33" s="392">
        <v>0</v>
      </c>
      <c r="D33" s="392">
        <v>0</v>
      </c>
      <c r="E33" s="392">
        <v>0</v>
      </c>
      <c r="F33" s="392">
        <v>0</v>
      </c>
      <c r="G33" s="392">
        <v>0</v>
      </c>
      <c r="H33" s="392">
        <f t="shared" si="0"/>
        <v>0</v>
      </c>
      <c r="I33" s="392">
        <v>5676.2574400000003</v>
      </c>
      <c r="J33" s="392">
        <v>0</v>
      </c>
      <c r="K33" s="392">
        <v>0</v>
      </c>
      <c r="L33" s="392">
        <v>0</v>
      </c>
      <c r="M33" s="392">
        <f t="shared" si="1"/>
        <v>5676.2574400000003</v>
      </c>
      <c r="N33" s="392">
        <v>60000</v>
      </c>
      <c r="O33" s="392">
        <v>0</v>
      </c>
      <c r="P33" s="392">
        <v>0</v>
      </c>
      <c r="Q33" s="392">
        <f t="shared" si="2"/>
        <v>60000</v>
      </c>
      <c r="R33" s="392">
        <v>765.49067300002105</v>
      </c>
      <c r="S33" s="392">
        <v>12674.267980000001</v>
      </c>
      <c r="T33" s="392">
        <v>84311.093540000002</v>
      </c>
      <c r="U33" s="392">
        <v>33972.761880000005</v>
      </c>
      <c r="V33" s="392">
        <v>0</v>
      </c>
      <c r="W33" s="392">
        <f t="shared" si="3"/>
        <v>130958.12340000001</v>
      </c>
      <c r="X33" s="392">
        <v>41588.2425</v>
      </c>
      <c r="Y33" s="392">
        <v>0</v>
      </c>
      <c r="Z33" s="392">
        <v>21809.980273465848</v>
      </c>
      <c r="AA33" s="392">
        <f t="shared" si="4"/>
        <v>255121.83684646589</v>
      </c>
      <c r="AB33" s="582"/>
      <c r="AC33" s="393"/>
      <c r="AD33" s="393"/>
    </row>
    <row r="34" spans="1:30" x14ac:dyDescent="0.2">
      <c r="A34" s="387" t="s">
        <v>2616</v>
      </c>
      <c r="B34" s="398">
        <v>285.36</v>
      </c>
      <c r="C34" s="398">
        <v>0</v>
      </c>
      <c r="D34" s="398">
        <v>80146.700649999999</v>
      </c>
      <c r="E34" s="398">
        <v>0</v>
      </c>
      <c r="F34" s="398">
        <v>2783.1121700000003</v>
      </c>
      <c r="G34" s="398">
        <v>0</v>
      </c>
      <c r="H34" s="398">
        <f t="shared" si="0"/>
        <v>2783.1121700000003</v>
      </c>
      <c r="I34" s="398">
        <v>1505.3563300000001</v>
      </c>
      <c r="J34" s="398">
        <v>6974.6576100000002</v>
      </c>
      <c r="K34" s="398">
        <v>0</v>
      </c>
      <c r="L34" s="398">
        <v>0</v>
      </c>
      <c r="M34" s="398">
        <f t="shared" si="1"/>
        <v>91695.186759999997</v>
      </c>
      <c r="N34" s="398">
        <v>15000</v>
      </c>
      <c r="O34" s="398">
        <v>0</v>
      </c>
      <c r="P34" s="398">
        <v>15503.92642</v>
      </c>
      <c r="Q34" s="398">
        <f t="shared" si="2"/>
        <v>30503.92642</v>
      </c>
      <c r="R34" s="398">
        <v>1293.31809</v>
      </c>
      <c r="S34" s="398">
        <v>1735.96469</v>
      </c>
      <c r="T34" s="398">
        <v>535.51158999999996</v>
      </c>
      <c r="U34" s="398">
        <v>-231.64035215505152</v>
      </c>
      <c r="V34" s="398">
        <v>0</v>
      </c>
      <c r="W34" s="398">
        <f t="shared" si="3"/>
        <v>2039.8359278449484</v>
      </c>
      <c r="X34" s="398">
        <v>5797.3253199999999</v>
      </c>
      <c r="Y34" s="398">
        <v>-68451.736499999999</v>
      </c>
      <c r="Z34" s="398">
        <v>-16435.196865841099</v>
      </c>
      <c r="AA34" s="398">
        <f t="shared" si="4"/>
        <v>-45252.527607996155</v>
      </c>
      <c r="AB34" s="582"/>
      <c r="AC34" s="393"/>
      <c r="AD34" s="393"/>
    </row>
    <row r="35" spans="1:30" x14ac:dyDescent="0.2">
      <c r="A35" s="381" t="s">
        <v>2238</v>
      </c>
      <c r="B35" s="392">
        <v>0</v>
      </c>
      <c r="C35" s="392">
        <v>0</v>
      </c>
      <c r="D35" s="392">
        <v>0</v>
      </c>
      <c r="E35" s="392">
        <v>0</v>
      </c>
      <c r="F35" s="392">
        <v>0</v>
      </c>
      <c r="G35" s="392">
        <v>0</v>
      </c>
      <c r="H35" s="392">
        <f t="shared" si="0"/>
        <v>0</v>
      </c>
      <c r="I35" s="392">
        <v>0</v>
      </c>
      <c r="J35" s="392">
        <v>0</v>
      </c>
      <c r="K35" s="392">
        <v>0</v>
      </c>
      <c r="L35" s="392">
        <v>0</v>
      </c>
      <c r="M35" s="392">
        <f t="shared" si="1"/>
        <v>0</v>
      </c>
      <c r="N35" s="392">
        <v>65000</v>
      </c>
      <c r="O35" s="392">
        <v>0</v>
      </c>
      <c r="P35" s="392">
        <v>0</v>
      </c>
      <c r="Q35" s="392">
        <f t="shared" si="2"/>
        <v>65000</v>
      </c>
      <c r="R35" s="392">
        <v>1592.2904600000002</v>
      </c>
      <c r="S35" s="392">
        <v>0</v>
      </c>
      <c r="T35" s="392">
        <v>0</v>
      </c>
      <c r="U35" s="392">
        <v>0</v>
      </c>
      <c r="V35" s="392">
        <v>9265.40373</v>
      </c>
      <c r="W35" s="392">
        <f t="shared" si="3"/>
        <v>9265.40373</v>
      </c>
      <c r="X35" s="392">
        <v>0</v>
      </c>
      <c r="Y35" s="392">
        <v>-24105.58008</v>
      </c>
      <c r="Z35" s="392">
        <v>-2672.19931</v>
      </c>
      <c r="AA35" s="392">
        <f t="shared" si="4"/>
        <v>49079.914800000013</v>
      </c>
      <c r="AB35" s="582"/>
      <c r="AC35" s="393"/>
      <c r="AD35" s="393"/>
    </row>
    <row r="36" spans="1:30" x14ac:dyDescent="0.2">
      <c r="A36" s="381" t="s">
        <v>1878</v>
      </c>
      <c r="B36" s="392">
        <v>0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f t="shared" si="0"/>
        <v>0</v>
      </c>
      <c r="I36" s="392">
        <v>609.46326999999997</v>
      </c>
      <c r="J36" s="392">
        <v>0</v>
      </c>
      <c r="K36" s="392">
        <v>0</v>
      </c>
      <c r="L36" s="392">
        <v>0</v>
      </c>
      <c r="M36" s="392">
        <f t="shared" si="1"/>
        <v>609.46326999999997</v>
      </c>
      <c r="N36" s="392">
        <v>30400</v>
      </c>
      <c r="O36" s="392">
        <v>0</v>
      </c>
      <c r="P36" s="392">
        <v>229.17467000000002</v>
      </c>
      <c r="Q36" s="392">
        <f t="shared" si="2"/>
        <v>30629.17467</v>
      </c>
      <c r="R36" s="392">
        <v>0</v>
      </c>
      <c r="S36" s="392">
        <v>136.26978</v>
      </c>
      <c r="T36" s="392">
        <v>0</v>
      </c>
      <c r="U36" s="392">
        <v>0</v>
      </c>
      <c r="V36" s="392">
        <v>0</v>
      </c>
      <c r="W36" s="392">
        <f t="shared" si="3"/>
        <v>136.26978</v>
      </c>
      <c r="X36" s="392">
        <v>7386.7855499999996</v>
      </c>
      <c r="Y36" s="392">
        <v>-9325.120210000001</v>
      </c>
      <c r="Z36" s="392">
        <v>-3280.1920800000057</v>
      </c>
      <c r="AA36" s="392">
        <f t="shared" si="4"/>
        <v>25546.917709999991</v>
      </c>
      <c r="AB36" s="582"/>
      <c r="AC36" s="393"/>
      <c r="AD36" s="393"/>
    </row>
    <row r="37" spans="1:30" x14ac:dyDescent="0.2">
      <c r="A37" s="381" t="s">
        <v>1879</v>
      </c>
      <c r="B37" s="392">
        <v>0</v>
      </c>
      <c r="C37" s="392">
        <v>0</v>
      </c>
      <c r="D37" s="392">
        <v>0</v>
      </c>
      <c r="E37" s="392">
        <v>0</v>
      </c>
      <c r="F37" s="392">
        <v>0</v>
      </c>
      <c r="G37" s="392">
        <v>0</v>
      </c>
      <c r="H37" s="392">
        <f t="shared" si="0"/>
        <v>0</v>
      </c>
      <c r="I37" s="392">
        <v>0</v>
      </c>
      <c r="J37" s="392">
        <v>0</v>
      </c>
      <c r="K37" s="392">
        <v>0</v>
      </c>
      <c r="L37" s="392">
        <v>0</v>
      </c>
      <c r="M37" s="392">
        <f t="shared" si="1"/>
        <v>0</v>
      </c>
      <c r="N37" s="392">
        <v>23000</v>
      </c>
      <c r="O37" s="392">
        <v>0</v>
      </c>
      <c r="P37" s="392">
        <v>1234.8438700000002</v>
      </c>
      <c r="Q37" s="392">
        <f t="shared" si="2"/>
        <v>24234.843870000001</v>
      </c>
      <c r="R37" s="392">
        <v>0</v>
      </c>
      <c r="S37" s="392">
        <v>68.172690000000003</v>
      </c>
      <c r="T37" s="392">
        <v>42.749650000000003</v>
      </c>
      <c r="U37" s="392">
        <v>0</v>
      </c>
      <c r="V37" s="392">
        <v>1406.35781</v>
      </c>
      <c r="W37" s="392">
        <f t="shared" si="3"/>
        <v>1517.28015</v>
      </c>
      <c r="X37" s="392">
        <v>0</v>
      </c>
      <c r="Y37" s="392">
        <v>-5141.5274100000006</v>
      </c>
      <c r="Z37" s="392">
        <v>-699.29310999999996</v>
      </c>
      <c r="AA37" s="392">
        <f t="shared" si="4"/>
        <v>19911.303500000002</v>
      </c>
      <c r="AB37" s="582"/>
      <c r="AC37" s="393"/>
      <c r="AD37" s="393"/>
    </row>
    <row r="38" spans="1:30" x14ac:dyDescent="0.2">
      <c r="A38" s="382" t="s">
        <v>1880</v>
      </c>
      <c r="B38" s="394">
        <v>0</v>
      </c>
      <c r="C38" s="394">
        <v>0</v>
      </c>
      <c r="D38" s="394">
        <v>5.0099999999999997E-3</v>
      </c>
      <c r="E38" s="394">
        <v>366.06890999999996</v>
      </c>
      <c r="F38" s="394">
        <v>0</v>
      </c>
      <c r="G38" s="394">
        <v>0</v>
      </c>
      <c r="H38" s="394">
        <f t="shared" si="0"/>
        <v>0</v>
      </c>
      <c r="I38" s="394">
        <v>0</v>
      </c>
      <c r="J38" s="394">
        <v>0</v>
      </c>
      <c r="K38" s="394">
        <v>0</v>
      </c>
      <c r="L38" s="394">
        <v>0</v>
      </c>
      <c r="M38" s="394">
        <f t="shared" si="1"/>
        <v>366.07391999999999</v>
      </c>
      <c r="N38" s="394">
        <v>3916.3789400000001</v>
      </c>
      <c r="O38" s="394">
        <v>0</v>
      </c>
      <c r="P38" s="394">
        <v>44647.903539999999</v>
      </c>
      <c r="Q38" s="394">
        <f t="shared" si="2"/>
        <v>48564.282480000002</v>
      </c>
      <c r="R38" s="394">
        <v>0</v>
      </c>
      <c r="S38" s="394">
        <v>1163.6891900000001</v>
      </c>
      <c r="T38" s="394">
        <v>2175.7710099999999</v>
      </c>
      <c r="U38" s="394">
        <v>0</v>
      </c>
      <c r="V38" s="394">
        <v>2155.1821399999999</v>
      </c>
      <c r="W38" s="394">
        <f t="shared" si="3"/>
        <v>5494.6423400000003</v>
      </c>
      <c r="X38" s="394">
        <v>0</v>
      </c>
      <c r="Y38" s="394">
        <v>-45869.645689999998</v>
      </c>
      <c r="Z38" s="394">
        <v>-1656.7976699999999</v>
      </c>
      <c r="AA38" s="394">
        <f t="shared" si="4"/>
        <v>6532.4814600000027</v>
      </c>
      <c r="AB38" s="582"/>
      <c r="AC38" s="393"/>
      <c r="AD38" s="393"/>
    </row>
    <row r="39" spans="1:30" x14ac:dyDescent="0.2">
      <c r="A39" s="381" t="s">
        <v>2617</v>
      </c>
      <c r="B39" s="392">
        <v>0</v>
      </c>
      <c r="C39" s="392">
        <v>0</v>
      </c>
      <c r="D39" s="392">
        <v>0</v>
      </c>
      <c r="E39" s="392">
        <v>0</v>
      </c>
      <c r="F39" s="392">
        <v>0</v>
      </c>
      <c r="G39" s="392">
        <v>0</v>
      </c>
      <c r="H39" s="392">
        <f t="shared" si="0"/>
        <v>0</v>
      </c>
      <c r="I39" s="392">
        <v>2672.7798700000003</v>
      </c>
      <c r="J39" s="392">
        <v>0</v>
      </c>
      <c r="K39" s="392">
        <v>0</v>
      </c>
      <c r="L39" s="392">
        <v>0</v>
      </c>
      <c r="M39" s="392">
        <f t="shared" si="1"/>
        <v>2672.7798700000003</v>
      </c>
      <c r="N39" s="392">
        <v>350000</v>
      </c>
      <c r="O39" s="392">
        <v>0</v>
      </c>
      <c r="P39" s="392">
        <v>0</v>
      </c>
      <c r="Q39" s="392">
        <f t="shared" si="2"/>
        <v>350000</v>
      </c>
      <c r="R39" s="392">
        <v>0</v>
      </c>
      <c r="S39" s="392">
        <v>23716.478870000003</v>
      </c>
      <c r="T39" s="392">
        <v>0</v>
      </c>
      <c r="U39" s="392">
        <v>9380.3640099999993</v>
      </c>
      <c r="V39" s="392">
        <v>28.85575</v>
      </c>
      <c r="W39" s="392">
        <f t="shared" si="3"/>
        <v>33125.698630000006</v>
      </c>
      <c r="X39" s="392">
        <v>15171.395869999998</v>
      </c>
      <c r="Y39" s="392">
        <v>9135.38328</v>
      </c>
      <c r="Z39" s="392">
        <v>48961.00361</v>
      </c>
      <c r="AA39" s="392">
        <f t="shared" si="4"/>
        <v>456393.48139000003</v>
      </c>
      <c r="AB39" s="582"/>
      <c r="AC39" s="393"/>
      <c r="AD39" s="393"/>
    </row>
    <row r="40" spans="1:30" x14ac:dyDescent="0.2">
      <c r="A40" s="381" t="s">
        <v>599</v>
      </c>
      <c r="B40" s="392">
        <v>0</v>
      </c>
      <c r="C40" s="392">
        <v>0</v>
      </c>
      <c r="D40" s="392">
        <v>0</v>
      </c>
      <c r="E40" s="392">
        <v>0</v>
      </c>
      <c r="F40" s="392">
        <v>0</v>
      </c>
      <c r="G40" s="392">
        <v>0</v>
      </c>
      <c r="H40" s="392">
        <f t="shared" si="0"/>
        <v>0</v>
      </c>
      <c r="I40" s="392">
        <v>11320.98654</v>
      </c>
      <c r="J40" s="392">
        <v>0</v>
      </c>
      <c r="K40" s="392">
        <v>0</v>
      </c>
      <c r="L40" s="392">
        <v>0</v>
      </c>
      <c r="M40" s="392">
        <f t="shared" si="1"/>
        <v>11320.98654</v>
      </c>
      <c r="N40" s="392">
        <v>80000</v>
      </c>
      <c r="O40" s="392">
        <v>0</v>
      </c>
      <c r="P40" s="392">
        <v>118495.35223999999</v>
      </c>
      <c r="Q40" s="392">
        <f t="shared" si="2"/>
        <v>198495.35223999998</v>
      </c>
      <c r="R40" s="392">
        <v>0</v>
      </c>
      <c r="S40" s="392">
        <v>339.49516</v>
      </c>
      <c r="T40" s="392">
        <v>4949.8457500000004</v>
      </c>
      <c r="U40" s="392">
        <v>2465.2238199999997</v>
      </c>
      <c r="V40" s="392">
        <v>0</v>
      </c>
      <c r="W40" s="392">
        <f t="shared" si="3"/>
        <v>7754.5647300000001</v>
      </c>
      <c r="X40" s="392">
        <v>21991.26613</v>
      </c>
      <c r="Y40" s="392">
        <v>0</v>
      </c>
      <c r="Z40" s="392">
        <v>25356.89577000001</v>
      </c>
      <c r="AA40" s="392">
        <f t="shared" si="4"/>
        <v>253598.07887</v>
      </c>
      <c r="AB40" s="582"/>
      <c r="AC40" s="393"/>
      <c r="AD40" s="393"/>
    </row>
    <row r="41" spans="1:30" x14ac:dyDescent="0.2">
      <c r="A41" s="381" t="s">
        <v>3010</v>
      </c>
      <c r="B41" s="392">
        <v>0</v>
      </c>
      <c r="C41" s="392">
        <v>0</v>
      </c>
      <c r="D41" s="392">
        <v>0</v>
      </c>
      <c r="E41" s="392">
        <v>47.453009999999999</v>
      </c>
      <c r="F41" s="392">
        <v>213.27606</v>
      </c>
      <c r="G41" s="392">
        <v>361.63812000000001</v>
      </c>
      <c r="H41" s="392">
        <f t="shared" si="0"/>
        <v>574.91417999999999</v>
      </c>
      <c r="I41" s="392">
        <v>0</v>
      </c>
      <c r="J41" s="392">
        <v>0</v>
      </c>
      <c r="K41" s="392">
        <v>0</v>
      </c>
      <c r="L41" s="392">
        <v>0</v>
      </c>
      <c r="M41" s="392">
        <f t="shared" si="1"/>
        <v>622.36718999999994</v>
      </c>
      <c r="N41" s="392">
        <v>42960</v>
      </c>
      <c r="O41" s="392">
        <v>-927.5</v>
      </c>
      <c r="P41" s="392">
        <v>38086.838889999999</v>
      </c>
      <c r="Q41" s="392">
        <f t="shared" si="2"/>
        <v>80119.338889999999</v>
      </c>
      <c r="R41" s="392">
        <v>0</v>
      </c>
      <c r="S41" s="392">
        <v>5022.64894</v>
      </c>
      <c r="T41" s="392">
        <v>7385.3614399999997</v>
      </c>
      <c r="U41" s="392">
        <v>32.753709999999998</v>
      </c>
      <c r="V41" s="392">
        <v>2812.7964140000004</v>
      </c>
      <c r="W41" s="392">
        <f t="shared" si="3"/>
        <v>15253.560504000001</v>
      </c>
      <c r="X41" s="392">
        <v>0</v>
      </c>
      <c r="Y41" s="392">
        <v>-69645.678080000012</v>
      </c>
      <c r="Z41" s="392">
        <v>-169.17544999999978</v>
      </c>
      <c r="AA41" s="392">
        <f t="shared" si="4"/>
        <v>25558.045863999996</v>
      </c>
      <c r="AB41" s="582"/>
      <c r="AC41" s="393"/>
      <c r="AD41" s="393"/>
    </row>
    <row r="42" spans="1:30" x14ac:dyDescent="0.2">
      <c r="A42" s="383" t="s">
        <v>2479</v>
      </c>
      <c r="B42" s="395">
        <f>SUM(B14:B41)</f>
        <v>531.75975000000005</v>
      </c>
      <c r="C42" s="395">
        <f t="shared" ref="C42:Z42" si="5">SUM(C14:C41)</f>
        <v>0</v>
      </c>
      <c r="D42" s="395">
        <f t="shared" si="5"/>
        <v>80146.705659999992</v>
      </c>
      <c r="E42" s="395">
        <f t="shared" si="5"/>
        <v>1201.5222999999999</v>
      </c>
      <c r="F42" s="395">
        <f t="shared" si="5"/>
        <v>11783.29112</v>
      </c>
      <c r="G42" s="395">
        <f t="shared" si="5"/>
        <v>24016.449799999999</v>
      </c>
      <c r="H42" s="395">
        <f t="shared" si="0"/>
        <v>35799.740919999997</v>
      </c>
      <c r="I42" s="395">
        <f t="shared" si="5"/>
        <v>74111.894130000015</v>
      </c>
      <c r="J42" s="395">
        <f t="shared" si="5"/>
        <v>7968.3474400000005</v>
      </c>
      <c r="K42" s="395">
        <f t="shared" si="5"/>
        <v>0</v>
      </c>
      <c r="L42" s="395">
        <f t="shared" si="5"/>
        <v>611.08480000000009</v>
      </c>
      <c r="M42" s="395">
        <f t="shared" si="1"/>
        <v>200371.05500000002</v>
      </c>
      <c r="N42" s="395">
        <f t="shared" si="5"/>
        <v>2263346.1609399999</v>
      </c>
      <c r="O42" s="395">
        <f t="shared" si="5"/>
        <v>-31044.80515</v>
      </c>
      <c r="P42" s="395">
        <f t="shared" si="5"/>
        <v>366523.86698000005</v>
      </c>
      <c r="Q42" s="395">
        <f t="shared" si="2"/>
        <v>2598825.2227699999</v>
      </c>
      <c r="R42" s="395">
        <v>109243.89926008921</v>
      </c>
      <c r="S42" s="395">
        <f t="shared" si="5"/>
        <v>194584.72226000004</v>
      </c>
      <c r="T42" s="395">
        <f t="shared" si="5"/>
        <v>474329.09539000003</v>
      </c>
      <c r="U42" s="395">
        <f t="shared" si="5"/>
        <v>1851766.0694578448</v>
      </c>
      <c r="V42" s="395">
        <f t="shared" si="5"/>
        <v>140232.57640399999</v>
      </c>
      <c r="W42" s="395">
        <f t="shared" si="3"/>
        <v>2660912.4635118451</v>
      </c>
      <c r="X42" s="395">
        <f t="shared" si="5"/>
        <v>319194.33018000005</v>
      </c>
      <c r="Y42" s="395">
        <f t="shared" si="5"/>
        <v>-398814.08296999987</v>
      </c>
      <c r="Z42" s="395">
        <f t="shared" si="5"/>
        <v>424029.7557164866</v>
      </c>
      <c r="AA42" s="395">
        <f t="shared" si="4"/>
        <v>5713391.5884684213</v>
      </c>
      <c r="AB42" s="582"/>
      <c r="AC42" s="393"/>
      <c r="AD42" s="393"/>
    </row>
    <row r="43" spans="1:30" x14ac:dyDescent="0.2">
      <c r="A43" s="384" t="s">
        <v>2241</v>
      </c>
      <c r="B43" s="392"/>
      <c r="C43" s="392"/>
      <c r="D43" s="392"/>
      <c r="E43" s="392"/>
      <c r="F43" s="392"/>
      <c r="G43" s="392"/>
      <c r="H43" s="392">
        <f t="shared" si="0"/>
        <v>0</v>
      </c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582"/>
      <c r="AC43" s="393"/>
      <c r="AD43" s="393"/>
    </row>
    <row r="44" spans="1:30" x14ac:dyDescent="0.2">
      <c r="A44" s="381" t="s">
        <v>1882</v>
      </c>
      <c r="B44" s="392">
        <v>0</v>
      </c>
      <c r="C44" s="392">
        <v>0</v>
      </c>
      <c r="D44" s="392">
        <v>0</v>
      </c>
      <c r="E44" s="392">
        <v>0</v>
      </c>
      <c r="F44" s="392">
        <v>32126.254399999998</v>
      </c>
      <c r="G44" s="392">
        <v>0</v>
      </c>
      <c r="H44" s="392">
        <f t="shared" si="0"/>
        <v>32126.254399999998</v>
      </c>
      <c r="I44" s="392">
        <v>1238.3330000000001</v>
      </c>
      <c r="J44" s="392">
        <v>0</v>
      </c>
      <c r="K44" s="392">
        <v>0</v>
      </c>
      <c r="L44" s="392">
        <v>0</v>
      </c>
      <c r="M44" s="392">
        <f t="shared" si="1"/>
        <v>33364.587399999997</v>
      </c>
      <c r="N44" s="392">
        <v>42627.6</v>
      </c>
      <c r="O44" s="392">
        <v>0</v>
      </c>
      <c r="P44" s="392">
        <v>21080.244260000003</v>
      </c>
      <c r="Q44" s="392">
        <f t="shared" si="2"/>
        <v>63707.844259999998</v>
      </c>
      <c r="R44" s="392">
        <v>20481.034</v>
      </c>
      <c r="S44" s="392">
        <v>24.85453</v>
      </c>
      <c r="T44" s="392">
        <v>66.007469999999998</v>
      </c>
      <c r="U44" s="392">
        <v>0</v>
      </c>
      <c r="V44" s="392">
        <v>17.656560000000002</v>
      </c>
      <c r="W44" s="392">
        <f t="shared" si="3"/>
        <v>108.51855999999999</v>
      </c>
      <c r="X44" s="392">
        <v>0</v>
      </c>
      <c r="Y44" s="392">
        <v>-63326.651790000004</v>
      </c>
      <c r="Z44" s="392">
        <v>1665.6111599999999</v>
      </c>
      <c r="AA44" s="392">
        <f t="shared" si="4"/>
        <v>22636.356189999991</v>
      </c>
      <c r="AB44" s="582"/>
      <c r="AC44" s="393"/>
      <c r="AD44" s="393"/>
    </row>
    <row r="45" spans="1:30" x14ac:dyDescent="0.2">
      <c r="A45" s="381" t="s">
        <v>153</v>
      </c>
      <c r="B45" s="392">
        <v>0</v>
      </c>
      <c r="C45" s="392">
        <v>0</v>
      </c>
      <c r="D45" s="392">
        <v>0</v>
      </c>
      <c r="E45" s="392">
        <v>0</v>
      </c>
      <c r="F45" s="392">
        <v>0</v>
      </c>
      <c r="G45" s="392">
        <v>0</v>
      </c>
      <c r="H45" s="392">
        <f t="shared" si="0"/>
        <v>0</v>
      </c>
      <c r="I45" s="392">
        <v>0</v>
      </c>
      <c r="J45" s="392">
        <v>0</v>
      </c>
      <c r="K45" s="392">
        <v>0</v>
      </c>
      <c r="L45" s="392">
        <v>0</v>
      </c>
      <c r="M45" s="392">
        <f t="shared" si="1"/>
        <v>0</v>
      </c>
      <c r="N45" s="392">
        <v>2400</v>
      </c>
      <c r="O45" s="392">
        <v>0</v>
      </c>
      <c r="P45" s="392">
        <v>0</v>
      </c>
      <c r="Q45" s="392">
        <f t="shared" si="2"/>
        <v>2400</v>
      </c>
      <c r="R45" s="392">
        <v>3092.2110000000002</v>
      </c>
      <c r="S45" s="392">
        <v>0</v>
      </c>
      <c r="T45" s="392">
        <v>0</v>
      </c>
      <c r="U45" s="392">
        <v>0</v>
      </c>
      <c r="V45" s="392">
        <v>0</v>
      </c>
      <c r="W45" s="392">
        <f t="shared" si="3"/>
        <v>0</v>
      </c>
      <c r="X45" s="392">
        <v>0</v>
      </c>
      <c r="Y45" s="392">
        <v>12383.621000000001</v>
      </c>
      <c r="Z45" s="392">
        <v>10700.307000000001</v>
      </c>
      <c r="AA45" s="392">
        <f t="shared" si="4"/>
        <v>28576.139000000003</v>
      </c>
      <c r="AB45" s="582"/>
      <c r="AC45" s="393"/>
      <c r="AD45" s="393"/>
    </row>
    <row r="46" spans="1:30" x14ac:dyDescent="0.2">
      <c r="A46" s="381" t="s">
        <v>1886</v>
      </c>
      <c r="B46" s="392">
        <v>0</v>
      </c>
      <c r="C46" s="392">
        <v>0</v>
      </c>
      <c r="D46" s="392">
        <v>0</v>
      </c>
      <c r="E46" s="392">
        <v>0</v>
      </c>
      <c r="F46" s="392">
        <v>221970.03321999998</v>
      </c>
      <c r="G46" s="392">
        <v>10529.962609999999</v>
      </c>
      <c r="H46" s="392">
        <f t="shared" si="0"/>
        <v>232499.99582999997</v>
      </c>
      <c r="I46" s="392">
        <v>1806.79557</v>
      </c>
      <c r="J46" s="392">
        <v>0</v>
      </c>
      <c r="K46" s="392">
        <v>0</v>
      </c>
      <c r="L46" s="392">
        <v>0</v>
      </c>
      <c r="M46" s="392">
        <f t="shared" si="1"/>
        <v>234306.79139999996</v>
      </c>
      <c r="N46" s="392">
        <v>26185</v>
      </c>
      <c r="O46" s="392">
        <v>0</v>
      </c>
      <c r="P46" s="392">
        <v>0</v>
      </c>
      <c r="Q46" s="392">
        <f t="shared" si="2"/>
        <v>26185</v>
      </c>
      <c r="R46" s="392">
        <v>0</v>
      </c>
      <c r="S46" s="392">
        <v>5777.7867000000006</v>
      </c>
      <c r="T46" s="392">
        <v>0</v>
      </c>
      <c r="U46" s="392">
        <v>2782.0797900000002</v>
      </c>
      <c r="V46" s="392">
        <v>0</v>
      </c>
      <c r="W46" s="392">
        <f t="shared" si="3"/>
        <v>8559.8664900000003</v>
      </c>
      <c r="X46" s="392">
        <v>0</v>
      </c>
      <c r="Y46" s="392">
        <v>-17.64648</v>
      </c>
      <c r="Z46" s="392">
        <v>15570.830810000001</v>
      </c>
      <c r="AA46" s="392">
        <f t="shared" si="4"/>
        <v>50298.050819999997</v>
      </c>
      <c r="AB46" s="582"/>
      <c r="AC46" s="393"/>
      <c r="AD46" s="393"/>
    </row>
    <row r="47" spans="1:30" x14ac:dyDescent="0.2">
      <c r="A47" s="381" t="s">
        <v>1887</v>
      </c>
      <c r="B47" s="392">
        <v>0</v>
      </c>
      <c r="C47" s="392">
        <v>0</v>
      </c>
      <c r="D47" s="392">
        <v>0</v>
      </c>
      <c r="E47" s="392">
        <v>0</v>
      </c>
      <c r="F47" s="392">
        <v>17762.369180000002</v>
      </c>
      <c r="G47" s="392">
        <v>0</v>
      </c>
      <c r="H47" s="392">
        <f t="shared" si="0"/>
        <v>17762.369180000002</v>
      </c>
      <c r="I47" s="392">
        <v>154.53174999999999</v>
      </c>
      <c r="J47" s="392">
        <v>0</v>
      </c>
      <c r="K47" s="392">
        <v>0</v>
      </c>
      <c r="L47" s="392">
        <v>0</v>
      </c>
      <c r="M47" s="392">
        <f t="shared" si="1"/>
        <v>17916.90093</v>
      </c>
      <c r="N47" s="392">
        <v>7000</v>
      </c>
      <c r="O47" s="392">
        <v>0</v>
      </c>
      <c r="P47" s="392">
        <v>4915.7592500000001</v>
      </c>
      <c r="Q47" s="392">
        <f t="shared" si="2"/>
        <v>11915.759249999999</v>
      </c>
      <c r="R47" s="392">
        <v>0</v>
      </c>
      <c r="S47" s="392">
        <v>3043.3892299999998</v>
      </c>
      <c r="T47" s="392">
        <v>7116.6362399999998</v>
      </c>
      <c r="U47" s="392">
        <v>702.98081000000002</v>
      </c>
      <c r="V47" s="392">
        <v>0</v>
      </c>
      <c r="W47" s="392">
        <f t="shared" si="3"/>
        <v>10863.006280000001</v>
      </c>
      <c r="X47" s="392">
        <v>0</v>
      </c>
      <c r="Y47" s="392">
        <v>0</v>
      </c>
      <c r="Z47" s="392">
        <v>14706.96695</v>
      </c>
      <c r="AA47" s="392">
        <f t="shared" si="4"/>
        <v>37485.732479999999</v>
      </c>
      <c r="AB47" s="582"/>
      <c r="AC47" s="393"/>
      <c r="AD47" s="393"/>
    </row>
    <row r="48" spans="1:30" x14ac:dyDescent="0.2">
      <c r="A48" s="387" t="s">
        <v>1888</v>
      </c>
      <c r="B48" s="398">
        <v>0</v>
      </c>
      <c r="C48" s="398">
        <v>0</v>
      </c>
      <c r="D48" s="398">
        <v>0</v>
      </c>
      <c r="E48" s="398">
        <v>0</v>
      </c>
      <c r="F48" s="398">
        <v>25618.76095</v>
      </c>
      <c r="G48" s="398">
        <v>361.28484999999995</v>
      </c>
      <c r="H48" s="398">
        <f t="shared" si="0"/>
        <v>25980.0458</v>
      </c>
      <c r="I48" s="398">
        <v>239.92818</v>
      </c>
      <c r="J48" s="398">
        <v>0</v>
      </c>
      <c r="K48" s="398">
        <v>0</v>
      </c>
      <c r="L48" s="398">
        <v>0</v>
      </c>
      <c r="M48" s="398">
        <f t="shared" si="1"/>
        <v>26219.973979999999</v>
      </c>
      <c r="N48" s="398">
        <v>15095</v>
      </c>
      <c r="O48" s="398">
        <v>0</v>
      </c>
      <c r="P48" s="398">
        <v>0</v>
      </c>
      <c r="Q48" s="398">
        <f t="shared" si="2"/>
        <v>15095</v>
      </c>
      <c r="R48" s="398">
        <v>0</v>
      </c>
      <c r="S48" s="398">
        <v>584.11109999999996</v>
      </c>
      <c r="T48" s="398">
        <v>2.1169799999999999</v>
      </c>
      <c r="U48" s="398">
        <v>0</v>
      </c>
      <c r="V48" s="398">
        <v>0</v>
      </c>
      <c r="W48" s="398">
        <f t="shared" si="3"/>
        <v>586.22807999999998</v>
      </c>
      <c r="X48" s="398">
        <v>0</v>
      </c>
      <c r="Y48" s="398">
        <v>-1076.7529500000001</v>
      </c>
      <c r="Z48" s="398">
        <v>1818.21721</v>
      </c>
      <c r="AA48" s="398">
        <f t="shared" si="4"/>
        <v>16422.692340000001</v>
      </c>
      <c r="AB48" s="582"/>
      <c r="AC48" s="393"/>
      <c r="AD48" s="393"/>
    </row>
    <row r="49" spans="1:30" x14ac:dyDescent="0.2">
      <c r="A49" s="381" t="s">
        <v>2620</v>
      </c>
      <c r="B49" s="392">
        <v>0</v>
      </c>
      <c r="C49" s="392">
        <v>0</v>
      </c>
      <c r="D49" s="392">
        <v>0</v>
      </c>
      <c r="E49" s="392">
        <v>0</v>
      </c>
      <c r="F49" s="392">
        <v>16920.690719999999</v>
      </c>
      <c r="G49" s="392">
        <v>0</v>
      </c>
      <c r="H49" s="392">
        <f t="shared" si="0"/>
        <v>16920.690719999999</v>
      </c>
      <c r="I49" s="392">
        <v>5.5640000000000001</v>
      </c>
      <c r="J49" s="392">
        <v>23.928000000000001</v>
      </c>
      <c r="K49" s="392">
        <v>0</v>
      </c>
      <c r="L49" s="392">
        <v>0</v>
      </c>
      <c r="M49" s="392">
        <f t="shared" si="1"/>
        <v>16950.182719999997</v>
      </c>
      <c r="N49" s="392">
        <v>4500</v>
      </c>
      <c r="O49" s="392">
        <v>0</v>
      </c>
      <c r="P49" s="392">
        <v>7039.8376699999999</v>
      </c>
      <c r="Q49" s="392">
        <f t="shared" si="2"/>
        <v>11539.837670000001</v>
      </c>
      <c r="R49" s="392">
        <v>0</v>
      </c>
      <c r="S49" s="392">
        <v>589.89303000000007</v>
      </c>
      <c r="T49" s="392">
        <v>486.26021000000003</v>
      </c>
      <c r="U49" s="392">
        <v>10.042159999999999</v>
      </c>
      <c r="V49" s="392">
        <v>0</v>
      </c>
      <c r="W49" s="392">
        <f t="shared" si="3"/>
        <v>1086.1954000000001</v>
      </c>
      <c r="X49" s="392">
        <v>0</v>
      </c>
      <c r="Y49" s="392">
        <v>-8589.8336500000005</v>
      </c>
      <c r="Z49" s="392">
        <v>1297.1658</v>
      </c>
      <c r="AA49" s="392">
        <f t="shared" si="4"/>
        <v>5333.3652200000006</v>
      </c>
      <c r="AB49" s="582"/>
      <c r="AC49" s="393"/>
      <c r="AD49" s="393"/>
    </row>
    <row r="50" spans="1:30" x14ac:dyDescent="0.2">
      <c r="A50" s="381" t="s">
        <v>1611</v>
      </c>
      <c r="B50" s="392">
        <v>0</v>
      </c>
      <c r="C50" s="392">
        <v>0</v>
      </c>
      <c r="D50" s="392">
        <v>0</v>
      </c>
      <c r="E50" s="392">
        <v>0</v>
      </c>
      <c r="F50" s="392">
        <v>62965.03615</v>
      </c>
      <c r="G50" s="392">
        <v>0</v>
      </c>
      <c r="H50" s="392">
        <f t="shared" si="0"/>
        <v>62965.03615</v>
      </c>
      <c r="I50" s="392">
        <v>1017.65916</v>
      </c>
      <c r="J50" s="392">
        <v>100.5765</v>
      </c>
      <c r="K50" s="392">
        <v>0</v>
      </c>
      <c r="L50" s="392">
        <v>0</v>
      </c>
      <c r="M50" s="392">
        <f t="shared" si="1"/>
        <v>64083.271810000006</v>
      </c>
      <c r="N50" s="392">
        <v>35000</v>
      </c>
      <c r="O50" s="392">
        <v>0</v>
      </c>
      <c r="P50" s="392">
        <v>4480.9218200000005</v>
      </c>
      <c r="Q50" s="392">
        <f t="shared" si="2"/>
        <v>39480.921820000003</v>
      </c>
      <c r="R50" s="392">
        <v>0</v>
      </c>
      <c r="S50" s="392">
        <v>521.61065999999994</v>
      </c>
      <c r="T50" s="392">
        <v>0</v>
      </c>
      <c r="U50" s="392">
        <v>132.21083999999999</v>
      </c>
      <c r="V50" s="392">
        <v>0</v>
      </c>
      <c r="W50" s="392">
        <f t="shared" si="3"/>
        <v>653.8214999999999</v>
      </c>
      <c r="X50" s="392">
        <v>0</v>
      </c>
      <c r="Y50" s="392">
        <v>-9571.539060000001</v>
      </c>
      <c r="Z50" s="392">
        <v>-7408.6500199999991</v>
      </c>
      <c r="AA50" s="392">
        <f t="shared" si="4"/>
        <v>23154.554239999998</v>
      </c>
      <c r="AB50" s="582"/>
      <c r="AC50" s="393"/>
      <c r="AD50" s="393"/>
    </row>
    <row r="51" spans="1:30" x14ac:dyDescent="0.2">
      <c r="A51" s="382" t="s">
        <v>2621</v>
      </c>
      <c r="B51" s="394">
        <v>188.10979</v>
      </c>
      <c r="C51" s="394">
        <v>0</v>
      </c>
      <c r="D51" s="394">
        <v>0</v>
      </c>
      <c r="E51" s="394">
        <v>0</v>
      </c>
      <c r="F51" s="394">
        <v>0</v>
      </c>
      <c r="G51" s="394">
        <v>0</v>
      </c>
      <c r="H51" s="394">
        <f t="shared" si="0"/>
        <v>0</v>
      </c>
      <c r="I51" s="394">
        <v>0</v>
      </c>
      <c r="J51" s="394">
        <v>0</v>
      </c>
      <c r="K51" s="394">
        <v>0</v>
      </c>
      <c r="L51" s="394">
        <v>0</v>
      </c>
      <c r="M51" s="394">
        <f t="shared" si="1"/>
        <v>188.10979</v>
      </c>
      <c r="N51" s="394">
        <v>20000</v>
      </c>
      <c r="O51" s="394">
        <v>-10000</v>
      </c>
      <c r="P51" s="394">
        <v>0</v>
      </c>
      <c r="Q51" s="394">
        <f t="shared" si="2"/>
        <v>10000</v>
      </c>
      <c r="R51" s="394">
        <v>0</v>
      </c>
      <c r="S51" s="394">
        <v>0</v>
      </c>
      <c r="T51" s="394">
        <v>0</v>
      </c>
      <c r="U51" s="394">
        <v>0</v>
      </c>
      <c r="V51" s="394">
        <v>0</v>
      </c>
      <c r="W51" s="394">
        <f t="shared" si="3"/>
        <v>0</v>
      </c>
      <c r="X51" s="394">
        <v>0</v>
      </c>
      <c r="Y51" s="394">
        <v>0</v>
      </c>
      <c r="Z51" s="394">
        <v>-1178.8867700000001</v>
      </c>
      <c r="AA51" s="394">
        <f t="shared" si="4"/>
        <v>8821.113229999999</v>
      </c>
      <c r="AB51" s="582"/>
      <c r="AC51" s="393"/>
      <c r="AD51" s="393"/>
    </row>
    <row r="52" spans="1:30" x14ac:dyDescent="0.2">
      <c r="A52" s="381" t="s">
        <v>1890</v>
      </c>
      <c r="B52" s="392">
        <v>0</v>
      </c>
      <c r="C52" s="392">
        <v>0</v>
      </c>
      <c r="D52" s="392">
        <v>0</v>
      </c>
      <c r="E52" s="392">
        <v>100.84728999999999</v>
      </c>
      <c r="F52" s="392">
        <v>121989.97931</v>
      </c>
      <c r="G52" s="392">
        <v>0</v>
      </c>
      <c r="H52" s="392">
        <f t="shared" si="0"/>
        <v>121989.97931</v>
      </c>
      <c r="I52" s="392">
        <v>373.16745000000003</v>
      </c>
      <c r="J52" s="392">
        <v>0</v>
      </c>
      <c r="K52" s="392">
        <v>0</v>
      </c>
      <c r="L52" s="392">
        <v>0</v>
      </c>
      <c r="M52" s="392">
        <f t="shared" si="1"/>
        <v>122463.99404999999</v>
      </c>
      <c r="N52" s="392">
        <v>25000</v>
      </c>
      <c r="O52" s="392">
        <v>-10000</v>
      </c>
      <c r="P52" s="392">
        <v>1297.9116299999998</v>
      </c>
      <c r="Q52" s="392">
        <f t="shared" si="2"/>
        <v>16297.911630000001</v>
      </c>
      <c r="R52" s="392">
        <v>0</v>
      </c>
      <c r="S52" s="392">
        <v>2854.4595199999999</v>
      </c>
      <c r="T52" s="392">
        <v>1139.88077</v>
      </c>
      <c r="U52" s="392">
        <v>-36.729900000000001</v>
      </c>
      <c r="V52" s="392">
        <v>0</v>
      </c>
      <c r="W52" s="392">
        <f t="shared" si="3"/>
        <v>3957.6103900000003</v>
      </c>
      <c r="X52" s="392">
        <v>0</v>
      </c>
      <c r="Y52" s="392">
        <v>-48.842029999999994</v>
      </c>
      <c r="Z52" s="392">
        <v>2693.5207700000001</v>
      </c>
      <c r="AA52" s="392">
        <f t="shared" si="4"/>
        <v>22900.20076</v>
      </c>
      <c r="AB52" s="582"/>
      <c r="AC52" s="393"/>
      <c r="AD52" s="393"/>
    </row>
    <row r="53" spans="1:30" x14ac:dyDescent="0.2">
      <c r="A53" s="381" t="s">
        <v>1891</v>
      </c>
      <c r="B53" s="392">
        <v>0</v>
      </c>
      <c r="C53" s="392">
        <v>0</v>
      </c>
      <c r="D53" s="392">
        <v>0</v>
      </c>
      <c r="E53" s="392">
        <v>0</v>
      </c>
      <c r="F53" s="392">
        <v>21232.259300000005</v>
      </c>
      <c r="G53" s="392">
        <v>0</v>
      </c>
      <c r="H53" s="392">
        <f t="shared" si="0"/>
        <v>21232.259300000005</v>
      </c>
      <c r="I53" s="392">
        <v>308.94958999999994</v>
      </c>
      <c r="J53" s="392">
        <v>0</v>
      </c>
      <c r="K53" s="392">
        <v>0</v>
      </c>
      <c r="L53" s="392">
        <v>0</v>
      </c>
      <c r="M53" s="392">
        <f t="shared" si="1"/>
        <v>21541.208890000005</v>
      </c>
      <c r="N53" s="392">
        <v>6500</v>
      </c>
      <c r="O53" s="392">
        <v>0</v>
      </c>
      <c r="P53" s="392">
        <v>0</v>
      </c>
      <c r="Q53" s="392">
        <f t="shared" si="2"/>
        <v>6500</v>
      </c>
      <c r="R53" s="392">
        <v>0</v>
      </c>
      <c r="S53" s="392">
        <v>244.26464999999999</v>
      </c>
      <c r="T53" s="392">
        <v>35.940330000000003</v>
      </c>
      <c r="U53" s="392">
        <v>15.180620000000001</v>
      </c>
      <c r="V53" s="392">
        <v>0</v>
      </c>
      <c r="W53" s="392">
        <f t="shared" si="3"/>
        <v>295.38559999999995</v>
      </c>
      <c r="X53" s="392">
        <v>0</v>
      </c>
      <c r="Y53" s="392">
        <v>0</v>
      </c>
      <c r="Z53" s="392">
        <v>2603.2255599999994</v>
      </c>
      <c r="AA53" s="392">
        <f t="shared" si="4"/>
        <v>9398.6111599999986</v>
      </c>
      <c r="AB53" s="582"/>
      <c r="AC53" s="393"/>
      <c r="AD53" s="393"/>
    </row>
    <row r="54" spans="1:30" x14ac:dyDescent="0.2">
      <c r="A54" s="381" t="s">
        <v>2624</v>
      </c>
      <c r="B54" s="392">
        <v>0</v>
      </c>
      <c r="C54" s="392">
        <v>0</v>
      </c>
      <c r="D54" s="392">
        <v>0</v>
      </c>
      <c r="E54" s="392">
        <v>0</v>
      </c>
      <c r="F54" s="392">
        <v>1401.2460000000001</v>
      </c>
      <c r="G54" s="392">
        <v>0</v>
      </c>
      <c r="H54" s="392">
        <f t="shared" si="0"/>
        <v>1401.2460000000001</v>
      </c>
      <c r="I54" s="392">
        <v>55.588000000000001</v>
      </c>
      <c r="J54" s="392">
        <v>0</v>
      </c>
      <c r="K54" s="392">
        <v>0</v>
      </c>
      <c r="L54" s="392">
        <v>0</v>
      </c>
      <c r="M54" s="392">
        <f t="shared" si="1"/>
        <v>1456.8340000000001</v>
      </c>
      <c r="N54" s="392">
        <v>13300</v>
      </c>
      <c r="O54" s="392">
        <v>0</v>
      </c>
      <c r="P54" s="392">
        <v>0</v>
      </c>
      <c r="Q54" s="392">
        <f t="shared" si="2"/>
        <v>13300</v>
      </c>
      <c r="R54" s="392">
        <v>0</v>
      </c>
      <c r="S54" s="392">
        <v>0</v>
      </c>
      <c r="T54" s="392">
        <v>0</v>
      </c>
      <c r="U54" s="392">
        <v>0</v>
      </c>
      <c r="V54" s="392">
        <v>0</v>
      </c>
      <c r="W54" s="392">
        <f t="shared" si="3"/>
        <v>0</v>
      </c>
      <c r="X54" s="392">
        <v>0</v>
      </c>
      <c r="Y54" s="392">
        <v>-3702.6880000000001</v>
      </c>
      <c r="Z54" s="392">
        <v>-4536.915</v>
      </c>
      <c r="AA54" s="392">
        <f t="shared" si="4"/>
        <v>5060.3969999999999</v>
      </c>
      <c r="AB54" s="582"/>
      <c r="AC54" s="393"/>
      <c r="AD54" s="393"/>
    </row>
    <row r="55" spans="1:30" x14ac:dyDescent="0.2">
      <c r="A55" s="382" t="s">
        <v>3011</v>
      </c>
      <c r="B55" s="394">
        <v>0</v>
      </c>
      <c r="C55" s="394">
        <v>0</v>
      </c>
      <c r="D55" s="394">
        <v>0</v>
      </c>
      <c r="E55" s="394">
        <v>0</v>
      </c>
      <c r="F55" s="394">
        <v>0</v>
      </c>
      <c r="G55" s="394">
        <v>0</v>
      </c>
      <c r="H55" s="394">
        <f t="shared" si="0"/>
        <v>0</v>
      </c>
      <c r="I55" s="394">
        <v>0</v>
      </c>
      <c r="J55" s="394">
        <v>0</v>
      </c>
      <c r="K55" s="394">
        <v>0</v>
      </c>
      <c r="L55" s="394">
        <v>0</v>
      </c>
      <c r="M55" s="394">
        <f t="shared" si="1"/>
        <v>0</v>
      </c>
      <c r="N55" s="394">
        <v>21100</v>
      </c>
      <c r="O55" s="394">
        <v>0</v>
      </c>
      <c r="P55" s="394">
        <v>8429.2041199999985</v>
      </c>
      <c r="Q55" s="394">
        <f t="shared" si="2"/>
        <v>29529.204119999999</v>
      </c>
      <c r="R55" s="394">
        <v>0</v>
      </c>
      <c r="S55" s="394">
        <v>234.37456</v>
      </c>
      <c r="T55" s="394">
        <v>2675.2378799999997</v>
      </c>
      <c r="U55" s="394">
        <v>0</v>
      </c>
      <c r="V55" s="394">
        <v>0</v>
      </c>
      <c r="W55" s="394">
        <f t="shared" si="3"/>
        <v>2909.6124399999999</v>
      </c>
      <c r="X55" s="394">
        <v>0</v>
      </c>
      <c r="Y55" s="394">
        <v>-11537.1792</v>
      </c>
      <c r="Z55" s="394">
        <v>-887.10771000000011</v>
      </c>
      <c r="AA55" s="394">
        <f t="shared" si="4"/>
        <v>20014.52965</v>
      </c>
      <c r="AB55" s="582"/>
      <c r="AC55" s="393"/>
      <c r="AD55" s="393"/>
    </row>
    <row r="56" spans="1:30" x14ac:dyDescent="0.2">
      <c r="A56" s="383" t="s">
        <v>2480</v>
      </c>
      <c r="B56" s="395">
        <f>SUM(B44:B55)</f>
        <v>188.10979</v>
      </c>
      <c r="C56" s="395">
        <f t="shared" ref="C56:Z56" si="6">SUM(C44:C55)</f>
        <v>0</v>
      </c>
      <c r="D56" s="395">
        <f t="shared" si="6"/>
        <v>0</v>
      </c>
      <c r="E56" s="395">
        <f t="shared" si="6"/>
        <v>100.84728999999999</v>
      </c>
      <c r="F56" s="395">
        <f t="shared" si="6"/>
        <v>521986.62923000002</v>
      </c>
      <c r="G56" s="395">
        <f t="shared" si="6"/>
        <v>10891.247459999999</v>
      </c>
      <c r="H56" s="395">
        <f t="shared" si="0"/>
        <v>532877.87669000006</v>
      </c>
      <c r="I56" s="395">
        <f t="shared" si="6"/>
        <v>5200.5166999999992</v>
      </c>
      <c r="J56" s="395">
        <f t="shared" si="6"/>
        <v>124.50449999999999</v>
      </c>
      <c r="K56" s="395">
        <f t="shared" si="6"/>
        <v>0</v>
      </c>
      <c r="L56" s="395">
        <f t="shared" si="6"/>
        <v>0</v>
      </c>
      <c r="M56" s="395">
        <f t="shared" si="1"/>
        <v>538491.8549700001</v>
      </c>
      <c r="N56" s="395">
        <f t="shared" si="6"/>
        <v>218707.6</v>
      </c>
      <c r="O56" s="395">
        <f t="shared" si="6"/>
        <v>-20000</v>
      </c>
      <c r="P56" s="395">
        <f t="shared" si="6"/>
        <v>47243.878750000003</v>
      </c>
      <c r="Q56" s="395">
        <f t="shared" si="2"/>
        <v>245951.47875000001</v>
      </c>
      <c r="R56" s="395">
        <v>23573.244999999999</v>
      </c>
      <c r="S56" s="395">
        <f t="shared" si="6"/>
        <v>13874.743979999999</v>
      </c>
      <c r="T56" s="395">
        <f t="shared" si="6"/>
        <v>11522.079879999998</v>
      </c>
      <c r="U56" s="395">
        <f t="shared" si="6"/>
        <v>3605.7643200000007</v>
      </c>
      <c r="V56" s="395">
        <f t="shared" si="6"/>
        <v>17.656560000000002</v>
      </c>
      <c r="W56" s="395">
        <f t="shared" si="3"/>
        <v>29020.244739999998</v>
      </c>
      <c r="X56" s="395">
        <f t="shared" si="6"/>
        <v>0</v>
      </c>
      <c r="Y56" s="395">
        <f t="shared" si="6"/>
        <v>-85487.512159999998</v>
      </c>
      <c r="Z56" s="395">
        <f t="shared" si="6"/>
        <v>37044.285760000013</v>
      </c>
      <c r="AA56" s="395">
        <f t="shared" si="4"/>
        <v>250101.74209000001</v>
      </c>
      <c r="AB56" s="582"/>
      <c r="AC56" s="393"/>
      <c r="AD56" s="393"/>
    </row>
    <row r="57" spans="1:30" x14ac:dyDescent="0.2">
      <c r="A57" s="388" t="s">
        <v>2044</v>
      </c>
      <c r="B57" s="398"/>
      <c r="C57" s="398"/>
      <c r="D57" s="398"/>
      <c r="E57" s="398"/>
      <c r="F57" s="398"/>
      <c r="G57" s="398"/>
      <c r="H57" s="398">
        <f t="shared" si="0"/>
        <v>0</v>
      </c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  <c r="AA57" s="398"/>
      <c r="AB57" s="582"/>
      <c r="AC57" s="393"/>
      <c r="AD57" s="393"/>
    </row>
    <row r="58" spans="1:30" x14ac:dyDescent="0.2">
      <c r="A58" s="381" t="s">
        <v>1884</v>
      </c>
      <c r="B58" s="392">
        <v>0</v>
      </c>
      <c r="C58" s="392">
        <v>0</v>
      </c>
      <c r="D58" s="392">
        <v>0</v>
      </c>
      <c r="E58" s="392">
        <v>0</v>
      </c>
      <c r="F58" s="392">
        <v>0</v>
      </c>
      <c r="G58" s="392">
        <v>0</v>
      </c>
      <c r="H58" s="392">
        <f t="shared" si="0"/>
        <v>0</v>
      </c>
      <c r="I58" s="392">
        <v>6121.5810000000001</v>
      </c>
      <c r="J58" s="392">
        <v>0</v>
      </c>
      <c r="K58" s="392">
        <v>0</v>
      </c>
      <c r="L58" s="392">
        <v>0</v>
      </c>
      <c r="M58" s="392">
        <f t="shared" si="1"/>
        <v>6121.5810000000001</v>
      </c>
      <c r="N58" s="392">
        <v>175000</v>
      </c>
      <c r="O58" s="392">
        <v>0</v>
      </c>
      <c r="P58" s="392">
        <v>0</v>
      </c>
      <c r="Q58" s="392">
        <f t="shared" si="2"/>
        <v>175000</v>
      </c>
      <c r="R58" s="392">
        <v>125.91028</v>
      </c>
      <c r="S58" s="392">
        <v>36390.595079999999</v>
      </c>
      <c r="T58" s="392">
        <v>67045.583889999994</v>
      </c>
      <c r="U58" s="392">
        <v>20268.33771</v>
      </c>
      <c r="V58" s="392">
        <v>0</v>
      </c>
      <c r="W58" s="392">
        <f t="shared" si="3"/>
        <v>123704.51668</v>
      </c>
      <c r="X58" s="392">
        <v>0</v>
      </c>
      <c r="Y58" s="392">
        <v>0</v>
      </c>
      <c r="Z58" s="392">
        <v>45481.21224999983</v>
      </c>
      <c r="AA58" s="392">
        <f t="shared" si="4"/>
        <v>344311.63920999982</v>
      </c>
      <c r="AB58" s="582"/>
      <c r="AC58" s="393"/>
      <c r="AD58" s="393"/>
    </row>
    <row r="59" spans="1:30" x14ac:dyDescent="0.2">
      <c r="A59" s="381" t="s">
        <v>1885</v>
      </c>
      <c r="B59" s="392">
        <v>0</v>
      </c>
      <c r="C59" s="392">
        <v>0</v>
      </c>
      <c r="D59" s="392">
        <v>0</v>
      </c>
      <c r="E59" s="392">
        <v>0</v>
      </c>
      <c r="F59" s="392">
        <v>0</v>
      </c>
      <c r="G59" s="392">
        <v>0</v>
      </c>
      <c r="H59" s="392">
        <f t="shared" si="0"/>
        <v>0</v>
      </c>
      <c r="I59" s="392">
        <v>0</v>
      </c>
      <c r="J59" s="392">
        <v>0</v>
      </c>
      <c r="K59" s="392">
        <v>0</v>
      </c>
      <c r="L59" s="392">
        <v>0</v>
      </c>
      <c r="M59" s="392">
        <f t="shared" si="1"/>
        <v>0</v>
      </c>
      <c r="N59" s="392">
        <v>40000</v>
      </c>
      <c r="O59" s="392">
        <v>-9999.9984999999997</v>
      </c>
      <c r="P59" s="392">
        <v>0</v>
      </c>
      <c r="Q59" s="392">
        <f t="shared" si="2"/>
        <v>30000.001499999998</v>
      </c>
      <c r="R59" s="392">
        <v>0</v>
      </c>
      <c r="S59" s="392">
        <v>0</v>
      </c>
      <c r="T59" s="392">
        <v>0</v>
      </c>
      <c r="U59" s="392">
        <v>0</v>
      </c>
      <c r="V59" s="392">
        <v>0</v>
      </c>
      <c r="W59" s="392">
        <f t="shared" si="3"/>
        <v>0</v>
      </c>
      <c r="X59" s="392">
        <v>0</v>
      </c>
      <c r="Y59" s="392">
        <v>-10073.36615</v>
      </c>
      <c r="Z59" s="392">
        <v>-8757.3529399999989</v>
      </c>
      <c r="AA59" s="392">
        <f t="shared" si="4"/>
        <v>11169.282409999998</v>
      </c>
      <c r="AB59" s="582"/>
      <c r="AC59" s="393"/>
      <c r="AD59" s="393"/>
    </row>
    <row r="60" spans="1:30" x14ac:dyDescent="0.2">
      <c r="A60" s="381" t="s">
        <v>2619</v>
      </c>
      <c r="B60" s="392">
        <v>11.902340000000001</v>
      </c>
      <c r="C60" s="392">
        <v>1130189.6948900002</v>
      </c>
      <c r="D60" s="392">
        <v>0</v>
      </c>
      <c r="E60" s="392">
        <v>0</v>
      </c>
      <c r="F60" s="392">
        <v>507997.63443999999</v>
      </c>
      <c r="G60" s="392">
        <v>0</v>
      </c>
      <c r="H60" s="392">
        <f t="shared" si="0"/>
        <v>507997.63443999999</v>
      </c>
      <c r="I60" s="392">
        <v>9546.8484200000003</v>
      </c>
      <c r="J60" s="392">
        <v>1485.05033</v>
      </c>
      <c r="K60" s="392">
        <v>0</v>
      </c>
      <c r="L60" s="392">
        <v>0</v>
      </c>
      <c r="M60" s="392">
        <f t="shared" si="1"/>
        <v>1649231.1304200001</v>
      </c>
      <c r="N60" s="392">
        <v>35779.197</v>
      </c>
      <c r="O60" s="392">
        <v>0</v>
      </c>
      <c r="P60" s="392">
        <v>16192.7829</v>
      </c>
      <c r="Q60" s="392">
        <f t="shared" si="2"/>
        <v>51971.979899999998</v>
      </c>
      <c r="R60" s="392">
        <v>66865.03916</v>
      </c>
      <c r="S60" s="392">
        <v>289.04509000000002</v>
      </c>
      <c r="T60" s="392">
        <v>5422.2765800000006</v>
      </c>
      <c r="U60" s="392">
        <v>2835.0547099999999</v>
      </c>
      <c r="V60" s="392">
        <v>0</v>
      </c>
      <c r="W60" s="392">
        <f t="shared" si="3"/>
        <v>8546.3763799999997</v>
      </c>
      <c r="X60" s="392">
        <v>0</v>
      </c>
      <c r="Y60" s="392">
        <v>-41418.534939999998</v>
      </c>
      <c r="Z60" s="392">
        <v>-15184.568640000001</v>
      </c>
      <c r="AA60" s="392">
        <f t="shared" si="4"/>
        <v>70780.291859999998</v>
      </c>
      <c r="AB60" s="582"/>
      <c r="AC60" s="393"/>
      <c r="AD60" s="393"/>
    </row>
    <row r="61" spans="1:30" x14ac:dyDescent="0.2">
      <c r="A61" s="381" t="s">
        <v>1610</v>
      </c>
      <c r="B61" s="392">
        <v>0</v>
      </c>
      <c r="C61" s="392">
        <v>251384.88107</v>
      </c>
      <c r="D61" s="392">
        <v>0</v>
      </c>
      <c r="E61" s="392">
        <v>0</v>
      </c>
      <c r="F61" s="392">
        <v>103499.72199999999</v>
      </c>
      <c r="G61" s="392">
        <v>978.62985000000003</v>
      </c>
      <c r="H61" s="392">
        <f t="shared" si="0"/>
        <v>104478.35184999999</v>
      </c>
      <c r="I61" s="392">
        <v>1853.22777</v>
      </c>
      <c r="J61" s="392">
        <v>0</v>
      </c>
      <c r="K61" s="392">
        <v>0</v>
      </c>
      <c r="L61" s="392">
        <v>0</v>
      </c>
      <c r="M61" s="392">
        <f t="shared" si="1"/>
        <v>357716.46068999998</v>
      </c>
      <c r="N61" s="392">
        <v>50000</v>
      </c>
      <c r="O61" s="392">
        <v>0</v>
      </c>
      <c r="P61" s="392">
        <v>0</v>
      </c>
      <c r="Q61" s="392">
        <f t="shared" si="2"/>
        <v>50000</v>
      </c>
      <c r="R61" s="392">
        <v>0</v>
      </c>
      <c r="S61" s="392">
        <v>12771.654199999999</v>
      </c>
      <c r="T61" s="392">
        <v>10196.3498</v>
      </c>
      <c r="U61" s="392">
        <v>2593.3098799999998</v>
      </c>
      <c r="V61" s="392">
        <v>0</v>
      </c>
      <c r="W61" s="392">
        <f t="shared" si="3"/>
        <v>25561.313880000002</v>
      </c>
      <c r="X61" s="392">
        <v>0</v>
      </c>
      <c r="Y61" s="392">
        <v>0</v>
      </c>
      <c r="Z61" s="392">
        <v>46606.25877</v>
      </c>
      <c r="AA61" s="392">
        <f t="shared" si="4"/>
        <v>122167.57265</v>
      </c>
      <c r="AB61" s="582"/>
      <c r="AC61" s="393"/>
      <c r="AD61" s="393"/>
    </row>
    <row r="62" spans="1:30" x14ac:dyDescent="0.2">
      <c r="A62" s="382" t="s">
        <v>2622</v>
      </c>
      <c r="B62" s="394">
        <v>0</v>
      </c>
      <c r="C62" s="394">
        <v>138817.51838999783</v>
      </c>
      <c r="D62" s="394">
        <v>0</v>
      </c>
      <c r="E62" s="394">
        <v>0</v>
      </c>
      <c r="F62" s="394">
        <v>33667.132879999866</v>
      </c>
      <c r="G62" s="394">
        <v>0</v>
      </c>
      <c r="H62" s="394">
        <f t="shared" si="0"/>
        <v>33667.132879999866</v>
      </c>
      <c r="I62" s="394">
        <v>1117.9221399999999</v>
      </c>
      <c r="J62" s="394">
        <v>0</v>
      </c>
      <c r="K62" s="394">
        <v>0</v>
      </c>
      <c r="L62" s="394">
        <v>0</v>
      </c>
      <c r="M62" s="394">
        <f t="shared" si="1"/>
        <v>173602.57340999771</v>
      </c>
      <c r="N62" s="394">
        <v>37700</v>
      </c>
      <c r="O62" s="394">
        <v>0</v>
      </c>
      <c r="P62" s="394">
        <v>0</v>
      </c>
      <c r="Q62" s="394">
        <f t="shared" si="2"/>
        <v>37700</v>
      </c>
      <c r="R62" s="394">
        <v>0</v>
      </c>
      <c r="S62" s="394">
        <v>224.90648000000002</v>
      </c>
      <c r="T62" s="394">
        <v>0</v>
      </c>
      <c r="U62" s="394">
        <v>55.589129999999997</v>
      </c>
      <c r="V62" s="394">
        <v>0</v>
      </c>
      <c r="W62" s="394">
        <f t="shared" si="3"/>
        <v>280.49561</v>
      </c>
      <c r="X62" s="394">
        <v>0</v>
      </c>
      <c r="Y62" s="394">
        <v>-19831.524100000002</v>
      </c>
      <c r="Z62" s="394">
        <v>-8736.6490011542137</v>
      </c>
      <c r="AA62" s="394">
        <f t="shared" si="4"/>
        <v>9412.3225088457821</v>
      </c>
      <c r="AB62" s="582"/>
      <c r="AC62" s="393"/>
      <c r="AD62" s="393"/>
    </row>
    <row r="63" spans="1:30" x14ac:dyDescent="0.2">
      <c r="A63" s="381" t="s">
        <v>2623</v>
      </c>
      <c r="B63" s="392">
        <v>0.71595000000000009</v>
      </c>
      <c r="C63" s="392">
        <v>0</v>
      </c>
      <c r="D63" s="392">
        <v>0</v>
      </c>
      <c r="E63" s="392">
        <v>0</v>
      </c>
      <c r="F63" s="392">
        <v>66641.478500000012</v>
      </c>
      <c r="G63" s="392">
        <v>2914.94812</v>
      </c>
      <c r="H63" s="392">
        <f t="shared" si="0"/>
        <v>69556.426620000013</v>
      </c>
      <c r="I63" s="392">
        <v>1469.0346000000002</v>
      </c>
      <c r="J63" s="392">
        <v>0</v>
      </c>
      <c r="K63" s="392">
        <v>0</v>
      </c>
      <c r="L63" s="392">
        <v>0</v>
      </c>
      <c r="M63" s="392">
        <f t="shared" si="1"/>
        <v>71026.17717000001</v>
      </c>
      <c r="N63" s="392">
        <v>50000</v>
      </c>
      <c r="O63" s="392">
        <v>0</v>
      </c>
      <c r="P63" s="392">
        <v>3084.4450400000001</v>
      </c>
      <c r="Q63" s="392">
        <f t="shared" si="2"/>
        <v>53084.445039999999</v>
      </c>
      <c r="R63" s="392">
        <v>0</v>
      </c>
      <c r="S63" s="392">
        <v>0</v>
      </c>
      <c r="T63" s="392">
        <v>0</v>
      </c>
      <c r="U63" s="392">
        <v>129.51161999999999</v>
      </c>
      <c r="V63" s="392">
        <v>0</v>
      </c>
      <c r="W63" s="392">
        <f t="shared" si="3"/>
        <v>129.51161999999999</v>
      </c>
      <c r="X63" s="392">
        <v>0</v>
      </c>
      <c r="Y63" s="392">
        <v>-4719.5768399999997</v>
      </c>
      <c r="Z63" s="392">
        <v>41265.073490000002</v>
      </c>
      <c r="AA63" s="392">
        <f t="shared" si="4"/>
        <v>89759.453309999997</v>
      </c>
      <c r="AB63" s="582"/>
      <c r="AC63" s="393"/>
      <c r="AD63" s="393"/>
    </row>
    <row r="64" spans="1:30" x14ac:dyDescent="0.2">
      <c r="A64" s="381" t="s">
        <v>1892</v>
      </c>
      <c r="B64" s="392">
        <v>0</v>
      </c>
      <c r="C64" s="392">
        <v>235877.8591</v>
      </c>
      <c r="D64" s="392">
        <v>0</v>
      </c>
      <c r="E64" s="392">
        <v>0</v>
      </c>
      <c r="F64" s="392">
        <v>399941.52003999997</v>
      </c>
      <c r="G64" s="392">
        <v>2007.9488600000002</v>
      </c>
      <c r="H64" s="392">
        <f t="shared" si="0"/>
        <v>401949.46889999998</v>
      </c>
      <c r="I64" s="392">
        <v>3885.3002499999998</v>
      </c>
      <c r="J64" s="392">
        <v>0</v>
      </c>
      <c r="K64" s="392">
        <v>0</v>
      </c>
      <c r="L64" s="392">
        <v>0</v>
      </c>
      <c r="M64" s="392">
        <f t="shared" si="1"/>
        <v>641712.62824999995</v>
      </c>
      <c r="N64" s="392">
        <v>20000</v>
      </c>
      <c r="O64" s="392">
        <v>0</v>
      </c>
      <c r="P64" s="392">
        <v>0</v>
      </c>
      <c r="Q64" s="392">
        <f t="shared" si="2"/>
        <v>20000</v>
      </c>
      <c r="R64" s="392">
        <v>0</v>
      </c>
      <c r="S64" s="392">
        <v>8492.6012300000002</v>
      </c>
      <c r="T64" s="392">
        <v>46339.521729999993</v>
      </c>
      <c r="U64" s="392">
        <v>980.42277000000001</v>
      </c>
      <c r="V64" s="392">
        <v>0</v>
      </c>
      <c r="W64" s="392">
        <f t="shared" si="3"/>
        <v>55812.545729999991</v>
      </c>
      <c r="X64" s="392">
        <v>0</v>
      </c>
      <c r="Y64" s="392">
        <v>0</v>
      </c>
      <c r="Z64" s="392">
        <v>17744.840724126516</v>
      </c>
      <c r="AA64" s="392">
        <f t="shared" si="4"/>
        <v>93557.386454126507</v>
      </c>
      <c r="AB64" s="582"/>
      <c r="AC64" s="393"/>
      <c r="AD64" s="393"/>
    </row>
    <row r="65" spans="1:30" x14ac:dyDescent="0.2">
      <c r="A65" s="381" t="s">
        <v>1893</v>
      </c>
      <c r="B65" s="392">
        <v>0</v>
      </c>
      <c r="C65" s="392">
        <v>275285.05306000001</v>
      </c>
      <c r="D65" s="392">
        <v>0</v>
      </c>
      <c r="E65" s="392">
        <v>73.908869999999993</v>
      </c>
      <c r="F65" s="392">
        <v>0</v>
      </c>
      <c r="G65" s="392">
        <v>0</v>
      </c>
      <c r="H65" s="392">
        <f t="shared" si="0"/>
        <v>0</v>
      </c>
      <c r="I65" s="392">
        <v>615.34649000000002</v>
      </c>
      <c r="J65" s="392">
        <v>0</v>
      </c>
      <c r="K65" s="392">
        <v>0</v>
      </c>
      <c r="L65" s="392">
        <v>0</v>
      </c>
      <c r="M65" s="392">
        <f t="shared" si="1"/>
        <v>275974.30842000002</v>
      </c>
      <c r="N65" s="392">
        <v>45000</v>
      </c>
      <c r="O65" s="392">
        <v>0</v>
      </c>
      <c r="P65" s="392">
        <v>1159.7724099999998</v>
      </c>
      <c r="Q65" s="392">
        <f t="shared" si="2"/>
        <v>46159.772409999998</v>
      </c>
      <c r="R65" s="392">
        <v>0</v>
      </c>
      <c r="S65" s="392">
        <v>0</v>
      </c>
      <c r="T65" s="392">
        <v>0</v>
      </c>
      <c r="U65" s="392">
        <v>0</v>
      </c>
      <c r="V65" s="392">
        <v>0</v>
      </c>
      <c r="W65" s="392">
        <f t="shared" si="3"/>
        <v>0</v>
      </c>
      <c r="X65" s="392">
        <v>0</v>
      </c>
      <c r="Y65" s="392">
        <v>-21445.339989999997</v>
      </c>
      <c r="Z65" s="392">
        <v>2116.866299999971</v>
      </c>
      <c r="AA65" s="392">
        <f t="shared" si="4"/>
        <v>26831.298719999973</v>
      </c>
      <c r="AB65" s="582"/>
      <c r="AC65" s="393"/>
      <c r="AD65" s="393"/>
    </row>
    <row r="66" spans="1:30" x14ac:dyDescent="0.2">
      <c r="A66" s="381" t="s">
        <v>1895</v>
      </c>
      <c r="B66" s="392">
        <v>1.8260900000000002</v>
      </c>
      <c r="C66" s="392">
        <v>291871.74988999998</v>
      </c>
      <c r="D66" s="392">
        <v>0</v>
      </c>
      <c r="E66" s="392">
        <v>0</v>
      </c>
      <c r="F66" s="392">
        <v>260595.21762999997</v>
      </c>
      <c r="G66" s="392">
        <v>0</v>
      </c>
      <c r="H66" s="392">
        <f t="shared" si="0"/>
        <v>260595.21762999997</v>
      </c>
      <c r="I66" s="392">
        <v>2886.2028399999999</v>
      </c>
      <c r="J66" s="392">
        <v>0</v>
      </c>
      <c r="K66" s="392">
        <v>0</v>
      </c>
      <c r="L66" s="392">
        <v>10352.75116</v>
      </c>
      <c r="M66" s="392">
        <f t="shared" si="1"/>
        <v>565707.74760999996</v>
      </c>
      <c r="N66" s="392">
        <v>26500</v>
      </c>
      <c r="O66" s="392">
        <v>0</v>
      </c>
      <c r="P66" s="392">
        <v>20102.795050000001</v>
      </c>
      <c r="Q66" s="392">
        <f t="shared" si="2"/>
        <v>46602.795050000001</v>
      </c>
      <c r="R66" s="392">
        <v>0</v>
      </c>
      <c r="S66" s="392">
        <v>3545.8115400000002</v>
      </c>
      <c r="T66" s="392">
        <v>12366.781650000001</v>
      </c>
      <c r="U66" s="392">
        <v>-22.352419999999999</v>
      </c>
      <c r="V66" s="392">
        <v>0</v>
      </c>
      <c r="W66" s="392">
        <f t="shared" si="3"/>
        <v>15890.240770000002</v>
      </c>
      <c r="X66" s="392">
        <v>0</v>
      </c>
      <c r="Y66" s="392">
        <v>794.57346999999993</v>
      </c>
      <c r="Z66" s="392">
        <v>15702.886619999999</v>
      </c>
      <c r="AA66" s="392">
        <f t="shared" si="4"/>
        <v>78990.495910000012</v>
      </c>
      <c r="AB66" s="582"/>
      <c r="AC66" s="393"/>
      <c r="AD66" s="393"/>
    </row>
    <row r="67" spans="1:30" x14ac:dyDescent="0.2">
      <c r="A67" s="381" t="s">
        <v>600</v>
      </c>
      <c r="B67" s="392">
        <v>182.46899999999999</v>
      </c>
      <c r="C67" s="392">
        <v>0</v>
      </c>
      <c r="D67" s="392">
        <v>0</v>
      </c>
      <c r="E67" s="392">
        <v>0</v>
      </c>
      <c r="F67" s="392">
        <v>475603.88199999998</v>
      </c>
      <c r="G67" s="392">
        <v>12948.38276</v>
      </c>
      <c r="H67" s="392">
        <f t="shared" si="0"/>
        <v>488552.26475999999</v>
      </c>
      <c r="I67" s="392">
        <v>6449.768</v>
      </c>
      <c r="J67" s="392">
        <v>0</v>
      </c>
      <c r="K67" s="392">
        <v>0</v>
      </c>
      <c r="L67" s="392">
        <v>0</v>
      </c>
      <c r="M67" s="392">
        <f t="shared" si="1"/>
        <v>495184.50175999996</v>
      </c>
      <c r="N67" s="392">
        <v>58000</v>
      </c>
      <c r="O67" s="392">
        <v>0</v>
      </c>
      <c r="P67" s="392">
        <v>0</v>
      </c>
      <c r="Q67" s="392">
        <f t="shared" si="2"/>
        <v>58000</v>
      </c>
      <c r="R67" s="392">
        <v>18825.58455</v>
      </c>
      <c r="S67" s="392">
        <v>0</v>
      </c>
      <c r="T67" s="392">
        <v>0</v>
      </c>
      <c r="U67" s="392">
        <v>1566.80603</v>
      </c>
      <c r="V67" s="392">
        <v>0</v>
      </c>
      <c r="W67" s="392">
        <f t="shared" si="3"/>
        <v>1566.80603</v>
      </c>
      <c r="X67" s="392">
        <v>0</v>
      </c>
      <c r="Y67" s="392">
        <v>-9792.4171900000001</v>
      </c>
      <c r="Z67" s="392">
        <v>27982.675309999999</v>
      </c>
      <c r="AA67" s="392">
        <f t="shared" si="4"/>
        <v>96582.648699999991</v>
      </c>
      <c r="AB67" s="582"/>
      <c r="AC67" s="393"/>
      <c r="AD67" s="393"/>
    </row>
    <row r="68" spans="1:30" x14ac:dyDescent="0.2">
      <c r="A68" s="383" t="s">
        <v>2045</v>
      </c>
      <c r="B68" s="395">
        <f>SUM(B58:B67)</f>
        <v>196.91337999999999</v>
      </c>
      <c r="C68" s="395">
        <f t="shared" ref="C68:Z68" si="7">SUM(C58:C67)</f>
        <v>2323426.756399998</v>
      </c>
      <c r="D68" s="395">
        <f t="shared" si="7"/>
        <v>0</v>
      </c>
      <c r="E68" s="395">
        <f t="shared" si="7"/>
        <v>73.908869999999993</v>
      </c>
      <c r="F68" s="395">
        <f t="shared" si="7"/>
        <v>1847946.5874899996</v>
      </c>
      <c r="G68" s="395">
        <f t="shared" si="7"/>
        <v>18849.909590000003</v>
      </c>
      <c r="H68" s="395">
        <f t="shared" si="0"/>
        <v>1866796.4970799997</v>
      </c>
      <c r="I68" s="395">
        <f t="shared" si="7"/>
        <v>33945.231509999998</v>
      </c>
      <c r="J68" s="395">
        <f t="shared" si="7"/>
        <v>1485.05033</v>
      </c>
      <c r="K68" s="395">
        <f t="shared" si="7"/>
        <v>0</v>
      </c>
      <c r="L68" s="395">
        <f t="shared" si="7"/>
        <v>10352.75116</v>
      </c>
      <c r="M68" s="395">
        <f t="shared" si="1"/>
        <v>4236277.1087299976</v>
      </c>
      <c r="N68" s="395">
        <f t="shared" si="7"/>
        <v>537979.19699999993</v>
      </c>
      <c r="O68" s="395">
        <f t="shared" si="7"/>
        <v>-9999.9984999999997</v>
      </c>
      <c r="P68" s="395">
        <f t="shared" si="7"/>
        <v>40539.795400000003</v>
      </c>
      <c r="Q68" s="395">
        <f t="shared" si="2"/>
        <v>568518.99389999988</v>
      </c>
      <c r="R68" s="395">
        <v>85816.533989999996</v>
      </c>
      <c r="S68" s="395">
        <f t="shared" si="7"/>
        <v>61714.613619999996</v>
      </c>
      <c r="T68" s="395">
        <f t="shared" si="7"/>
        <v>141370.51364999998</v>
      </c>
      <c r="U68" s="395">
        <f t="shared" si="7"/>
        <v>28406.679430000004</v>
      </c>
      <c r="V68" s="395">
        <f t="shared" si="7"/>
        <v>0</v>
      </c>
      <c r="W68" s="395">
        <f t="shared" si="3"/>
        <v>231491.80669999996</v>
      </c>
      <c r="X68" s="395">
        <f t="shared" si="7"/>
        <v>0</v>
      </c>
      <c r="Y68" s="395">
        <f t="shared" si="7"/>
        <v>-106486.18573999999</v>
      </c>
      <c r="Z68" s="395">
        <f t="shared" si="7"/>
        <v>164221.24288297209</v>
      </c>
      <c r="AA68" s="395">
        <f t="shared" si="4"/>
        <v>943562.391732972</v>
      </c>
      <c r="AB68" s="582"/>
      <c r="AC68" s="393"/>
      <c r="AD68" s="393"/>
    </row>
    <row r="69" spans="1:30" x14ac:dyDescent="0.2">
      <c r="A69" s="384" t="s">
        <v>2046</v>
      </c>
      <c r="B69" s="392"/>
      <c r="C69" s="392"/>
      <c r="D69" s="392"/>
      <c r="E69" s="392"/>
      <c r="F69" s="392"/>
      <c r="G69" s="392"/>
      <c r="H69" s="392">
        <f t="shared" si="0"/>
        <v>0</v>
      </c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582"/>
      <c r="AC69" s="393"/>
      <c r="AD69" s="393"/>
    </row>
    <row r="70" spans="1:30" x14ac:dyDescent="0.2">
      <c r="A70" s="381" t="s">
        <v>2625</v>
      </c>
      <c r="B70" s="392">
        <v>0</v>
      </c>
      <c r="C70" s="392">
        <v>0</v>
      </c>
      <c r="D70" s="392">
        <v>0</v>
      </c>
      <c r="E70" s="392">
        <v>0</v>
      </c>
      <c r="F70" s="392">
        <v>0</v>
      </c>
      <c r="G70" s="392">
        <v>0</v>
      </c>
      <c r="H70" s="392">
        <f t="shared" si="0"/>
        <v>0</v>
      </c>
      <c r="I70" s="392">
        <v>0</v>
      </c>
      <c r="J70" s="392">
        <v>0</v>
      </c>
      <c r="K70" s="392">
        <v>0</v>
      </c>
      <c r="L70" s="392">
        <v>0</v>
      </c>
      <c r="M70" s="392">
        <f t="shared" si="1"/>
        <v>0</v>
      </c>
      <c r="N70" s="392">
        <v>17700</v>
      </c>
      <c r="O70" s="392">
        <v>-6027.1689500000002</v>
      </c>
      <c r="P70" s="392">
        <v>0</v>
      </c>
      <c r="Q70" s="392">
        <f t="shared" si="2"/>
        <v>11672.831050000001</v>
      </c>
      <c r="R70" s="392">
        <v>0</v>
      </c>
      <c r="S70" s="392">
        <v>69.783350000000013</v>
      </c>
      <c r="T70" s="392">
        <v>453.83524</v>
      </c>
      <c r="U70" s="392">
        <v>0</v>
      </c>
      <c r="V70" s="392">
        <v>0</v>
      </c>
      <c r="W70" s="392">
        <f t="shared" si="3"/>
        <v>523.61859000000004</v>
      </c>
      <c r="X70" s="392">
        <v>0</v>
      </c>
      <c r="Y70" s="392">
        <v>-10870.334709999999</v>
      </c>
      <c r="Z70" s="392">
        <v>11.1496</v>
      </c>
      <c r="AA70" s="392">
        <f t="shared" si="4"/>
        <v>1337.2645300000015</v>
      </c>
      <c r="AB70" s="582"/>
      <c r="AC70" s="393"/>
      <c r="AD70" s="393"/>
    </row>
    <row r="71" spans="1:30" x14ac:dyDescent="0.2">
      <c r="A71" s="381" t="s">
        <v>2626</v>
      </c>
      <c r="B71" s="392">
        <v>0</v>
      </c>
      <c r="C71" s="392">
        <v>0</v>
      </c>
      <c r="D71" s="392">
        <v>0</v>
      </c>
      <c r="E71" s="392">
        <v>0</v>
      </c>
      <c r="F71" s="392">
        <v>0</v>
      </c>
      <c r="G71" s="392">
        <v>0</v>
      </c>
      <c r="H71" s="392">
        <f t="shared" si="0"/>
        <v>0</v>
      </c>
      <c r="I71" s="392">
        <v>4388.5331399999995</v>
      </c>
      <c r="J71" s="392">
        <v>0</v>
      </c>
      <c r="K71" s="392">
        <v>21.989330000000002</v>
      </c>
      <c r="L71" s="392">
        <v>0</v>
      </c>
      <c r="M71" s="392">
        <f t="shared" si="1"/>
        <v>4410.5224699999999</v>
      </c>
      <c r="N71" s="392">
        <v>385000</v>
      </c>
      <c r="O71" s="392">
        <v>0</v>
      </c>
      <c r="P71" s="392">
        <v>0</v>
      </c>
      <c r="Q71" s="392">
        <f t="shared" si="2"/>
        <v>385000</v>
      </c>
      <c r="R71" s="392">
        <v>269.52749</v>
      </c>
      <c r="S71" s="392">
        <v>15340.33756</v>
      </c>
      <c r="T71" s="392">
        <v>48500</v>
      </c>
      <c r="U71" s="392">
        <v>47482.021119999998</v>
      </c>
      <c r="V71" s="392">
        <v>0</v>
      </c>
      <c r="W71" s="392">
        <f t="shared" si="3"/>
        <v>111322.35868</v>
      </c>
      <c r="X71" s="392">
        <v>137655.80562</v>
      </c>
      <c r="Y71" s="392">
        <v>0</v>
      </c>
      <c r="Z71" s="392">
        <v>72675.659889999995</v>
      </c>
      <c r="AA71" s="392">
        <f t="shared" si="4"/>
        <v>706923.35168000008</v>
      </c>
      <c r="AB71" s="582"/>
      <c r="AC71" s="393"/>
      <c r="AD71" s="393"/>
    </row>
    <row r="72" spans="1:30" x14ac:dyDescent="0.2">
      <c r="A72" s="383" t="s">
        <v>2047</v>
      </c>
      <c r="B72" s="395">
        <f>SUM(B70:B71)</f>
        <v>0</v>
      </c>
      <c r="C72" s="395">
        <f t="shared" ref="C72:Z72" si="8">SUM(C70:C71)</f>
        <v>0</v>
      </c>
      <c r="D72" s="395">
        <f t="shared" si="8"/>
        <v>0</v>
      </c>
      <c r="E72" s="395">
        <f t="shared" si="8"/>
        <v>0</v>
      </c>
      <c r="F72" s="395">
        <f t="shared" si="8"/>
        <v>0</v>
      </c>
      <c r="G72" s="395">
        <f t="shared" si="8"/>
        <v>0</v>
      </c>
      <c r="H72" s="395">
        <f t="shared" si="0"/>
        <v>0</v>
      </c>
      <c r="I72" s="395">
        <f t="shared" si="8"/>
        <v>4388.5331399999995</v>
      </c>
      <c r="J72" s="395">
        <f t="shared" si="8"/>
        <v>0</v>
      </c>
      <c r="K72" s="395">
        <f t="shared" si="8"/>
        <v>21.989330000000002</v>
      </c>
      <c r="L72" s="395">
        <f t="shared" si="8"/>
        <v>0</v>
      </c>
      <c r="M72" s="395">
        <f t="shared" si="1"/>
        <v>4410.5224699999999</v>
      </c>
      <c r="N72" s="395">
        <f t="shared" si="8"/>
        <v>402700</v>
      </c>
      <c r="O72" s="395">
        <f t="shared" si="8"/>
        <v>-6027.1689500000002</v>
      </c>
      <c r="P72" s="395">
        <f t="shared" si="8"/>
        <v>0</v>
      </c>
      <c r="Q72" s="395">
        <f t="shared" si="2"/>
        <v>396672.83104999998</v>
      </c>
      <c r="R72" s="395">
        <v>269.52749</v>
      </c>
      <c r="S72" s="395">
        <f t="shared" si="8"/>
        <v>15410.12091</v>
      </c>
      <c r="T72" s="395">
        <f t="shared" si="8"/>
        <v>48953.83524</v>
      </c>
      <c r="U72" s="395">
        <f t="shared" si="8"/>
        <v>47482.021119999998</v>
      </c>
      <c r="V72" s="395">
        <f t="shared" si="8"/>
        <v>0</v>
      </c>
      <c r="W72" s="395">
        <f t="shared" si="3"/>
        <v>111845.97727</v>
      </c>
      <c r="X72" s="395">
        <f t="shared" si="8"/>
        <v>137655.80562</v>
      </c>
      <c r="Y72" s="395">
        <f t="shared" si="8"/>
        <v>-10870.334709999999</v>
      </c>
      <c r="Z72" s="395">
        <f t="shared" si="8"/>
        <v>72686.80949</v>
      </c>
      <c r="AA72" s="395">
        <f t="shared" si="4"/>
        <v>708260.61621000001</v>
      </c>
      <c r="AB72" s="582"/>
      <c r="AC72" s="393"/>
      <c r="AD72" s="393"/>
    </row>
    <row r="73" spans="1:30" ht="13.5" thickBot="1" x14ac:dyDescent="0.25">
      <c r="A73" s="389" t="s">
        <v>2629</v>
      </c>
      <c r="B73" s="399">
        <f t="shared" ref="B73:Z73" si="9">+B42+B56+B68+B72</f>
        <v>916.78291999999999</v>
      </c>
      <c r="C73" s="399">
        <f t="shared" si="9"/>
        <v>2323426.756399998</v>
      </c>
      <c r="D73" s="399">
        <f t="shared" si="9"/>
        <v>80146.705659999992</v>
      </c>
      <c r="E73" s="399">
        <f t="shared" si="9"/>
        <v>1376.2784599999998</v>
      </c>
      <c r="F73" s="399">
        <f t="shared" si="9"/>
        <v>2381716.5078399996</v>
      </c>
      <c r="G73" s="399">
        <f t="shared" si="9"/>
        <v>53757.606850000004</v>
      </c>
      <c r="H73" s="399">
        <f t="shared" si="0"/>
        <v>2435474.1146899997</v>
      </c>
      <c r="I73" s="399">
        <f t="shared" si="9"/>
        <v>117646.17548000001</v>
      </c>
      <c r="J73" s="399">
        <f t="shared" si="9"/>
        <v>9577.9022700000005</v>
      </c>
      <c r="K73" s="399">
        <f t="shared" si="9"/>
        <v>21.989330000000002</v>
      </c>
      <c r="L73" s="399">
        <f t="shared" si="9"/>
        <v>10963.83596</v>
      </c>
      <c r="M73" s="399">
        <f t="shared" si="1"/>
        <v>4979550.5411699982</v>
      </c>
      <c r="N73" s="399">
        <f t="shared" si="9"/>
        <v>3422732.9579400001</v>
      </c>
      <c r="O73" s="399">
        <f t="shared" si="9"/>
        <v>-67071.972600000008</v>
      </c>
      <c r="P73" s="399">
        <f t="shared" si="9"/>
        <v>454307.54113000009</v>
      </c>
      <c r="Q73" s="399">
        <f t="shared" si="2"/>
        <v>3809968.5264700004</v>
      </c>
      <c r="R73" s="399">
        <v>218903.20574008918</v>
      </c>
      <c r="S73" s="399">
        <f t="shared" si="9"/>
        <v>285584.20077000005</v>
      </c>
      <c r="T73" s="399">
        <f t="shared" si="9"/>
        <v>676175.52416000003</v>
      </c>
      <c r="U73" s="399">
        <f t="shared" si="9"/>
        <v>1931260.5343278449</v>
      </c>
      <c r="V73" s="399">
        <f t="shared" si="9"/>
        <v>140250.232964</v>
      </c>
      <c r="W73" s="399">
        <f t="shared" si="3"/>
        <v>3033270.4922218448</v>
      </c>
      <c r="X73" s="399">
        <f t="shared" si="9"/>
        <v>456850.13580000005</v>
      </c>
      <c r="Y73" s="399">
        <f t="shared" si="9"/>
        <v>-601658.11557999987</v>
      </c>
      <c r="Z73" s="399">
        <f t="shared" si="9"/>
        <v>697982.09384945873</v>
      </c>
      <c r="AA73" s="399">
        <f t="shared" si="4"/>
        <v>7615316.3385013929</v>
      </c>
      <c r="AB73" s="582"/>
      <c r="AC73" s="393"/>
      <c r="AD73" s="393"/>
    </row>
    <row r="74" spans="1:30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30" x14ac:dyDescent="0.2">
      <c r="A75" s="2" t="s">
        <v>1806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30" x14ac:dyDescent="0.2">
      <c r="A76" s="2" t="s">
        <v>1807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30" x14ac:dyDescent="0.2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30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30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30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x14ac:dyDescent="0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x14ac:dyDescent="0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x14ac:dyDescent="0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x14ac:dyDescent="0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x14ac:dyDescent="0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x14ac:dyDescent="0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x14ac:dyDescent="0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x14ac:dyDescent="0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x14ac:dyDescent="0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x14ac:dyDescent="0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x14ac:dyDescent="0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x14ac:dyDescent="0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x14ac:dyDescent="0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x14ac:dyDescent="0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x14ac:dyDescent="0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x14ac:dyDescent="0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x14ac:dyDescent="0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x14ac:dyDescent="0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x14ac:dyDescent="0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x14ac:dyDescent="0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x14ac:dyDescent="0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x14ac:dyDescent="0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x14ac:dyDescent="0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x14ac:dyDescent="0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x14ac:dyDescent="0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x14ac:dyDescent="0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x14ac:dyDescent="0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x14ac:dyDescent="0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x14ac:dyDescent="0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x14ac:dyDescent="0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x14ac:dyDescent="0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x14ac:dyDescent="0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x14ac:dyDescent="0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x14ac:dyDescent="0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x14ac:dyDescent="0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x14ac:dyDescent="0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x14ac:dyDescent="0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x14ac:dyDescent="0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x14ac:dyDescent="0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x14ac:dyDescent="0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x14ac:dyDescent="0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x14ac:dyDescent="0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x14ac:dyDescent="0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x14ac:dyDescent="0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x14ac:dyDescent="0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x14ac:dyDescent="0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x14ac:dyDescent="0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x14ac:dyDescent="0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x14ac:dyDescent="0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x14ac:dyDescent="0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x14ac:dyDescent="0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x14ac:dyDescent="0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x14ac:dyDescent="0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x14ac:dyDescent="0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x14ac:dyDescent="0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x14ac:dyDescent="0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x14ac:dyDescent="0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x14ac:dyDescent="0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x14ac:dyDescent="0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x14ac:dyDescent="0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x14ac:dyDescent="0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x14ac:dyDescent="0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</sheetData>
  <mergeCells count="32">
    <mergeCell ref="N5:AA6"/>
    <mergeCell ref="O9:O12"/>
    <mergeCell ref="F9:F12"/>
    <mergeCell ref="K8:K12"/>
    <mergeCell ref="L8:L12"/>
    <mergeCell ref="S9:S12"/>
    <mergeCell ref="T9:T12"/>
    <mergeCell ref="A5:M6"/>
    <mergeCell ref="M8:M12"/>
    <mergeCell ref="A8:A12"/>
    <mergeCell ref="B8:B12"/>
    <mergeCell ref="D8:D12"/>
    <mergeCell ref="E8:E12"/>
    <mergeCell ref="C8:C12"/>
    <mergeCell ref="AA8:AA12"/>
    <mergeCell ref="N9:N12"/>
    <mergeCell ref="I8:I12"/>
    <mergeCell ref="Z8:Z12"/>
    <mergeCell ref="U9:U12"/>
    <mergeCell ref="V9:V12"/>
    <mergeCell ref="Y8:Y12"/>
    <mergeCell ref="X8:X12"/>
    <mergeCell ref="R8:R12"/>
    <mergeCell ref="S8:W8"/>
    <mergeCell ref="W9:W12"/>
    <mergeCell ref="P9:P12"/>
    <mergeCell ref="G9:G12"/>
    <mergeCell ref="J8:J12"/>
    <mergeCell ref="N8:Q8"/>
    <mergeCell ref="Q9:Q12"/>
    <mergeCell ref="F8:H8"/>
    <mergeCell ref="H9:H12"/>
  </mergeCells>
  <phoneticPr fontId="2" type="noConversion"/>
  <conditionalFormatting sqref="A14:A73">
    <cfRule type="expression" dxfId="151" priority="1" stopIfTrue="1">
      <formula>$AY14=1</formula>
    </cfRule>
  </conditionalFormatting>
  <conditionalFormatting sqref="B14:AA73">
    <cfRule type="expression" dxfId="150" priority="2" stopIfTrue="1">
      <formula>$BC14=1</formula>
    </cfRule>
  </conditionalFormatting>
  <hyperlinks>
    <hyperlink ref="A1" location="ICINDEKILER!A1" display="İçindekiler"/>
    <hyperlink ref="A2" location="CONTENTS!A1" display="Contents"/>
  </hyperlinks>
  <printOptions horizontalCentered="1" verticalCentered="1"/>
  <pageMargins left="0.39370078740157483" right="0.31496062992125984" top="0.74803149606299213" bottom="0.74803149606299213" header="0.35433070866141736" footer="0.51181102362204722"/>
  <pageSetup paperSize="8"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74</vt:i4>
      </vt:variant>
      <vt:variant>
        <vt:lpstr>Adlandırılmış Aralıklar</vt:lpstr>
      </vt:variant>
      <vt:variant>
        <vt:i4>49</vt:i4>
      </vt:variant>
    </vt:vector>
  </HeadingPairs>
  <TitlesOfParts>
    <vt:vector size="123" baseType="lpstr">
      <vt:lpstr>ICINDEKILER</vt:lpstr>
      <vt:lpstr>CONTENTS</vt:lpstr>
      <vt:lpstr>1A</vt:lpstr>
      <vt:lpstr>1B</vt:lpstr>
      <vt:lpstr>2A</vt:lpstr>
      <vt:lpstr>2B</vt:lpstr>
      <vt:lpstr>3A</vt:lpstr>
      <vt:lpstr>3B</vt:lpstr>
      <vt:lpstr>3C</vt:lpstr>
      <vt:lpstr>4A</vt:lpstr>
      <vt:lpstr>4B</vt:lpstr>
      <vt:lpstr>5</vt:lpstr>
      <vt:lpstr>6</vt:lpstr>
      <vt:lpstr>7A</vt:lpstr>
      <vt:lpstr>7B</vt:lpstr>
      <vt:lpstr>7C</vt:lpstr>
      <vt:lpstr>8A</vt:lpstr>
      <vt:lpstr>8B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33A</vt:lpstr>
      <vt:lpstr>33B</vt:lpstr>
      <vt:lpstr>34</vt:lpstr>
      <vt:lpstr>35</vt:lpstr>
      <vt:lpstr>36</vt:lpstr>
      <vt:lpstr>37</vt:lpstr>
      <vt:lpstr>38</vt:lpstr>
      <vt:lpstr>39</vt:lpstr>
      <vt:lpstr>40</vt:lpstr>
      <vt:lpstr>41A</vt:lpstr>
      <vt:lpstr>41B</vt:lpstr>
      <vt:lpstr>42A</vt:lpstr>
      <vt:lpstr>42B</vt:lpstr>
      <vt:lpstr>43</vt:lpstr>
      <vt:lpstr>44</vt:lpstr>
      <vt:lpstr>45</vt:lpstr>
      <vt:lpstr>46</vt:lpstr>
      <vt:lpstr>47</vt:lpstr>
      <vt:lpstr>48A</vt:lpstr>
      <vt:lpstr>48B</vt:lpstr>
      <vt:lpstr>49</vt:lpstr>
      <vt:lpstr>50</vt:lpstr>
      <vt:lpstr>51</vt:lpstr>
      <vt:lpstr>52A</vt:lpstr>
      <vt:lpstr>52B</vt:lpstr>
      <vt:lpstr>53</vt:lpstr>
      <vt:lpstr>54</vt:lpstr>
      <vt:lpstr>55</vt:lpstr>
      <vt:lpstr>56</vt:lpstr>
      <vt:lpstr>57A</vt:lpstr>
      <vt:lpstr>57B</vt:lpstr>
      <vt:lpstr>58</vt:lpstr>
      <vt:lpstr>'14'!Yazdırma_Alanı</vt:lpstr>
      <vt:lpstr>'15'!Yazdırma_Alanı</vt:lpstr>
      <vt:lpstr>'16'!Yazdırma_Alanı</vt:lpstr>
      <vt:lpstr>'17'!Yazdırma_Alanı</vt:lpstr>
      <vt:lpstr>'18'!Yazdırma_Alanı</vt:lpstr>
      <vt:lpstr>'1A'!Yazdırma_Alanı</vt:lpstr>
      <vt:lpstr>'1B'!Yazdırma_Alanı</vt:lpstr>
      <vt:lpstr>'20'!Yazdırma_Alanı</vt:lpstr>
      <vt:lpstr>'21'!Yazdırma_Alanı</vt:lpstr>
      <vt:lpstr>'22'!Yazdırma_Alanı</vt:lpstr>
      <vt:lpstr>'23'!Yazdırma_Alanı</vt:lpstr>
      <vt:lpstr>'24'!Yazdırma_Alanı</vt:lpstr>
      <vt:lpstr>'26'!Yazdırma_Alanı</vt:lpstr>
      <vt:lpstr>'27'!Yazdırma_Alanı</vt:lpstr>
      <vt:lpstr>'28'!Yazdırma_Alanı</vt:lpstr>
      <vt:lpstr>'2A'!Yazdırma_Alanı</vt:lpstr>
      <vt:lpstr>'2B'!Yazdırma_Alanı</vt:lpstr>
      <vt:lpstr>'30'!Yazdırma_Alanı</vt:lpstr>
      <vt:lpstr>'31'!Yazdırma_Alanı</vt:lpstr>
      <vt:lpstr>'32'!Yazdırma_Alanı</vt:lpstr>
      <vt:lpstr>'33A'!Yazdırma_Alanı</vt:lpstr>
      <vt:lpstr>'34'!Yazdırma_Alanı</vt:lpstr>
      <vt:lpstr>'35'!Yazdırma_Alanı</vt:lpstr>
      <vt:lpstr>'36'!Yazdırma_Alanı</vt:lpstr>
      <vt:lpstr>'37'!Yazdırma_Alanı</vt:lpstr>
      <vt:lpstr>'38'!Yazdırma_Alanı</vt:lpstr>
      <vt:lpstr>'39'!Yazdırma_Alanı</vt:lpstr>
      <vt:lpstr>'3A'!Yazdırma_Alanı</vt:lpstr>
      <vt:lpstr>'3B'!Yazdırma_Alanı</vt:lpstr>
      <vt:lpstr>'3C'!Yazdırma_Alanı</vt:lpstr>
      <vt:lpstr>'40'!Yazdırma_Alanı</vt:lpstr>
      <vt:lpstr>'41A'!Yazdırma_Alanı</vt:lpstr>
      <vt:lpstr>'41B'!Yazdırma_Alanı</vt:lpstr>
      <vt:lpstr>'42A'!Yazdırma_Alanı</vt:lpstr>
      <vt:lpstr>'42B'!Yazdırma_Alanı</vt:lpstr>
      <vt:lpstr>'43'!Yazdırma_Alanı</vt:lpstr>
      <vt:lpstr>'45'!Yazdırma_Alanı</vt:lpstr>
      <vt:lpstr>'46'!Yazdırma_Alanı</vt:lpstr>
      <vt:lpstr>'47'!Yazdırma_Alanı</vt:lpstr>
      <vt:lpstr>'4A'!Yazdırma_Alanı</vt:lpstr>
      <vt:lpstr>'4B'!Yazdırma_Alanı</vt:lpstr>
      <vt:lpstr>'5'!Yazdırma_Alanı</vt:lpstr>
      <vt:lpstr>'55'!Yazdırma_Alanı</vt:lpstr>
      <vt:lpstr>'56'!Yazdırma_Alanı</vt:lpstr>
      <vt:lpstr>'57A'!Yazdırma_Alanı</vt:lpstr>
      <vt:lpstr>'57B'!Yazdırma_Alanı</vt:lpstr>
      <vt:lpstr>'58'!Yazdırma_Alanı</vt:lpstr>
      <vt:lpstr>'6'!Yazdırma_Alanı</vt:lpstr>
      <vt:lpstr>'9'!Yazdırma_Alanı</vt:lpstr>
    </vt:vector>
  </TitlesOfParts>
  <Company>hm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Insurance Report - Part Two</dc:title>
  <dc:creator>HMSDK</dc:creator>
  <cp:lastModifiedBy>HMSDK</cp:lastModifiedBy>
  <cp:lastPrinted>2008-06-06T09:31:41Z</cp:lastPrinted>
  <dcterms:created xsi:type="dcterms:W3CDTF">2007-05-21T08:15:33Z</dcterms:created>
  <dcterms:modified xsi:type="dcterms:W3CDTF">2016-04-06T14:57:27Z</dcterms:modified>
</cp:coreProperties>
</file>